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externalLinks/externalLink7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WashingtonPCAM/Shared Documents/2022 Washington PCAM/Painter Testimony and Exhibits/"/>
    </mc:Choice>
  </mc:AlternateContent>
  <xr:revisionPtr revIDLastSave="12" documentId="13_ncr:1_{C30597A3-40DD-41E0-8506-1B1FD1E73D2E}" xr6:coauthVersionLast="47" xr6:coauthVersionMax="47" xr10:uidLastSave="{9A6E6D01-4B6E-45D6-A155-7AEB8D14CE0F}"/>
  <bookViews>
    <workbookView xWindow="-120" yWindow="-120" windowWidth="29040" windowHeight="15840" tabRatio="775" xr2:uid="{00000000-000D-0000-FFFF-FFFF00000000}"/>
  </bookViews>
  <sheets>
    <sheet name="WIJAM NPC" sheetId="17" r:id="rId1"/>
    <sheet name="Net Position Balancing" sheetId="14" r:id="rId2"/>
    <sheet name="WIJAM NPC Before Balancing" sheetId="2" r:id="rId3"/>
    <sheet name="Actual NPC (Total System)" sheetId="1" r:id="rId4"/>
    <sheet name="Colstrip Unit #4" sheetId="18" r:id="rId5"/>
    <sheet name="Actual Factors" sheetId="1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5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5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localSheetId="5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5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5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5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5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5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5" hidden="1">[1]Inputs!#REF!</definedName>
    <definedName name="__123Graph_A" hidden="1">[1]Inputs!#REF!</definedName>
    <definedName name="__123Graph_B" localSheetId="5" hidden="1">[1]Inputs!#REF!</definedName>
    <definedName name="__123Graph_B" hidden="1">[1]Inputs!#REF!</definedName>
    <definedName name="__123Graph_D" localSheetId="5" hidden="1">[1]Inputs!#REF!</definedName>
    <definedName name="__123Graph_D" hidden="1">[1]Inputs!#REF!</definedName>
    <definedName name="__123Graph_E" localSheetId="5" hidden="1">[2]Input!$E$22:$E$37</definedName>
    <definedName name="__123Graph_E" hidden="1">[3]Input!$E$22:$E$37</definedName>
    <definedName name="__123Graph_F" localSheetId="5" hidden="1">[2]Input!$D$22:$D$37</definedName>
    <definedName name="__123Graph_F" hidden="1">[3]Input!$D$22:$D$37</definedName>
    <definedName name="__j1" localSheetId="5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5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5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5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5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5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[4]Variables!$C$2</definedName>
    <definedName name="_Fill" localSheetId="5" hidden="1">#REF!</definedName>
    <definedName name="_Fill" hidden="1">#REF!</definedName>
    <definedName name="_xlnm._FilterDatabase" localSheetId="5" hidden="1">#REF!</definedName>
    <definedName name="_xlnm._FilterDatabase" localSheetId="2" hidden="1">'WIJAM NPC Before Balancing'!$A$196:$R$224</definedName>
    <definedName name="_xlnm._FilterDatabase" hidden="1">#REF!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Mar13">[4]Variables!$C$3</definedName>
    <definedName name="_OM1" localSheetId="5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5" hidden="1">#REF!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'[5]DSM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[6]FuncStudy!$F$2065</definedName>
    <definedName name="Acct108D00S">[6]FuncStudy!$F$2057</definedName>
    <definedName name="Acct108DSS">[6]FuncStudy!$F$2061</definedName>
    <definedName name="Acct228.42TROJD">[6]FuncStudy!$F$1867</definedName>
    <definedName name="ACCT2281">[6]FuncStudy!$F$1847</definedName>
    <definedName name="Acct2282">[6]FuncStudy!$F$1851</definedName>
    <definedName name="Acct2283">[6]FuncStudy!$F$1855</definedName>
    <definedName name="Acct2283S">[6]FuncStudy!$F$1859</definedName>
    <definedName name="Acct22842">[6]FuncStudy!$F$1868</definedName>
    <definedName name="Acct228SO">[6]FuncStudy!$F$1850</definedName>
    <definedName name="ACCT25398">[6]FuncStudy!$F$1880</definedName>
    <definedName name="Acct25399">[6]FuncStudy!$F$1887</definedName>
    <definedName name="Acct254">[6]FuncStudy!$F$1864</definedName>
    <definedName name="Acct282DITBAL">[6]FuncStudy!$F$1912</definedName>
    <definedName name="Acct350">[6]FuncStudy!$F$1323</definedName>
    <definedName name="Acct352">[6]FuncStudy!$F$1330</definedName>
    <definedName name="Acct353">[6]FuncStudy!$F$1336</definedName>
    <definedName name="Acct354">[6]FuncStudy!$F$1342</definedName>
    <definedName name="Acct355">[6]FuncStudy!$F$1348</definedName>
    <definedName name="Acct356">[6]FuncStudy!$F$1354</definedName>
    <definedName name="Acct357">[6]FuncStudy!$F$1360</definedName>
    <definedName name="Acct358">[6]FuncStudy!$F$1366</definedName>
    <definedName name="Acct359">[6]FuncStudy!$F$1372</definedName>
    <definedName name="Acct360">[6]FuncStudy!$F$1388</definedName>
    <definedName name="Acct361">[6]FuncStudy!$F$1394</definedName>
    <definedName name="Acct362">[6]FuncStudy!$F$1400</definedName>
    <definedName name="Acct364">[6]FuncStudy!$F$1407</definedName>
    <definedName name="Acct365">[6]FuncStudy!$F$1414</definedName>
    <definedName name="Acct366">[6]FuncStudy!$F$1421</definedName>
    <definedName name="Acct367">[6]FuncStudy!$F$1428</definedName>
    <definedName name="Acct368">[6]FuncStudy!$F$1434</definedName>
    <definedName name="Acct369">[6]FuncStudy!$F$1441</definedName>
    <definedName name="Acct370">[6]FuncStudy!$F$1447</definedName>
    <definedName name="Acct371">[6]FuncStudy!$F$1454</definedName>
    <definedName name="Acct372">[6]FuncStudy!$F$1461</definedName>
    <definedName name="Acct372A">[6]FuncStudy!$F$1460</definedName>
    <definedName name="Acct372DP">[6]FuncStudy!$F$1458</definedName>
    <definedName name="Acct372DS">[6]FuncStudy!$F$1459</definedName>
    <definedName name="Acct373">[6]FuncStudy!$F$1467</definedName>
    <definedName name="Acct444S">[6]FuncStudy!$F$105</definedName>
    <definedName name="Acct448S">[6]FuncStudy!$F$114</definedName>
    <definedName name="Acct450S">[6]FuncStudy!$F$138</definedName>
    <definedName name="Acct451S">[6]FuncStudy!$F$143</definedName>
    <definedName name="Acct454S">[6]FuncStudy!$F$153</definedName>
    <definedName name="Acct456S">[6]FuncStudy!$F$159</definedName>
    <definedName name="Acct580">[6]FuncStudy!$F$536</definedName>
    <definedName name="Acct581">[6]FuncStudy!$F$541</definedName>
    <definedName name="Acct582">[6]FuncStudy!$F$546</definedName>
    <definedName name="Acct583">[6]FuncStudy!$F$551</definedName>
    <definedName name="Acct584">[6]FuncStudy!$F$556</definedName>
    <definedName name="Acct585">[6]FuncStudy!$F$561</definedName>
    <definedName name="Acct586">[6]FuncStudy!$F$566</definedName>
    <definedName name="Acct587">[6]FuncStudy!$F$571</definedName>
    <definedName name="Acct588">[6]FuncStudy!$F$576</definedName>
    <definedName name="Acct589">[6]FuncStudy!$F$581</definedName>
    <definedName name="Acct590">[6]FuncStudy!$F$586</definedName>
    <definedName name="Acct591">[6]FuncStudy!$F$591</definedName>
    <definedName name="Acct592">[6]FuncStudy!$F$596</definedName>
    <definedName name="Acct593">[6]FuncStudy!$F$601</definedName>
    <definedName name="Acct594">[6]FuncStudy!$F$606</definedName>
    <definedName name="Acct595">[6]FuncStudy!$F$611</definedName>
    <definedName name="Acct596">[6]FuncStudy!$F$616</definedName>
    <definedName name="Acct597">[6]FuncStudy!$F$621</definedName>
    <definedName name="Acct598">[6]FuncStudy!$F$626</definedName>
    <definedName name="Acct928RE">[6]FuncStudy!$F$749</definedName>
    <definedName name="AcctAGA">[6]FuncStudy!$F$132</definedName>
    <definedName name="AcctTS0">[6]FuncStudy!$F$1380</definedName>
    <definedName name="ActualROR">#REF!</definedName>
    <definedName name="Adjs2avg">[7]Inputs!$L$255:'[7]Inputs'!$T$505</definedName>
    <definedName name="AdjustInput">[8]Inputs!$L$3:$T$250</definedName>
    <definedName name="Adjustment">#REF!</definedName>
    <definedName name="AdjustSwitch">[8]Variables!$AH$3:$AJ$3</definedName>
    <definedName name="anscount" hidden="1">1</definedName>
    <definedName name="asa" localSheetId="5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[8]UTCR!$AC$22:$AQ$108</definedName>
    <definedName name="AverageInput">[8]Inputs!$F$3:$I$1732</definedName>
    <definedName name="B1_Print">#REF!</definedName>
    <definedName name="B2_Print">#REF!</definedName>
    <definedName name="B3_Print">#REF!</definedName>
    <definedName name="Bottom">[9]Variance!#REF!</definedName>
    <definedName name="calcoutput">'[10]Calcoutput (futures)'!$B$7:$J$128</definedName>
    <definedName name="Camas" localSheetId="5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'[10]OTC Gas Quotes'!$M$2</definedName>
    <definedName name="CCG_Hier">OFFSET('[11]cost center'!$A$1,0,0,COUNTA('[11]cost center'!$A$1:$A$65536),COUNTA('[11]cost center'!$A$1:$IV$1))</definedName>
    <definedName name="cgf" localSheetId="5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[8]Inputs!$J$1</definedName>
    <definedName name="Checksumend">[8]Inputs!$E$1</definedName>
    <definedName name="Classification">[6]FuncStudy!$Y$91</definedName>
    <definedName name="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5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>[12]Variables!$AQ$27</definedName>
    <definedName name="CONTRACTDATA">[13]MarketData!#REF!</definedName>
    <definedName name="contractsymbol">[10]Futures!$B$2:$B$500</definedName>
    <definedName name="ContractTypeDol">#REF!</definedName>
    <definedName name="ContractTypeMWh">#REF!</definedName>
    <definedName name="COSFacVal">[6]Inputs!$W$11</definedName>
    <definedName name="DATA5">[14]DS13!$E$2:$E$103</definedName>
    <definedName name="DATA6">[14]DS13!$F$2:$F$103</definedName>
    <definedName name="_xlnm.Database">[15]Invoice!#REF!</definedName>
    <definedName name="DataCheck">'[16]Base NPC'!#REF!</definedName>
    <definedName name="DataCheck_Base">#REF!</definedName>
    <definedName name="DataCheck_Delta">#REF!</definedName>
    <definedName name="DataCheck_NPC">'[17](4.2) WCA Base NPC UE-140762'!#REF!</definedName>
    <definedName name="Date">#REF!</definedName>
    <definedName name="dateTable">'[18]on off peak hours'!$C$15:$Z$15</definedName>
    <definedName name="Debt">[12]Variables!$AQ$25</definedName>
    <definedName name="DebtCost">[12]Variables!$AT$25</definedName>
    <definedName name="Demand">[19]Inputs!$D$9</definedName>
    <definedName name="Demand2">[6]Inputs!$D$10</definedName>
    <definedName name="Dis">[6]FuncStudy!$Y$90</definedName>
    <definedName name="DisFac">'[6]Func Dist Factor Table'!$A$11:$G$25</definedName>
    <definedName name="DispatchSum">"GRID Thermal Generation!R2C1:R4C2"</definedName>
    <definedName name="Dollars">'Actual NPC (Total System)'!$E$1:$FQ$212</definedName>
    <definedName name="Dollars_Wheeling">'[16]Exhibit 1'!#REF!</definedName>
    <definedName name="DollarsNameA">'Actual NPC (Total System)'!$A$1:$A$212</definedName>
    <definedName name="DollarsNameB">'Actual NPC (Total System)'!$B$1:$B$212</definedName>
    <definedName name="DollarsNameC">'Actual NPC (Total System)'!$C$1:$C$212</definedName>
    <definedName name="DUDE" localSheetId="5" hidden="1">#REF!</definedName>
    <definedName name="DUDE" hidden="1">#REF!</definedName>
    <definedName name="energy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[10]MarketData!$J$1</definedName>
    <definedName name="ExchangeMWh">'[16]Base NPC'!#REF!</definedName>
    <definedName name="extra2" localSheetId="5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5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5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5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ck">'[6]COS Factor Table'!$Q$15:$Q$136</definedName>
    <definedName name="FactorMethod">[8]Variables!$AC$2</definedName>
    <definedName name="FactSum">'[6]COS Factor Table'!$A$14:$Q$137</definedName>
    <definedName name="Fed_Funds___Bloomberg">[10]MarketData!$A$14</definedName>
    <definedName name="foo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[8]Variables!$B$28</definedName>
    <definedName name="friend" localSheetId="5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OFFSET([20]FTE!$A$1,0,0,COUNTA([20]FTE!$A$1:$A$65536),12)</definedName>
    <definedName name="Func">'[6]Func Factor Table'!$A$10:$H$76</definedName>
    <definedName name="Func_Ftrs">[8]Function1149!$E$6:$P$88</definedName>
    <definedName name="Function">[6]FuncStudy!$Y$90</definedName>
    <definedName name="Gas_Forward_Price_Curve_copy_Instructions_List">'[13]Main Page'!#REF!</definedName>
    <definedName name="GrossReceipts">[8]Variables!$B$31</definedName>
    <definedName name="Header">#REF!</definedName>
    <definedName name="HenryHub___Nymex">[13]MarketData!#REF!</definedName>
    <definedName name="Hide_Rows">#REF!</definedName>
    <definedName name="Hide_Rows_Recon">#REF!</definedName>
    <definedName name="High_Plan">#REF!</definedName>
    <definedName name="HoursHoliday">'[18]on off peak hours'!$C$16:$Z$20</definedName>
    <definedName name="HROptim" localSheetId="5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[19]Inputs!$Y$11</definedName>
    <definedName name="INSERTPOINT">'[21]REX Data'!#REF!</definedName>
    <definedName name="INSERTPOINT2">'[21]REX Data'!#REF!</definedName>
    <definedName name="Interest_Rates___Bloomberg">[10]MarketData!$A$1</definedName>
    <definedName name="inventory" localSheetId="5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unk" localSheetId="5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5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5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5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5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5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[9]Variance!#REF!</definedName>
    <definedName name="LeadLag">[8]Inputs!#REF!</definedName>
    <definedName name="limcount" hidden="1">1</definedName>
    <definedName name="LinkCos">'[6]JAM Download'!$I$4</definedName>
    <definedName name="ListOffset" hidden="1">1</definedName>
    <definedName name="Low_Plan">#REF!</definedName>
    <definedName name="Macro2">[22]!Macro2</definedName>
    <definedName name="market1">'[10]OTC Gas Quotes'!$E$5</definedName>
    <definedName name="market2">'[10]OTC Gas Quotes'!$F$5</definedName>
    <definedName name="market3">'[10]OTC Gas Quotes'!$G$5</definedName>
    <definedName name="market4">'[10]OTC Gas Quotes'!$H$5</definedName>
    <definedName name="market5">'[10]OTC Gas Quotes'!$I$5</definedName>
    <definedName name="market6">'[10]OTC Gas Quotes'!$J$5</definedName>
    <definedName name="market7">'[10]OTC Gas Quotes'!$K$5</definedName>
    <definedName name="Master" localSheetId="5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D_High1">'[9]Master Data'!$A$2</definedName>
    <definedName name="MD_Low1">'[9]Master Data'!$D$29</definedName>
    <definedName name="MidC">[23]lookup!$C$98:$D$107</definedName>
    <definedName name="mmm" localSheetId="5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 localSheetId="5">#REF!</definedName>
    <definedName name="Month">'Actual NPC (Total System)'!$E$1:$FQ$1</definedName>
    <definedName name="MSPAverageInput">[7]Inputs!#REF!</definedName>
    <definedName name="MSPYearEndInput">[7]Inputs!#REF!</definedName>
    <definedName name="MWh">'Actual NPC (Total System)'!$E$216:$FQ$359</definedName>
    <definedName name="MWhNameA">'Actual NPC (Total System)'!$A$216:$A$359</definedName>
    <definedName name="MWhNameB">'Actual NPC (Total System)'!$B$216:$B$359</definedName>
    <definedName name="MWhNameC">'Actual NPC (Total System)'!$C$216:$C$359</definedName>
    <definedName name="NetToGross">[6]Inputs!$H$21</definedName>
    <definedName name="new" localSheetId="5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[10]Futures!$A$2:$J$500</definedName>
    <definedName name="NymexOptions">[10]Options!$A$2:$K$3000</definedName>
    <definedName name="OFPC_Date">[24]VDOC!$O$4</definedName>
    <definedName name="OH">[6]Inputs!$D$24</definedName>
    <definedName name="OHSch10YR" localSheetId="5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5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[10]Options!$A$1:$P$3000</definedName>
    <definedName name="others" localSheetId="5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'[6]Energy Factor'!#REF!</definedName>
    <definedName name="page64">'[6]Energy Factor'!#REF!</definedName>
    <definedName name="paste.cell">'[25]1993'!#REF!</definedName>
    <definedName name="PE_Lookup">'[16]Exhibit 1'!#REF!</definedName>
    <definedName name="pete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[8]Variables!#REF!</definedName>
    <definedName name="PostDG">[8]Variables!#REF!</definedName>
    <definedName name="PreDG">[8]Variables!#REF!</definedName>
    <definedName name="Pref">[12]Variables!$AQ$26</definedName>
    <definedName name="PrefCost">[12]Variables!$AT$26</definedName>
    <definedName name="PricingInfo" localSheetId="5" hidden="1">[26]Inputs!#REF!</definedName>
    <definedName name="PricingInfo" hidden="1">[26]Inputs!#REF!</definedName>
    <definedName name="_xlnm.Print_Area" localSheetId="3">'Actual NPC (Total System)'!$A$1:$C$359</definedName>
    <definedName name="_xlnm.Print_Area">#REF!</definedName>
    <definedName name="PSATable">[27]Hermiston!$A$32:$E$57</definedName>
    <definedName name="Purchases">[23]lookup!$C$21:$D$64</definedName>
    <definedName name="QFs">[23]lookup!$C$66:$D$96</definedName>
    <definedName name="ResourceSupplier">[8]Variables!$B$30</definedName>
    <definedName name="retail" localSheetId="5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[8]Variables!$B$29</definedName>
    <definedName name="rrr" localSheetId="5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[23]lookup!$C$3:$D$19</definedName>
    <definedName name="SAPBEXrevision" hidden="1">1</definedName>
    <definedName name="SAPBEXsysID" hidden="1">"BWP"</definedName>
    <definedName name="SAPBEXwbID" localSheetId="5" hidden="1">"44KU92Q9LH2VK4DK86GZ93AXN"</definedName>
    <definedName name="SAPBEXwbID" hidden="1">"44KU92Q9LH2VK4DK86GZ93AXN"</definedName>
    <definedName name="shapefactortable">'[10]GAS CURVE Engine'!$AW$3:$CB$34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[8]Variables!$AF$32</definedName>
    <definedName name="SpecMaint" localSheetId="5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5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[9]Variance!#REF!</definedName>
    <definedName name="ST_Top1">[9]Variance!#REF!</definedName>
    <definedName name="ST_Top2">[9]Variance!#REF!</definedName>
    <definedName name="ST_Top3">#REF!</definedName>
    <definedName name="standard1" localSheetId="5" hidden="1">{"YTD-Total",#N/A,FALSE,"Provision"}</definedName>
    <definedName name="standard1" hidden="1">{"YTD-Total",#N/A,FALSE,"Provision"}</definedName>
    <definedName name="startmonth">'[10]GAS CURVE Engine'!$N$2</definedName>
    <definedName name="startmonth1">'[10]OTC Gas Quotes'!$L$6</definedName>
    <definedName name="startmonth10">'[10]OTC Gas Quotes'!$L$15</definedName>
    <definedName name="startmonth2">'[10]OTC Gas Quotes'!$L$7</definedName>
    <definedName name="startmonth3">'[10]OTC Gas Quotes'!$L$8</definedName>
    <definedName name="startmonth4">'[10]OTC Gas Quotes'!$L$9</definedName>
    <definedName name="startmonth5">'[10]OTC Gas Quotes'!$L$10</definedName>
    <definedName name="startmonth6">'[10]OTC Gas Quotes'!$L$11</definedName>
    <definedName name="startmonth7">'[10]OTC Gas Quotes'!$L$12</definedName>
    <definedName name="startmonth8">'[10]OTC Gas Quotes'!$L$13</definedName>
    <definedName name="startmonth9">'[10]OTC Gas Quotes'!$L$14</definedName>
    <definedName name="State">[6]Inputs!$C$5</definedName>
    <definedName name="Storage">[23]lookup!$C$109:$D$126</definedName>
    <definedName name="T1_Print">#REF!</definedName>
    <definedName name="T2_Print">#REF!</definedName>
    <definedName name="T3_Print">#REF!</definedName>
    <definedName name="TargetROR">[6]Inputs!$L$6</definedName>
    <definedName name="Test_COS">'[6]Hot Sheet'!$F$120</definedName>
    <definedName name="TestPeriod">[6]Inputs!$C$6</definedName>
    <definedName name="Top">#REF!</definedName>
    <definedName name="TotalRateBase">'[6]G+T+D+R+M'!$H$58</definedName>
    <definedName name="TotTaxRate">[6]Inputs!$H$17</definedName>
    <definedName name="TRANSM_2">[28]Transm2!$A$1:$M$461:'[28]10 Yr FC'!$M$47</definedName>
    <definedName name="UAACT550SGW">[6]FuncStudy!$Y$405</definedName>
    <definedName name="UAACT554SGW">[6]FuncStudy!$Y$427</definedName>
    <definedName name="UAcct103">[6]FuncStudy!$Y$1315</definedName>
    <definedName name="UAcct105S">[6]FuncStudy!$Y$1673</definedName>
    <definedName name="UAcct105SEU">[6]FuncStudy!$Y$1677</definedName>
    <definedName name="UAcct105SGG">[6]FuncStudy!$Y$1678</definedName>
    <definedName name="UAcct105SGP1">[6]FuncStudy!$Y$1674</definedName>
    <definedName name="UAcct105SGP2">[6]FuncStudy!$Y$1676</definedName>
    <definedName name="UAcct105SGT">[6]FuncStudy!$Y$1675</definedName>
    <definedName name="UAcct1081390">[6]FuncStudy!$Y$2099</definedName>
    <definedName name="UAcct1081390Rcl">[6]FuncStudy!$Y$2098</definedName>
    <definedName name="UAcct1081399">[6]FuncStudy!$Y$2107</definedName>
    <definedName name="UAcct1081399Rcl">[6]FuncStudy!$Y$2106</definedName>
    <definedName name="UAcct108360">[6]FuncStudy!$Y$2006</definedName>
    <definedName name="UAcct108361">[6]FuncStudy!$Y$2010</definedName>
    <definedName name="UAcct108362">[6]FuncStudy!$Y$2014</definedName>
    <definedName name="UAcct108364">[6]FuncStudy!$Y$2018</definedName>
    <definedName name="UAcct108365">[6]FuncStudy!$Y$2022</definedName>
    <definedName name="UAcct108366">[6]FuncStudy!$Y$2026</definedName>
    <definedName name="UAcct108367">[6]FuncStudy!$Y$2030</definedName>
    <definedName name="UAcct108368">[6]FuncStudy!$Y$2034</definedName>
    <definedName name="UAcct108369">[6]FuncStudy!$Y$2038</definedName>
    <definedName name="UAcct108370">[6]FuncStudy!$Y$2042</definedName>
    <definedName name="UAcct108371">[6]FuncStudy!$Y$2046</definedName>
    <definedName name="UAcct108372">[6]FuncStudy!$Y$2050</definedName>
    <definedName name="UAcct108373">[6]FuncStudy!$Y$2054</definedName>
    <definedName name="UAcct108D">[6]FuncStudy!$Y$2066</definedName>
    <definedName name="UAcct108D00">[6]FuncStudy!$Y$2058</definedName>
    <definedName name="UAcct108Ds">[6]FuncStudy!$Y$2062</definedName>
    <definedName name="UAcct108Ep">[6]FuncStudy!$Y$1988</definedName>
    <definedName name="UAcct108Gpcn">[6]FuncStudy!$Y$2076</definedName>
    <definedName name="UAcct108Gps">[6]FuncStudy!$Y$2072</definedName>
    <definedName name="UAcct108Gpse">[6]FuncStudy!$Y$2078</definedName>
    <definedName name="UAcct108Gpsg">[6]FuncStudy!$Y$2075</definedName>
    <definedName name="UAcct108Gpsgp">[6]FuncStudy!$Y$2073</definedName>
    <definedName name="UAcct108Gpsgu">[6]FuncStudy!$Y$2074</definedName>
    <definedName name="UAcct108Gpso">[6]FuncStudy!$Y$2077</definedName>
    <definedName name="UACCT108GPSSGCH">[6]FuncStudy!$Y$2080</definedName>
    <definedName name="UACCT108GPSSGCT">[6]FuncStudy!$Y$2079</definedName>
    <definedName name="UAcct108Hp">[6]FuncStudy!$Y$1975</definedName>
    <definedName name="UAcct108Mp">[6]FuncStudy!$Y$2092</definedName>
    <definedName name="UAcct108Np">[6]FuncStudy!$Y$1968</definedName>
    <definedName name="UAcct108Op">[6]FuncStudy!$Y$1983</definedName>
    <definedName name="UAcct108Opsgw">[6]FuncStudy!$Y$1980</definedName>
    <definedName name="UAcct108OPSSGCT">[6]FuncStudy!$Y$1982</definedName>
    <definedName name="UAcct108Sp">[6]FuncStudy!$Y$1962</definedName>
    <definedName name="uacct108spssgch">[6]FuncStudy!$Y$1961</definedName>
    <definedName name="UAcct108Tp">[6]FuncStudy!$Y$2002</definedName>
    <definedName name="UAcct111390">[6]FuncStudy!$Y$2159</definedName>
    <definedName name="UAcct111Clg">[6]FuncStudy!$Y$2128</definedName>
    <definedName name="UAcct111Clgcn">[6]FuncStudy!$Y$2124</definedName>
    <definedName name="UAcct111Clgsop">[6]FuncStudy!$Y$2127</definedName>
    <definedName name="UAcct111Clgsou">[6]FuncStudy!$Y$2126</definedName>
    <definedName name="UAcct111Clh">[6]FuncStudy!$Y$2134</definedName>
    <definedName name="UAcct111Cls">[6]FuncStudy!$Y$2119</definedName>
    <definedName name="UAcct111Ipcn">[6]FuncStudy!$Y$2143</definedName>
    <definedName name="UAcct111Ips">[6]FuncStudy!$Y$2138</definedName>
    <definedName name="UAcct111Ipse">[6]FuncStudy!$Y$2141</definedName>
    <definedName name="UAcct111Ipsg">[6]FuncStudy!$Y$2142</definedName>
    <definedName name="UAcct111Ipsgp">[6]FuncStudy!$Y$2139</definedName>
    <definedName name="UAcct111Ipsgu">[6]FuncStudy!$Y$2140</definedName>
    <definedName name="uacct111ipso">[6]FuncStudy!$Y$2146</definedName>
    <definedName name="UACCT111IPSSGCH">[6]FuncStudy!$Y$2145</definedName>
    <definedName name="UAcct114">[6]FuncStudy!$Y$1685</definedName>
    <definedName name="UAcct120">[6]FuncStudy!$Y$1689</definedName>
    <definedName name="UAcct124">[6]FuncStudy!$Y$1694</definedName>
    <definedName name="UAcct141">[6]FuncStudy!$Y$1834</definedName>
    <definedName name="UAcct151">[6]FuncStudy!$Y$1716</definedName>
    <definedName name="uacct151ssech">[6]FuncStudy!$Y$1715</definedName>
    <definedName name="UAcct154">[6]FuncStudy!$Y$1750</definedName>
    <definedName name="uacct154ssgch">[6]FuncStudy!$Y$1749</definedName>
    <definedName name="UAcct163">[6]FuncStudy!$Y$1755</definedName>
    <definedName name="UAcct165">[6]FuncStudy!$Y$1770</definedName>
    <definedName name="UAcct165Se">[6]FuncStudy!$Y$1768</definedName>
    <definedName name="UAcct182">[6]FuncStudy!$Y$1701</definedName>
    <definedName name="UAcct18222">[6]FuncStudy!$Y$1824</definedName>
    <definedName name="UAcct182M">[6]FuncStudy!$Y$1780</definedName>
    <definedName name="UAcct182MSSGCT">[6]FuncStudy!$Y$1778</definedName>
    <definedName name="UAcct186">[6]FuncStudy!$Y$1709</definedName>
    <definedName name="UAcct1869">[6]FuncStudy!$Y$1829</definedName>
    <definedName name="UAcct186M">[6]FuncStudy!$Y$1791</definedName>
    <definedName name="UAcct186Mse">[6]FuncStudy!$Y$1788</definedName>
    <definedName name="UAcct190">[6]FuncStudy!$Y$1902</definedName>
    <definedName name="UAcct190CN">[6]FuncStudy!$Y$1891</definedName>
    <definedName name="UAcct190Dop">[6]FuncStudy!$Y$1892</definedName>
    <definedName name="UACCT190IBT">[6]FuncStudy!$Y$1894</definedName>
    <definedName name="UACCT190SSGCT">[6]FuncStudy!$Y$1901</definedName>
    <definedName name="UACCT2281">[6]FuncStudy!$Y$1847</definedName>
    <definedName name="UAcct2282">[6]FuncStudy!$Y$1851</definedName>
    <definedName name="UAcct2283">[6]FuncStudy!$Y$1855</definedName>
    <definedName name="UAcct2283S">[6]FuncStudy!$Y$1859</definedName>
    <definedName name="UAcct22842">[6]FuncStudy!$Y$1868</definedName>
    <definedName name="UAcct235">[6]FuncStudy!$Y$1843</definedName>
    <definedName name="UAcct252">[6]FuncStudy!$Y$1876</definedName>
    <definedName name="UAcct25316">[6]FuncStudy!$Y$1724</definedName>
    <definedName name="UAcct25317">[6]FuncStudy!$Y$1728</definedName>
    <definedName name="UAcct25318">[6]FuncStudy!$Y$1760</definedName>
    <definedName name="UAcct25319">[6]FuncStudy!$Y$1732</definedName>
    <definedName name="UACCT25398">[6]FuncStudy!$Y$1880</definedName>
    <definedName name="UAcct25399">[6]FuncStudy!$Y$1887</definedName>
    <definedName name="UAcct254">[6]FuncStudy!$Y$1864</definedName>
    <definedName name="UACCT254SO">[6]FuncStudy!$Y$1863</definedName>
    <definedName name="UAcct255">[6]FuncStudy!$Y$1952</definedName>
    <definedName name="UAcct281">[6]FuncStudy!$Y$1908</definedName>
    <definedName name="UAcct282">[6]FuncStudy!$Y$1926</definedName>
    <definedName name="UAcct282So">[6]FuncStudy!$Y$1914</definedName>
    <definedName name="UAcct283">[6]FuncStudy!$Y$1939</definedName>
    <definedName name="UAcct283So">[6]FuncStudy!$Y$1932</definedName>
    <definedName name="UAcct301S">[6]FuncStudy!$Y$1636</definedName>
    <definedName name="UAcct301Sg">[6]FuncStudy!$Y$1638</definedName>
    <definedName name="UAcct301So">[6]FuncStudy!$Y$1637</definedName>
    <definedName name="UAcct302S">[6]FuncStudy!$Y$1641</definedName>
    <definedName name="UAcct302Sg">[6]FuncStudy!$Y$1642</definedName>
    <definedName name="UAcct302Sgp">[6]FuncStudy!$Y$1643</definedName>
    <definedName name="UAcct302Sgu">[6]FuncStudy!$Y$1644</definedName>
    <definedName name="UAcct303Cn">[6]FuncStudy!$Y$1652</definedName>
    <definedName name="UAcct303S">[6]FuncStudy!$Y$1648</definedName>
    <definedName name="UAcct303Se">[6]FuncStudy!$Y$1651</definedName>
    <definedName name="UAcct303Sg">[6]FuncStudy!$Y$1649</definedName>
    <definedName name="UAcct303So">[6]FuncStudy!$Y$1650</definedName>
    <definedName name="UACCT303SSGCT">[6]FuncStudy!$Y$1654</definedName>
    <definedName name="UAcct310">[6]FuncStudy!$Y$1151</definedName>
    <definedName name="uacct310ssgch">[6]FuncStudy!$Y$1150</definedName>
    <definedName name="UAcct311">[6]FuncStudy!$Y$1156</definedName>
    <definedName name="uacct311ssgch">[6]FuncStudy!$Y$1155</definedName>
    <definedName name="UAcct312">[6]FuncStudy!$Y$1161</definedName>
    <definedName name="uacct312ssgch">[6]FuncStudy!$Y$1160</definedName>
    <definedName name="UAcct314">[6]FuncStudy!$Y$1166</definedName>
    <definedName name="uacct314ssgch">[6]FuncStudy!$Y$1165</definedName>
    <definedName name="UAcct315">[6]FuncStudy!$Y$1171</definedName>
    <definedName name="uacct315ssgch">[6]FuncStudy!$Y$1170</definedName>
    <definedName name="UAcct316">[6]FuncStudy!$Y$1176</definedName>
    <definedName name="uacct316ssgch">[6]FuncStudy!$Y$1175</definedName>
    <definedName name="UAcct320">[6]FuncStudy!$Y$1188</definedName>
    <definedName name="UAcct321">[6]FuncStudy!$Y$1192</definedName>
    <definedName name="UAcct322">[6]FuncStudy!$Y$1196</definedName>
    <definedName name="UAcct323">[6]FuncStudy!$Y$1200</definedName>
    <definedName name="UAcct324">[6]FuncStudy!$Y$1204</definedName>
    <definedName name="UAcct325">[6]FuncStudy!$Y$1208</definedName>
    <definedName name="UAcct33">[6]FuncStudy!$Y$131</definedName>
    <definedName name="UAcct330">[6]FuncStudy!$Y$1221</definedName>
    <definedName name="UAcct331">[6]FuncStudy!$Y$1226</definedName>
    <definedName name="UAcct332">[6]FuncStudy!$Y$1231</definedName>
    <definedName name="UAcct333">[6]FuncStudy!$Y$1236</definedName>
    <definedName name="UAcct334">[6]FuncStudy!$Y$1241</definedName>
    <definedName name="UAcct335">[6]FuncStudy!$Y$1246</definedName>
    <definedName name="UAcct336">[6]FuncStudy!$Y$1251</definedName>
    <definedName name="UAcct340">[6]FuncStudy!$Y$1266</definedName>
    <definedName name="UAcct340Sgw">[6]FuncStudy!$Y$1264</definedName>
    <definedName name="UAcct341">[6]FuncStudy!$Y$1272</definedName>
    <definedName name="UACCT341SGW">[6]FuncStudy!$Y$1270</definedName>
    <definedName name="uacct341ssgct">[6]FuncStudy!$Y$1271</definedName>
    <definedName name="UAcct342">[6]FuncStudy!$Y$1277</definedName>
    <definedName name="uacct342ssgct">[6]FuncStudy!$Y$1276</definedName>
    <definedName name="UAcct343">[6]FuncStudy!$Y$1284</definedName>
    <definedName name="UAcct343Sgw">[6]FuncStudy!$Y$1282</definedName>
    <definedName name="uacct343sscct">[6]FuncStudy!$Y$1283</definedName>
    <definedName name="UAcct344">[6]FuncStudy!$Y$1291</definedName>
    <definedName name="UACCT344SGW">[6]FuncStudy!$Y$1289</definedName>
    <definedName name="uacct344ssgct">[6]FuncStudy!$Y$1290</definedName>
    <definedName name="UAcct345">[6]FuncStudy!$Y$1297</definedName>
    <definedName name="UACCT345SGW">[6]FuncStudy!$Y$1295</definedName>
    <definedName name="uacct345ssgct">[6]FuncStudy!$Y$1296</definedName>
    <definedName name="UAcct346">[6]FuncStudy!$Y$1303</definedName>
    <definedName name="UAcct346SGW">[6]FuncStudy!$Y$1301</definedName>
    <definedName name="UAcct350">[6]FuncStudy!$Y$1323</definedName>
    <definedName name="UAcct352">[6]FuncStudy!$Y$1330</definedName>
    <definedName name="UAcct353">[6]FuncStudy!$Y$1336</definedName>
    <definedName name="UAcct354">[6]FuncStudy!$Y$1342</definedName>
    <definedName name="UAcct355">[6]FuncStudy!$Y$1348</definedName>
    <definedName name="UAcct356">[6]FuncStudy!$Y$1354</definedName>
    <definedName name="UAcct357">[6]FuncStudy!$Y$1360</definedName>
    <definedName name="UAcct358">[6]FuncStudy!$Y$1366</definedName>
    <definedName name="UAcct359">[6]FuncStudy!$Y$1372</definedName>
    <definedName name="UAcct360">[6]FuncStudy!$Y$1388</definedName>
    <definedName name="UAcct361">[6]FuncStudy!$Y$1394</definedName>
    <definedName name="UAcct362">[6]FuncStudy!$Y$1400</definedName>
    <definedName name="UAcct368">[6]FuncStudy!$Y$1434</definedName>
    <definedName name="UAcct369">[6]FuncStudy!$Y$1441</definedName>
    <definedName name="UAcct370">[6]FuncStudy!$Y$1447</definedName>
    <definedName name="UAcct372A">[6]FuncStudy!$Y$1460</definedName>
    <definedName name="UAcct372Dp">[6]FuncStudy!$Y$1458</definedName>
    <definedName name="UAcct372Ds">[6]FuncStudy!$Y$1459</definedName>
    <definedName name="UAcct373">[6]FuncStudy!$Y$1467</definedName>
    <definedName name="UAcct389Cn">[6]FuncStudy!$Y$1482</definedName>
    <definedName name="UAcct389S">[6]FuncStudy!$Y$1481</definedName>
    <definedName name="UAcct389Sg">[6]FuncStudy!$Y$1484</definedName>
    <definedName name="UAcct389Sgu">[6]FuncStudy!$Y$1483</definedName>
    <definedName name="UAcct389So">[6]FuncStudy!$Y$1485</definedName>
    <definedName name="UAcct390Cn">[6]FuncStudy!$Y$1492</definedName>
    <definedName name="UACCT390LS">[6]FuncStudy!$Y$1601</definedName>
    <definedName name="UAcct390LSG">[6]FuncStudy!$Y$1602</definedName>
    <definedName name="UAcct390LSO">[6]FuncStudy!$Y$1603</definedName>
    <definedName name="UAcct390S">[6]FuncStudy!$Y$1489</definedName>
    <definedName name="UAcct390Sgp">[6]FuncStudy!$Y$1490</definedName>
    <definedName name="UAcct390Sgu">[6]FuncStudy!$Y$1491</definedName>
    <definedName name="UAcct390Sop">[6]FuncStudy!$Y$1493</definedName>
    <definedName name="UAcct390Sou">[6]FuncStudy!$Y$1494</definedName>
    <definedName name="UAcct391Cn">[6]FuncStudy!$Y$1501</definedName>
    <definedName name="UAcct391S">[6]FuncStudy!$Y$1498</definedName>
    <definedName name="UAcct391Se">[6]FuncStudy!$Y$1503</definedName>
    <definedName name="UAcct391Sg">[6]FuncStudy!$Y$1502</definedName>
    <definedName name="UAcct391Sgp">[6]FuncStudy!$Y$1499</definedName>
    <definedName name="UAcct391Sgu">[6]FuncStudy!$Y$1500</definedName>
    <definedName name="UAcct391So">[6]FuncStudy!$Y$1504</definedName>
    <definedName name="uacct391ssgch">[6]FuncStudy!$Y$1505</definedName>
    <definedName name="UACCT391SSGCT">[6]FuncStudy!$Y$1506</definedName>
    <definedName name="UAcct392Cn">[6]FuncStudy!$Y$1513</definedName>
    <definedName name="UAcct392L">[6]FuncStudy!$Y$1611</definedName>
    <definedName name="UACCT392LRCL">[6]FuncStudy!$F$1614</definedName>
    <definedName name="UAcct392S">[6]FuncStudy!$Y$1510</definedName>
    <definedName name="UAcct392Se">[6]FuncStudy!$Y$1515</definedName>
    <definedName name="UAcct392Sg">[6]FuncStudy!$Y$1512</definedName>
    <definedName name="UAcct392Sgp">[6]FuncStudy!$Y$1516</definedName>
    <definedName name="UAcct392Sgu">[6]FuncStudy!$Y$1514</definedName>
    <definedName name="UAcct392So">[6]FuncStudy!$Y$1511</definedName>
    <definedName name="uacct392ssgch">[6]FuncStudy!$Y$1517</definedName>
    <definedName name="uacct392ssgct">[6]FuncStudy!$Y$1518</definedName>
    <definedName name="UAcct393S">[6]FuncStudy!$Y$1522</definedName>
    <definedName name="UAcct393Sg">[6]FuncStudy!$Y$1526</definedName>
    <definedName name="UAcct393Sgp">[6]FuncStudy!$Y$1523</definedName>
    <definedName name="UAcct393Sgu">[6]FuncStudy!$Y$1524</definedName>
    <definedName name="UAcct393So">[6]FuncStudy!$Y$1525</definedName>
    <definedName name="uacct393ssgct">[6]FuncStudy!$Y$1527</definedName>
    <definedName name="UAcct394S">[6]FuncStudy!$Y$1531</definedName>
    <definedName name="UAcct394Se">[6]FuncStudy!$Y$1535</definedName>
    <definedName name="UAcct394Sg">[6]FuncStudy!$Y$1536</definedName>
    <definedName name="UAcct394Sgp">[6]FuncStudy!$Y$1532</definedName>
    <definedName name="UAcct394Sgu">[6]FuncStudy!$Y$1533</definedName>
    <definedName name="UAcct394So">[6]FuncStudy!$Y$1534</definedName>
    <definedName name="UACCT394SSGCH">[6]FuncStudy!$Y$1537</definedName>
    <definedName name="UACCT394SSGCT">[6]FuncStudy!$Y$1538</definedName>
    <definedName name="UAcct395S">[6]FuncStudy!$Y$1542</definedName>
    <definedName name="UAcct395Se">[6]FuncStudy!$Y$1546</definedName>
    <definedName name="UAcct395Sg">[6]FuncStudy!$Y$1547</definedName>
    <definedName name="UAcct395Sgp">[6]FuncStudy!$Y$1543</definedName>
    <definedName name="UAcct395Sgu">[6]FuncStudy!$Y$1544</definedName>
    <definedName name="UAcct395So">[6]FuncStudy!$Y$1545</definedName>
    <definedName name="UACCT395SSGCH">[6]FuncStudy!$Y$1548</definedName>
    <definedName name="UACCT395SSGCT">[6]FuncStudy!$Y$1549</definedName>
    <definedName name="UAcct396S">[6]FuncStudy!$Y$1553</definedName>
    <definedName name="UAcct396Se">[6]FuncStudy!$Y$1558</definedName>
    <definedName name="UAcct396Sg">[6]FuncStudy!$Y$1555</definedName>
    <definedName name="UAcct396Sgp">[6]FuncStudy!$Y$1554</definedName>
    <definedName name="UAcct396Sgu">[6]FuncStudy!$Y$1557</definedName>
    <definedName name="UAcct396So">[6]FuncStudy!$Y$1556</definedName>
    <definedName name="UACCT396SSGCH">[6]FuncStudy!$Y$1560</definedName>
    <definedName name="UACCT396SSGCT">[6]FuncStudy!$Y$1559</definedName>
    <definedName name="UAcct397Cn">[6]FuncStudy!$Y$1568</definedName>
    <definedName name="UAcct397S">[6]FuncStudy!$Y$1564</definedName>
    <definedName name="UAcct397Se">[6]FuncStudy!$Y$1570</definedName>
    <definedName name="UAcct397Sg">[6]FuncStudy!$Y$1569</definedName>
    <definedName name="UAcct397Sgp">[6]FuncStudy!$Y$1565</definedName>
    <definedName name="UAcct397Sgu">[6]FuncStudy!$Y$1566</definedName>
    <definedName name="UAcct397So">[6]FuncStudy!$Y$1567</definedName>
    <definedName name="UACCT397SSGCH">[6]FuncStudy!$Y$1571</definedName>
    <definedName name="UACCT397SSGCT">[6]FuncStudy!$Y$1572</definedName>
    <definedName name="UAcct398Cn">[6]FuncStudy!$Y$1579</definedName>
    <definedName name="UAcct398S">[6]FuncStudy!$Y$1576</definedName>
    <definedName name="UAcct398Se">[6]FuncStudy!$Y$1581</definedName>
    <definedName name="UAcct398Sg">[6]FuncStudy!$Y$1582</definedName>
    <definedName name="UAcct398Sgp">[6]FuncStudy!$Y$1577</definedName>
    <definedName name="UAcct398Sgu">[6]FuncStudy!$Y$1578</definedName>
    <definedName name="UAcct398So">[6]FuncStudy!$Y$1580</definedName>
    <definedName name="UACCT398SSGCT">[6]FuncStudy!$Y$1583</definedName>
    <definedName name="UAcct399">[6]FuncStudy!$Y$1590</definedName>
    <definedName name="UAcct399G">[6]FuncStudy!$Y$1631</definedName>
    <definedName name="UAcct399L">[6]FuncStudy!$Y$1594</definedName>
    <definedName name="UAcct399Lrcl">[6]FuncStudy!$Y$1596</definedName>
    <definedName name="UAcct403360">[6]FuncStudy!$Y$808</definedName>
    <definedName name="UAcct403361">[6]FuncStudy!$Y$809</definedName>
    <definedName name="UAcct403362">[6]FuncStudy!$Y$810</definedName>
    <definedName name="UAcct403364">[6]FuncStudy!$Y$811</definedName>
    <definedName name="UAcct403365">[6]FuncStudy!$Y$812</definedName>
    <definedName name="UAcct403366">[6]FuncStudy!$Y$813</definedName>
    <definedName name="UAcct403367">[6]FuncStudy!$Y$814</definedName>
    <definedName name="UAcct403368">[6]FuncStudy!$Y$815</definedName>
    <definedName name="UAcct403369">[6]FuncStudy!$Y$816</definedName>
    <definedName name="UAcct403370">[6]FuncStudy!$Y$817</definedName>
    <definedName name="UAcct403371">[6]FuncStudy!$Y$818</definedName>
    <definedName name="UAcct403372">[6]FuncStudy!$Y$819</definedName>
    <definedName name="UAcct403373">[6]FuncStudy!$Y$820</definedName>
    <definedName name="UAcct403Ep">[6]FuncStudy!$Y$846</definedName>
    <definedName name="UAcct403Gpcn">[6]FuncStudy!$Y$828</definedName>
    <definedName name="UAcct403Gps">[6]FuncStudy!$Y$824</definedName>
    <definedName name="UAcct403Gpseu">[6]FuncStudy!$Y$827</definedName>
    <definedName name="UAcct403Gpsg">[6]FuncStudy!$Y$829</definedName>
    <definedName name="UAcct403Gpsgp">[6]FuncStudy!$Y$825</definedName>
    <definedName name="UAcct403Gpsgu">[6]FuncStudy!$Y$826</definedName>
    <definedName name="UAcct403Gpso">[6]FuncStudy!$Y$830</definedName>
    <definedName name="uacct403gpssgch">[6]FuncStudy!$Y$832</definedName>
    <definedName name="UACCT403GPSSGCT">[6]FuncStudy!$Y$831</definedName>
    <definedName name="UAcct403Gv0">[6]FuncStudy!$Y$837</definedName>
    <definedName name="UAcct403Hp">[6]FuncStudy!$Y$792</definedName>
    <definedName name="UAcct403Mp">[6]FuncStudy!$Y$841</definedName>
    <definedName name="UAcct403Np">[6]FuncStudy!$Y$787</definedName>
    <definedName name="UAcct403Op">[6]FuncStudy!$Y$799</definedName>
    <definedName name="UAcct403Opsgu">[6]FuncStudy!$Y$796</definedName>
    <definedName name="uacct403opssgct">[6]FuncStudy!$Y$797</definedName>
    <definedName name="uacct403sgw">[6]FuncStudy!$Y$798</definedName>
    <definedName name="uacct403spdgp">[6]FuncStudy!$Y$779</definedName>
    <definedName name="uacct403spdgu">[6]FuncStudy!$Y$780</definedName>
    <definedName name="uacct403spsg">[6]FuncStudy!$Y$781</definedName>
    <definedName name="uacct403ssgch">[6]FuncStudy!$Y$782</definedName>
    <definedName name="UAcct403Tp">[6]FuncStudy!$Y$805</definedName>
    <definedName name="UAcct404330">[6]FuncStudy!$Y$880</definedName>
    <definedName name="UAcct404Clg">[6]FuncStudy!$Y$857</definedName>
    <definedName name="UAcct404Clgsop">[6]FuncStudy!$Y$855</definedName>
    <definedName name="UAcct404Clgsou">[6]FuncStudy!$Y$853</definedName>
    <definedName name="UAcct404Cls">[6]FuncStudy!$Y$861</definedName>
    <definedName name="UAcct404Ipcn">[6]FuncStudy!$Y$867</definedName>
    <definedName name="UACCT404IPDGU">[6]FuncStudy!$Y$869</definedName>
    <definedName name="UAcct404Ips">[6]FuncStudy!$Y$864</definedName>
    <definedName name="UAcct404Ipse">[6]FuncStudy!$Y$865</definedName>
    <definedName name="UACCT404IPSGP">[6]FuncStudy!$Y$868</definedName>
    <definedName name="UAcct404Ipso">[6]FuncStudy!$Y$866</definedName>
    <definedName name="UACCT404IPSSGCH">[6]FuncStudy!$Y$870</definedName>
    <definedName name="UAcct404O">[6]FuncStudy!$Y$875</definedName>
    <definedName name="UAcct405">[6]FuncStudy!$Y$888</definedName>
    <definedName name="UAcct406">[6]FuncStudy!$Y$894</definedName>
    <definedName name="UAcct407">[6]FuncStudy!$Y$903</definedName>
    <definedName name="UAcct408">[6]FuncStudy!$Y$916</definedName>
    <definedName name="UAcct408S">[6]FuncStudy!$Y$908</definedName>
    <definedName name="UAcct40910FITOther">[6]FuncStudy!$Y$1135</definedName>
    <definedName name="UAcct40910FitPMI">[6]FuncStudy!$Y$1133</definedName>
    <definedName name="UAcct40910FITPTC">[6]FuncStudy!$Y$1134</definedName>
    <definedName name="UAcct40910FITSitus">[6]FuncStudy!$Y$1136</definedName>
    <definedName name="UAcct40911Dgu">[6]FuncStudy!$Y$1103</definedName>
    <definedName name="UAcct40911S">[6]FuncStudy!$Y$1101</definedName>
    <definedName name="UAcct41010">[6]FuncStudy!$Y$977</definedName>
    <definedName name="UAcct41020">[6]FuncStudy!$Y$992</definedName>
    <definedName name="UAcct41111">[6]FuncStudy!$Y$1026</definedName>
    <definedName name="UAcct41120">[6]FuncStudy!$Y$1011</definedName>
    <definedName name="UAcct41140">[6]FuncStudy!$Y$921</definedName>
    <definedName name="UAcct41141">[6]FuncStudy!$Y$926</definedName>
    <definedName name="UAcct41160">[6]FuncStudy!$Y$177</definedName>
    <definedName name="UAcct41170">[6]FuncStudy!$Y$182</definedName>
    <definedName name="UAcct4118">[6]FuncStudy!$Y$186</definedName>
    <definedName name="UAcct41181">[6]FuncStudy!$Y$189</definedName>
    <definedName name="UAcct4194">[6]FuncStudy!$Y$193</definedName>
    <definedName name="UAcct419Doth">[6]FuncStudy!$Y$957</definedName>
    <definedName name="UAcct421">[6]FuncStudy!$Y$202</definedName>
    <definedName name="UAcct4311">[6]FuncStudy!$Y$209</definedName>
    <definedName name="UAcct442Se">[6]FuncStudy!$Y$100</definedName>
    <definedName name="UAcct442Sg">[6]FuncStudy!$Y$101</definedName>
    <definedName name="UAcct447">[6]FuncStudy!$Y$125</definedName>
    <definedName name="UAcct447S">[6]FuncStudy!$Y$121</definedName>
    <definedName name="UAcct447Se">[6]FuncStudy!$Y$124</definedName>
    <definedName name="UAcct448S">[6]FuncStudy!$Y$114</definedName>
    <definedName name="UAcct448So">[6]FuncStudy!$Y$115</definedName>
    <definedName name="UAcct449">[6]FuncStudy!$Y$130</definedName>
    <definedName name="UAcct450">[6]FuncStudy!$Y$140</definedName>
    <definedName name="UAcct450S">[6]FuncStudy!$Y$138</definedName>
    <definedName name="UAcct450So">[6]FuncStudy!$Y$139</definedName>
    <definedName name="UAcct451S">[6]FuncStudy!$Y$143</definedName>
    <definedName name="UAcct451Sg">[6]FuncStudy!$Y$144</definedName>
    <definedName name="UAcct451So">[6]FuncStudy!$Y$145</definedName>
    <definedName name="UAcct453">[6]FuncStudy!$Y$150</definedName>
    <definedName name="UAcct454">[6]FuncStudy!$Y$156</definedName>
    <definedName name="UAcct454S">[6]FuncStudy!$Y$153</definedName>
    <definedName name="UAcct454Sg">[6]FuncStudy!$Y$154</definedName>
    <definedName name="UAcct454So">[6]FuncStudy!$Y$155</definedName>
    <definedName name="UAcct456">[6]FuncStudy!$Y$164</definedName>
    <definedName name="UAcct456Cn">[6]FuncStudy!$Y$160</definedName>
    <definedName name="UAcct456S">[6]FuncStudy!$Y$159</definedName>
    <definedName name="UAcct456Se">[6]FuncStudy!$Y$161</definedName>
    <definedName name="UAcct500">[6]FuncStudy!$Y$225</definedName>
    <definedName name="UACCT500SSGCH">[6]FuncStudy!$Y$224</definedName>
    <definedName name="UAcct501">[6]FuncStudy!$Y$233</definedName>
    <definedName name="UAcct501Se">[6]FuncStudy!$Y$228</definedName>
    <definedName name="UACCT501SENNPC">[6]FuncStudy!$Y$229</definedName>
    <definedName name="uacct501ssech">[6]FuncStudy!$Y$232</definedName>
    <definedName name="UACCT501SSECHNNPC">[6]FuncStudy!$Y$231</definedName>
    <definedName name="uacct501ssect">[6]FuncStudy!$Y$230</definedName>
    <definedName name="UAcct502">[6]FuncStudy!$Y$238</definedName>
    <definedName name="uacct502snpps">[6]FuncStudy!$Y$236</definedName>
    <definedName name="uacct502ssgch">[6]FuncStudy!$Y$237</definedName>
    <definedName name="UAcct503">[6]FuncStudy!$Y$243</definedName>
    <definedName name="UAcct503Se">[6]FuncStudy!$Y$241</definedName>
    <definedName name="UACCT503SENNPC">[6]FuncStudy!$Y$242</definedName>
    <definedName name="UAcct505">[6]FuncStudy!$Y$248</definedName>
    <definedName name="uacct505snpps">[6]FuncStudy!$Y$246</definedName>
    <definedName name="uacct505ssgch">[6]FuncStudy!$Y$247</definedName>
    <definedName name="UAcct506">[6]FuncStudy!$Y$254</definedName>
    <definedName name="UAcct506Se">[6]FuncStudy!$Y$252</definedName>
    <definedName name="uacct506snpps">[6]FuncStudy!$Y$251</definedName>
    <definedName name="uacct506ssgch">[6]FuncStudy!$Y$253</definedName>
    <definedName name="UAcct507">[6]FuncStudy!$Y$259</definedName>
    <definedName name="uacct507ssgch">[6]FuncStudy!$Y$258</definedName>
    <definedName name="UAcct510">[6]FuncStudy!$Y$264</definedName>
    <definedName name="uacct510ssgch">[6]FuncStudy!$Y$263</definedName>
    <definedName name="UAcct511">[6]FuncStudy!$Y$269</definedName>
    <definedName name="uacct511ssgch">[6]FuncStudy!$Y$268</definedName>
    <definedName name="UAcct512">[6]FuncStudy!$Y$274</definedName>
    <definedName name="uacct512ssgch">[6]FuncStudy!$Y$273</definedName>
    <definedName name="UAcct513">[6]FuncStudy!$Y$279</definedName>
    <definedName name="uacct513ssgch">[6]FuncStudy!$Y$278</definedName>
    <definedName name="UAcct514">[6]FuncStudy!$Y$284</definedName>
    <definedName name="uacct514ssgch">[6]FuncStudy!$Y$283</definedName>
    <definedName name="UAcct517">[6]FuncStudy!$Y$290</definedName>
    <definedName name="UAcct518">[6]FuncStudy!$Y$294</definedName>
    <definedName name="UAcct519">[6]FuncStudy!$Y$299</definedName>
    <definedName name="UAcct520">[6]FuncStudy!$Y$303</definedName>
    <definedName name="UAcct523">[6]FuncStudy!$Y$307</definedName>
    <definedName name="UAcct524">[6]FuncStudy!$Y$311</definedName>
    <definedName name="UAcct528">[6]FuncStudy!$Y$315</definedName>
    <definedName name="UAcct529">[6]FuncStudy!$Y$319</definedName>
    <definedName name="UAcct530">[6]FuncStudy!$Y$323</definedName>
    <definedName name="UAcct531">[6]FuncStudy!$Y$327</definedName>
    <definedName name="UAcct532">[6]FuncStudy!$Y$331</definedName>
    <definedName name="UAcct535">[6]FuncStudy!$Y$338</definedName>
    <definedName name="UAcct536">[6]FuncStudy!$Y$342</definedName>
    <definedName name="UAcct537">[6]FuncStudy!$Y$346</definedName>
    <definedName name="UAcct538">[6]FuncStudy!$Y$350</definedName>
    <definedName name="UAcct539">[6]FuncStudy!$Y$354</definedName>
    <definedName name="UAcct540">[6]FuncStudy!$Y$358</definedName>
    <definedName name="UAcct541">[6]FuncStudy!$Y$362</definedName>
    <definedName name="UAcct542">[6]FuncStudy!$Y$366</definedName>
    <definedName name="UAcct543">[6]FuncStudy!$Y$370</definedName>
    <definedName name="UAcct544">[6]FuncStudy!$Y$374</definedName>
    <definedName name="UAcct545">[6]FuncStudy!$Y$378</definedName>
    <definedName name="UAcct546">[6]FuncStudy!$Y$385</definedName>
    <definedName name="UAcct547Se">[6]FuncStudy!$Y$388</definedName>
    <definedName name="UACCT547SSECT">[6]FuncStudy!$Y$389</definedName>
    <definedName name="UAcct548">[6]FuncStudy!$Y$395</definedName>
    <definedName name="uacct548ssgct">[6]FuncStudy!$Y$394</definedName>
    <definedName name="UAcct549">[6]FuncStudy!$Y$400</definedName>
    <definedName name="UAcct549sg">[6]FuncStudy!$Y$398</definedName>
    <definedName name="uacct550">[6]FuncStudy!$Y$406</definedName>
    <definedName name="UACCT550sg">[6]FuncStudy!$Y$404</definedName>
    <definedName name="UAcct551">[6]FuncStudy!$Y$410</definedName>
    <definedName name="UAcct552">[6]FuncStudy!$Y$415</definedName>
    <definedName name="UAcct553">[6]FuncStudy!$Y$422</definedName>
    <definedName name="UACCT553SSGCT">[6]FuncStudy!$Y$420</definedName>
    <definedName name="UAcct554">[6]FuncStudy!$Y$428</definedName>
    <definedName name="UAcct554SSCT">[6]FuncStudy!$Y$426</definedName>
    <definedName name="uacct555dgp">[6]FuncStudy!$Y$437</definedName>
    <definedName name="UAcct555Dgu">[6]FuncStudy!$Y$434</definedName>
    <definedName name="UAcct555S">[6]FuncStudy!$Y$433</definedName>
    <definedName name="UAcct555Se">[6]FuncStudy!$Y$435</definedName>
    <definedName name="uacct555ssgp">[6]FuncStudy!$Y$436</definedName>
    <definedName name="UAcct556">[6]FuncStudy!$Y$442</definedName>
    <definedName name="UAcct557">[6]FuncStudy!$Y$451</definedName>
    <definedName name="UACCT557SSGCT">[6]FuncStudy!$Y$449</definedName>
    <definedName name="UAcct560">[6]FuncStudy!$Y$476</definedName>
    <definedName name="UAcct561">[6]FuncStudy!$Y$480</definedName>
    <definedName name="UAcct562">[6]FuncStudy!$Y$484</definedName>
    <definedName name="UAcct563">[6]FuncStudy!$Y$488</definedName>
    <definedName name="UAcct564">[6]FuncStudy!$Y$492</definedName>
    <definedName name="UAcct565">[6]FuncStudy!$Y$497</definedName>
    <definedName name="UAcct565Se">[6]FuncStudy!$Y$496</definedName>
    <definedName name="UAcct566">[6]FuncStudy!$Y$501</definedName>
    <definedName name="UAcct567">[6]FuncStudy!$Y$505</definedName>
    <definedName name="UAcct568">[6]FuncStudy!$Y$509</definedName>
    <definedName name="UAcct569">[6]FuncStudy!$Y$513</definedName>
    <definedName name="UAcct570">[6]FuncStudy!$Y$517</definedName>
    <definedName name="UAcct571">[6]FuncStudy!$Y$521</definedName>
    <definedName name="UAcct572">[6]FuncStudy!$Y$525</definedName>
    <definedName name="UAcct573">[6]FuncStudy!$Y$529</definedName>
    <definedName name="UAcct580">[6]FuncStudy!$Y$536</definedName>
    <definedName name="UAcct581">[6]FuncStudy!$Y$541</definedName>
    <definedName name="UAcct582">[6]FuncStudy!$Y$546</definedName>
    <definedName name="UAcct583">[6]FuncStudy!$Y$551</definedName>
    <definedName name="UAcct584">[6]FuncStudy!$Y$556</definedName>
    <definedName name="UAcct585">[6]FuncStudy!$Y$561</definedName>
    <definedName name="UAcct586">[6]FuncStudy!$Y$566</definedName>
    <definedName name="UAcct587">[6]FuncStudy!$Y$571</definedName>
    <definedName name="UAcct588">[6]FuncStudy!$Y$576</definedName>
    <definedName name="UAcct589">[6]FuncStudy!$Y$581</definedName>
    <definedName name="UAcct590">[6]FuncStudy!$Y$586</definedName>
    <definedName name="UAcct591">[6]FuncStudy!$Y$591</definedName>
    <definedName name="UAcct592">[6]FuncStudy!$Y$596</definedName>
    <definedName name="UAcct593">[6]FuncStudy!$Y$601</definedName>
    <definedName name="UAcct594">[6]FuncStudy!$Y$606</definedName>
    <definedName name="UAcct595">[6]FuncStudy!$Y$611</definedName>
    <definedName name="UAcct596">[6]FuncStudy!$Y$616</definedName>
    <definedName name="UAcct597">[6]FuncStudy!$Y$621</definedName>
    <definedName name="UAcct598">[6]FuncStudy!$Y$626</definedName>
    <definedName name="UAcct901">[6]FuncStudy!$Y$633</definedName>
    <definedName name="UAcct902">[6]FuncStudy!$Y$638</definedName>
    <definedName name="UAcct903">[6]FuncStudy!$Y$643</definedName>
    <definedName name="UAcct904">[6]FuncStudy!$Y$649</definedName>
    <definedName name="UAcct905">[6]FuncStudy!$Y$654</definedName>
    <definedName name="UAcct907">[6]FuncStudy!$Y$661</definedName>
    <definedName name="UAcct908">[6]FuncStudy!$Y$666</definedName>
    <definedName name="UAcct909">[6]FuncStudy!$Y$671</definedName>
    <definedName name="UAcct910">[6]FuncStudy!$Y$676</definedName>
    <definedName name="UAcct911">[6]FuncStudy!$Y$683</definedName>
    <definedName name="UAcct912">[6]FuncStudy!$Y$688</definedName>
    <definedName name="UAcct913">[6]FuncStudy!$Y$693</definedName>
    <definedName name="UAcct916">[6]FuncStudy!$Y$698</definedName>
    <definedName name="UAcct920">[6]FuncStudy!$Y$707</definedName>
    <definedName name="UAcct920Cn">[6]FuncStudy!$Y$705</definedName>
    <definedName name="UAcct921">[6]FuncStudy!$Y$713</definedName>
    <definedName name="UAcct921Cn">[6]FuncStudy!$Y$711</definedName>
    <definedName name="UAcct923">[6]FuncStudy!$Y$719</definedName>
    <definedName name="UAcct923Cn">[6]FuncStudy!$Y$717</definedName>
    <definedName name="UAcct924S">[6]FuncStudy!$Y$722</definedName>
    <definedName name="UACCT924SG">[6]FuncStudy!$Y$723</definedName>
    <definedName name="UAcct924SO">[6]FuncStudy!$Y$724</definedName>
    <definedName name="UAcct925">[6]FuncStudy!$Y$729</definedName>
    <definedName name="UAcct926">[6]FuncStudy!$Y$735</definedName>
    <definedName name="UAcct927">[6]FuncStudy!$Y$740</definedName>
    <definedName name="UAcct928">[6]FuncStudy!$Y$747</definedName>
    <definedName name="UAcct928RE">[6]FuncStudy!$Y$749</definedName>
    <definedName name="UAcct929">[6]FuncStudy!$Y$754</definedName>
    <definedName name="UACCT930cn">[6]FuncStudy!$Y$758</definedName>
    <definedName name="UAcct930S">[6]FuncStudy!$Y$757</definedName>
    <definedName name="UAcct930So">[6]FuncStudy!$Y$759</definedName>
    <definedName name="UAcct931">[6]FuncStudy!$Y$765</definedName>
    <definedName name="UAcct935">[6]FuncStudy!$Y$771</definedName>
    <definedName name="UAcctAGA">[6]FuncStudy!$Y$132</definedName>
    <definedName name="UAcctcwc">[6]FuncStudy!$Y$1798</definedName>
    <definedName name="UAcctd00">[6]FuncStudy!$Y$1471</definedName>
    <definedName name="UAcctdfad">[6]FuncStudy!$Y$214</definedName>
    <definedName name="UAcctdfap">[6]FuncStudy!$Y$212</definedName>
    <definedName name="UAcctdfat">[6]FuncStudy!$Y$213</definedName>
    <definedName name="UAcctds0">[6]FuncStudy!$Y$1475</definedName>
    <definedName name="UAcctfit">[6]FuncStudy!$Y$1142</definedName>
    <definedName name="UAcctg00">[6]FuncStudy!$Y$1623</definedName>
    <definedName name="UAccth00">[6]FuncStudy!$Y$1257</definedName>
    <definedName name="UAccti00">[6]FuncStudy!$Y$1665</definedName>
    <definedName name="UAcctn00">[6]FuncStudy!$Y$1213</definedName>
    <definedName name="UAccto00">[6]FuncStudy!$Y$1308</definedName>
    <definedName name="UAcctowc">[6]FuncStudy!$Y$1810</definedName>
    <definedName name="uacctowcssech">[6]FuncStudy!$Y$1809</definedName>
    <definedName name="UAccts00">[6]FuncStudy!$Y$1181</definedName>
    <definedName name="UAcctSchM">[6]FuncStudy!$Y$1120</definedName>
    <definedName name="UAcctsttax">[6]FuncStudy!$Y$1124</definedName>
    <definedName name="UAcctt00">[6]FuncStudy!$Y$1376</definedName>
    <definedName name="UACT553SGW">[6]FuncStudy!$Y$421</definedName>
    <definedName name="UncollectibleAccounts">[8]Variables!$B$27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[6]FuncStudy!$Y$1031</definedName>
    <definedName name="USCHMAFSE">[6]FuncStudy!$Y$1034</definedName>
    <definedName name="USCHMAFSG">[6]FuncStudy!$Y$1036</definedName>
    <definedName name="USCHMAFSNP">[6]FuncStudy!$Y$1032</definedName>
    <definedName name="USCHMAFSO">[6]FuncStudy!$Y$1033</definedName>
    <definedName name="USCHMAFTROJP">[6]FuncStudy!$Y$1035</definedName>
    <definedName name="USCHMAPBADDEBT">[6]FuncStudy!$Y$1045</definedName>
    <definedName name="USCHMAPS">[6]FuncStudy!$Y$1040</definedName>
    <definedName name="USCHMAPSE">[6]FuncStudy!$Y$1041</definedName>
    <definedName name="USCHMAPSG">[6]FuncStudy!$Y$1044</definedName>
    <definedName name="USCHMAPSNP">[6]FuncStudy!$Y$1042</definedName>
    <definedName name="USCHMAPSO">[6]FuncStudy!$Y$1043</definedName>
    <definedName name="USCHMATBADDEBT">[6]FuncStudy!$Y$1060</definedName>
    <definedName name="USCHMATCIAC">[6]FuncStudy!$Y$1051</definedName>
    <definedName name="USCHMATGPS">[6]FuncStudy!$Y$1057</definedName>
    <definedName name="USCHMATS">[6]FuncStudy!$Y$1049</definedName>
    <definedName name="USCHMATSCHMDEXP">[6]FuncStudy!$Y$1062</definedName>
    <definedName name="USCHMATSE">[6]FuncStudy!$Y$1055</definedName>
    <definedName name="USCHMATSG">[6]FuncStudy!$Y$1054</definedName>
    <definedName name="USCHMATSG2">[6]FuncStudy!$Y$1056</definedName>
    <definedName name="USCHMATSGCT">[6]FuncStudy!$Y$1050</definedName>
    <definedName name="USCHMATSNP">[6]FuncStudy!$Y$1052</definedName>
    <definedName name="USCHMATSNPD">[6]FuncStudy!$Y$1059</definedName>
    <definedName name="USCHMATSO">[6]FuncStudy!$Y$1058</definedName>
    <definedName name="USCHMATTAXDEPR">[6]FuncStudy!$Y$1061</definedName>
    <definedName name="USCHMATTROJD">[6]FuncStudy!$Y$1053</definedName>
    <definedName name="USCHMDFDGP">[6]FuncStudy!$Y$1069</definedName>
    <definedName name="USCHMDFDGU">[6]FuncStudy!$Y$1070</definedName>
    <definedName name="USCHMDFS">[6]FuncStudy!$Y$1068</definedName>
    <definedName name="USCHMDPIBT">[6]FuncStudy!$Y$1076</definedName>
    <definedName name="USCHMDPS">[6]FuncStudy!$Y$1073</definedName>
    <definedName name="USCHMDPSE">[6]FuncStudy!$Y$1074</definedName>
    <definedName name="USCHMDPSG">[6]FuncStudy!$Y$1077</definedName>
    <definedName name="USCHMDPSNP">[6]FuncStudy!$Y$1075</definedName>
    <definedName name="USCHMDPSO">[6]FuncStudy!$Y$1078</definedName>
    <definedName name="USCHMDTBADDEBT">[6]FuncStudy!$Y$1083</definedName>
    <definedName name="USCHMDTCN">[6]FuncStudy!$Y$1085</definedName>
    <definedName name="USCHMDTDGP">[6]FuncStudy!$Y$1087</definedName>
    <definedName name="USCHMDTGPS">[6]FuncStudy!$Y$1090</definedName>
    <definedName name="USCHMDTS">[6]FuncStudy!$Y$1082</definedName>
    <definedName name="USCHMDTSE">[6]FuncStudy!$Y$1088</definedName>
    <definedName name="USCHMDTSG">[6]FuncStudy!$Y$1089</definedName>
    <definedName name="USCHMDTSNP">[6]FuncStudy!$Y$1084</definedName>
    <definedName name="USCHMDTSNPD">[6]FuncStudy!$Y$1093</definedName>
    <definedName name="USCHMDTSO">[6]FuncStudy!$Y$1091</definedName>
    <definedName name="USCHMDTTAXDEPR">[6]FuncStudy!$Y$1092</definedName>
    <definedName name="USCHMDTTROJD">[6]FuncStudy!$Y$1086</definedName>
    <definedName name="USYieldCurves">'[10]Calcoutput (futures)'!$B$4:$C$124</definedName>
    <definedName name="Version">#REF!</definedName>
    <definedName name="w" localSheetId="5" hidden="1">[29]Inputs!#REF!</definedName>
    <definedName name="w" hidden="1">[29]Inputs!#REF!</definedName>
    <definedName name="WinterPeak">'[30]Load Data'!$D$9:$H$12,'[30]Load Data'!$D$20:$H$22</definedName>
    <definedName name="Workforce_Data">OFFSET([31]Workforce!$A$1,0,0,COUNTA([31]Workforce!$A$1:$A$65536),COUNTA([31]Workforce!$A$1:$IV$1))</definedName>
    <definedName name="wrn.1996._.Hydro._.5._.Year._.Forecast._.Budget." localSheetId="5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5" hidden="1">{"Page 3.4.1",#N/A,FALSE,"Totals";"Page 3.4.2",#N/A,FALSE,"Totals"}</definedName>
    <definedName name="wrn.Adj._.Back_Up." hidden="1">{"Page 3.4.1",#N/A,FALSE,"Totals";"Page 3.4.2",#N/A,FALSE,"Totals"}</definedName>
    <definedName name="wrn.ALL." localSheetId="5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5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5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5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5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5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5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5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5" hidden="1">{#N/A,#N/A,TRUE,"Cover";#N/A,#N/A,TRUE,"Contents"}</definedName>
    <definedName name="wrn.Cover." hidden="1">{#N/A,#N/A,TRUE,"Cover";#N/A,#N/A,TRUE,"Contents"}</definedName>
    <definedName name="wrn.CoverContents." localSheetId="5" hidden="1">{#N/A,#N/A,FALSE,"Cover";#N/A,#N/A,FALSE,"Contents"}</definedName>
    <definedName name="wrn.CoverContents." hidden="1">{#N/A,#N/A,FALSE,"Cover";#N/A,#N/A,FALSE,"Contents"}</definedName>
    <definedName name="wrn.El._.Paso._.Offshore." localSheetId="5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5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5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5" hidden="1">{"FullView",#N/A,FALSE,"Consltd-For contngcy"}</definedName>
    <definedName name="wrn.Full._.View." hidden="1">{"FullView",#N/A,FALSE,"Consltd-For contngcy"}</definedName>
    <definedName name="wrn.GLReport." localSheetId="5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5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5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5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5" hidden="1">{"Open issues Only",#N/A,FALSE,"TIMELINE"}</definedName>
    <definedName name="wrn.Open._.Issues._.Only." hidden="1">{"Open issues Only",#N/A,FALSE,"TIMELINE"}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5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5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5" hidden="1">{"PFS recon view",#N/A,FALSE,"Hyperion Proof"}</definedName>
    <definedName name="wrn.PFSreconview." hidden="1">{"PFS recon view",#N/A,FALSE,"Hyperion Proof"}</definedName>
    <definedName name="wrn.PGHCreconview." localSheetId="5" hidden="1">{"PGHC recon view",#N/A,FALSE,"Hyperion Proof"}</definedName>
    <definedName name="wrn.PGHCreconview." hidden="1">{"PGHC recon view",#N/A,FALSE,"Hyperion Proof"}</definedName>
    <definedName name="wrn.PHI._.all._.other._.months." localSheetId="5" hidden="1">{#N/A,#N/A,FALSE,"PHI MTD";#N/A,#N/A,FALSE,"PHI YTD"}</definedName>
    <definedName name="wrn.PHI._.all._.other._.months." hidden="1">{#N/A,#N/A,FALSE,"PHI MTD";#N/A,#N/A,FALSE,"PHI YTD"}</definedName>
    <definedName name="wrn.PHI._.only." localSheetId="5" hidden="1">{#N/A,#N/A,FALSE,"PHI"}</definedName>
    <definedName name="wrn.PHI._.only." hidden="1">{#N/A,#N/A,FALSE,"PHI"}</definedName>
    <definedName name="wrn.PHI._.Sept._.Dec._.March." localSheetId="5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5" hidden="1">{"PPM Co Code View",#N/A,FALSE,"Comp Codes"}</definedName>
    <definedName name="wrn.PPMCoCodeView." hidden="1">{"PPM Co Code View",#N/A,FALSE,"Comp Codes"}</definedName>
    <definedName name="wrn.PPMreconview." localSheetId="5" hidden="1">{"PPM Recon View",#N/A,FALSE,"Hyperion Proof"}</definedName>
    <definedName name="wrn.PPMreconview." hidden="1">{"PPM Recon View",#N/A,FALSE,"Hyperion Proof"}</definedName>
    <definedName name="wrn.print._.reports.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5" hidden="1">{"DATA_SET",#N/A,FALSE,"HOURLY SPREAD"}</definedName>
    <definedName name="wrn.PRINT._.SOURCE._.DATA." hidden="1">{"DATA_SET",#N/A,FALSE,"HOURLY SPREAD"}</definedName>
    <definedName name="wrn.PrintHistory." localSheetId="5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5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5" hidden="1">{"Electric Only",#N/A,FALSE,"Hyperion Proof"}</definedName>
    <definedName name="wrn.ProofElectricOnly." hidden="1">{"Electric Only",#N/A,FALSE,"Hyperion Proof"}</definedName>
    <definedName name="wrn.ProofTotal." localSheetId="5" hidden="1">{"Proof Total",#N/A,FALSE,"Hyperion Proof"}</definedName>
    <definedName name="wrn.ProofTotal." hidden="1">{"Proof Total",#N/A,FALSE,"Hyperion Proof"}</definedName>
    <definedName name="wrn.Reformat._.only." localSheetId="5" hidden="1">{#N/A,#N/A,FALSE,"Dec 1999 mapping"}</definedName>
    <definedName name="wrn.Reformat._.only." hidden="1">{#N/A,#N/A,FALSE,"Dec 1999 mapping"}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5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5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5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5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5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5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5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5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5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5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5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5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5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5" hidden="1">{"YTD-Total",#N/A,FALSE,"Provision"}</definedName>
    <definedName name="wrn.Standard." hidden="1">{"YTD-Total",#N/A,FALSE,"Provision"}</definedName>
    <definedName name="wrn.Standard._.NonUtility._.Only." localSheetId="5" hidden="1">{"YTD-NonUtility",#N/A,FALSE,"Prov NonUtility"}</definedName>
    <definedName name="wrn.Standard._.NonUtility._.Only." hidden="1">{"YTD-NonUtility",#N/A,FALSE,"Prov NonUtility"}</definedName>
    <definedName name="wrn.Standard._.Utility._.Only." localSheetId="5" hidden="1">{"YTD-Utility",#N/A,FALSE,"Prov Utility"}</definedName>
    <definedName name="wrn.Standard._.Utility._.Only." hidden="1">{"YTD-Utility",#N/A,FALSE,"Prov Utility"}</definedName>
    <definedName name="wrn.Summary." localSheetId="5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5" hidden="1">{#N/A,#N/A,FALSE,"Consltd-For contngcy"}</definedName>
    <definedName name="wrn.Summary._.View." hidden="1">{#N/A,#N/A,FALSE,"Consltd-For contngcy"}</definedName>
    <definedName name="wrn.Total._.Summary." localSheetId="5" hidden="1">{"Total Summary",#N/A,FALSE,"Summary"}</definedName>
    <definedName name="wrn.Total._.Summary." hidden="1">{"Total Summary",#N/A,FALSE,"Summary"}</definedName>
    <definedName name="wrn.UK._.Conversion._.Only." localSheetId="5" hidden="1">{#N/A,#N/A,FALSE,"Dec 1999 UK Continuing Ops"}</definedName>
    <definedName name="wrn.UK._.Conversion._.Only." hidden="1">{#N/A,#N/A,FALSE,"Dec 1999 UK Continuing Ops"}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5" hidden="1">#REF!</definedName>
    <definedName name="y" hidden="1">'[32]DSM Output'!$B$21:$B$23</definedName>
    <definedName name="YearEndFactors">[8]UTCR!$G$22:$U$108</definedName>
    <definedName name="YearEndInput">[8]Inputs!$A$3:$D$1681</definedName>
    <definedName name="yesterdayscurves">'[10]Calcoutput (futures)'!$L$7:$T$128</definedName>
    <definedName name="z" localSheetId="5" hidden="1">#REF!</definedName>
    <definedName name="z" hidden="1">'[33]DSM Output'!$G$21:$G$23</definedName>
    <definedName name="Z_01844156_6462_4A28_9785_1A86F4D0C834_.wvu.PrintTitles" localSheetId="5" hidden="1">#REF!</definedName>
    <definedName name="Z_01844156_6462_4A28_9785_1A86F4D0C834_.wvu.PrintTitles" hidden="1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7" i="2" l="1"/>
  <c r="E180" i="2"/>
  <c r="E65" i="2"/>
  <c r="E10" i="2"/>
  <c r="R175" i="2" l="1"/>
  <c r="Q175" i="2"/>
  <c r="P175" i="2"/>
  <c r="H237" i="2" l="1"/>
  <c r="H237" i="17" s="1"/>
  <c r="I237" i="2"/>
  <c r="I237" i="17" s="1"/>
  <c r="J237" i="2"/>
  <c r="J237" i="17" s="1"/>
  <c r="K237" i="2"/>
  <c r="K237" i="17" s="1"/>
  <c r="L237" i="2"/>
  <c r="L237" i="17" s="1"/>
  <c r="M237" i="2"/>
  <c r="M237" i="17" s="1"/>
  <c r="N237" i="2"/>
  <c r="N237" i="17" s="1"/>
  <c r="O237" i="2"/>
  <c r="O237" i="17" s="1"/>
  <c r="P237" i="2"/>
  <c r="P237" i="17" s="1"/>
  <c r="Q237" i="2"/>
  <c r="Q237" i="17" s="1"/>
  <c r="R237" i="2"/>
  <c r="R237" i="17" s="1"/>
  <c r="G180" i="2"/>
  <c r="H180" i="2"/>
  <c r="H180" i="17" s="1"/>
  <c r="I180" i="2"/>
  <c r="I180" i="17" s="1"/>
  <c r="J180" i="2"/>
  <c r="J180" i="17" s="1"/>
  <c r="K180" i="2"/>
  <c r="K180" i="17" s="1"/>
  <c r="L180" i="2"/>
  <c r="L180" i="17" s="1"/>
  <c r="M180" i="2"/>
  <c r="M180" i="17" s="1"/>
  <c r="N180" i="2"/>
  <c r="N180" i="17" s="1"/>
  <c r="O180" i="2"/>
  <c r="O180" i="17" s="1"/>
  <c r="P180" i="2"/>
  <c r="P180" i="17" s="1"/>
  <c r="Q180" i="2"/>
  <c r="Q180" i="17" s="1"/>
  <c r="R180" i="2"/>
  <c r="R180" i="17" s="1"/>
  <c r="H65" i="2"/>
  <c r="H65" i="17" s="1"/>
  <c r="I65" i="2"/>
  <c r="I65" i="17" s="1"/>
  <c r="J65" i="2"/>
  <c r="J65" i="17" s="1"/>
  <c r="K65" i="2"/>
  <c r="K65" i="17" s="1"/>
  <c r="L65" i="2"/>
  <c r="L65" i="17" s="1"/>
  <c r="M65" i="2"/>
  <c r="M65" i="17" s="1"/>
  <c r="N65" i="2"/>
  <c r="N65" i="17" s="1"/>
  <c r="O65" i="2"/>
  <c r="O65" i="17" s="1"/>
  <c r="P65" i="2"/>
  <c r="P65" i="17" s="1"/>
  <c r="Q65" i="2"/>
  <c r="Q65" i="17" s="1"/>
  <c r="R65" i="2"/>
  <c r="R65" i="17" s="1"/>
  <c r="G10" i="2"/>
  <c r="H10" i="2"/>
  <c r="H10" i="17" s="1"/>
  <c r="I10" i="2"/>
  <c r="I10" i="17" s="1"/>
  <c r="J10" i="2"/>
  <c r="J10" i="17" s="1"/>
  <c r="K10" i="2"/>
  <c r="K10" i="17" s="1"/>
  <c r="L10" i="2"/>
  <c r="L10" i="17" s="1"/>
  <c r="M10" i="2"/>
  <c r="M10" i="17" s="1"/>
  <c r="N10" i="2"/>
  <c r="N10" i="17" s="1"/>
  <c r="O10" i="2"/>
  <c r="O10" i="17" s="1"/>
  <c r="P10" i="2"/>
  <c r="P10" i="17" s="1"/>
  <c r="Q10" i="2"/>
  <c r="Q10" i="17" s="1"/>
  <c r="R10" i="2"/>
  <c r="R10" i="17" s="1"/>
  <c r="G10" i="17" l="1"/>
  <c r="F10" i="17" s="1"/>
  <c r="F10" i="2"/>
  <c r="G180" i="17"/>
  <c r="F180" i="17" s="1"/>
  <c r="F180" i="2"/>
  <c r="D65" i="1"/>
  <c r="G65" i="2"/>
  <c r="D237" i="1"/>
  <c r="G237" i="2"/>
  <c r="D180" i="1"/>
  <c r="D10" i="1"/>
  <c r="O175" i="2"/>
  <c r="N175" i="2"/>
  <c r="M175" i="2"/>
  <c r="G65" i="17" l="1"/>
  <c r="F65" i="17" s="1"/>
  <c r="F65" i="2"/>
  <c r="G237" i="17"/>
  <c r="F237" i="17" s="1"/>
  <c r="F237" i="2"/>
  <c r="J175" i="2"/>
  <c r="E207" i="2"/>
  <c r="G207" i="2" s="1"/>
  <c r="G207" i="17" s="1"/>
  <c r="L175" i="2"/>
  <c r="K175" i="2"/>
  <c r="E35" i="2"/>
  <c r="G35" i="2" l="1"/>
  <c r="G35" i="17" s="1"/>
  <c r="P10" i="18" l="1"/>
  <c r="K12" i="18" l="1"/>
  <c r="G12" i="18"/>
  <c r="N12" i="18"/>
  <c r="J12" i="18"/>
  <c r="F12" i="18"/>
  <c r="P11" i="18"/>
  <c r="M12" i="18"/>
  <c r="I12" i="18"/>
  <c r="E12" i="18"/>
  <c r="L12" i="18"/>
  <c r="H12" i="18"/>
  <c r="D12" i="18"/>
  <c r="C12" i="18"/>
  <c r="P12" i="18" l="1"/>
  <c r="K6" i="18" l="1"/>
  <c r="G6" i="18"/>
  <c r="M6" i="18"/>
  <c r="I6" i="18"/>
  <c r="E6" i="18"/>
  <c r="P5" i="18"/>
  <c r="L6" i="18"/>
  <c r="H6" i="18"/>
  <c r="D6" i="18"/>
  <c r="P4" i="18"/>
  <c r="N6" i="18"/>
  <c r="J6" i="18"/>
  <c r="F6" i="18"/>
  <c r="C6" i="18"/>
  <c r="P6" i="18" l="1"/>
  <c r="C13" i="18" l="1"/>
  <c r="M43" i="19" l="1"/>
  <c r="M44" i="19"/>
  <c r="M45" i="19"/>
  <c r="M46" i="19"/>
  <c r="M47" i="19"/>
  <c r="M48" i="19"/>
  <c r="M49" i="19"/>
  <c r="M50" i="19"/>
  <c r="M51" i="19"/>
  <c r="M52" i="19"/>
  <c r="M53" i="19"/>
  <c r="B43" i="19"/>
  <c r="B44" i="19"/>
  <c r="B45" i="19"/>
  <c r="B46" i="19"/>
  <c r="B47" i="19"/>
  <c r="B48" i="19"/>
  <c r="B49" i="19"/>
  <c r="B50" i="19"/>
  <c r="B51" i="19"/>
  <c r="B52" i="19"/>
  <c r="B53" i="19"/>
  <c r="B42" i="19"/>
  <c r="M42" i="19"/>
  <c r="I175" i="2" l="1"/>
  <c r="H175" i="2"/>
  <c r="G175" i="2"/>
  <c r="R175" i="17" l="1"/>
  <c r="Q175" i="17"/>
  <c r="P175" i="17"/>
  <c r="O175" i="17"/>
  <c r="N175" i="17"/>
  <c r="M175" i="17"/>
  <c r="L175" i="17"/>
  <c r="K175" i="17"/>
  <c r="J175" i="17"/>
  <c r="I175" i="17"/>
  <c r="H175" i="17"/>
  <c r="G175" i="17"/>
  <c r="E323" i="2" l="1"/>
  <c r="E322" i="2"/>
  <c r="E321" i="2"/>
  <c r="E319" i="2"/>
  <c r="E318" i="2"/>
  <c r="E317" i="2"/>
  <c r="E311" i="2"/>
  <c r="E310" i="2"/>
  <c r="E308" i="2"/>
  <c r="E307" i="2"/>
  <c r="E306" i="2"/>
  <c r="E305" i="2"/>
  <c r="E304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6" i="2"/>
  <c r="E235" i="2"/>
  <c r="E234" i="2"/>
  <c r="E233" i="2"/>
  <c r="E232" i="2"/>
  <c r="E231" i="2"/>
  <c r="E230" i="2"/>
  <c r="E229" i="2"/>
  <c r="E216" i="2"/>
  <c r="E214" i="2"/>
  <c r="E209" i="2"/>
  <c r="E205" i="2"/>
  <c r="E204" i="2"/>
  <c r="E203" i="2"/>
  <c r="E198" i="2"/>
  <c r="E181" i="2"/>
  <c r="E179" i="2"/>
  <c r="E84" i="2"/>
  <c r="E83" i="2"/>
  <c r="E82" i="2"/>
  <c r="E156" i="2"/>
  <c r="E155" i="2"/>
  <c r="E154" i="2"/>
  <c r="E152" i="2"/>
  <c r="E151" i="2"/>
  <c r="E150" i="2"/>
  <c r="E144" i="2"/>
  <c r="E143" i="2"/>
  <c r="E141" i="2"/>
  <c r="E140" i="2"/>
  <c r="E139" i="2"/>
  <c r="E138" i="2"/>
  <c r="E137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4" i="2"/>
  <c r="E63" i="2"/>
  <c r="E62" i="2"/>
  <c r="E61" i="2"/>
  <c r="E60" i="2"/>
  <c r="E59" i="2"/>
  <c r="E58" i="2"/>
  <c r="E57" i="2"/>
  <c r="G216" i="2" l="1"/>
  <c r="G216" i="17" s="1"/>
  <c r="G214" i="2"/>
  <c r="G214" i="17" s="1"/>
  <c r="E44" i="2"/>
  <c r="E42" i="2"/>
  <c r="E37" i="2"/>
  <c r="E33" i="2"/>
  <c r="E32" i="2"/>
  <c r="E31" i="2"/>
  <c r="E26" i="2"/>
  <c r="E11" i="2"/>
  <c r="E9" i="2"/>
  <c r="Q58" i="19" l="1"/>
  <c r="S37" i="19" l="1"/>
  <c r="W37" i="19"/>
  <c r="V54" i="19"/>
  <c r="Y25" i="19"/>
  <c r="Y29" i="19"/>
  <c r="R54" i="19"/>
  <c r="P54" i="19"/>
  <c r="T54" i="19"/>
  <c r="Y46" i="19"/>
  <c r="Y50" i="19"/>
  <c r="Q37" i="19"/>
  <c r="U37" i="19"/>
  <c r="P37" i="19"/>
  <c r="T37" i="19"/>
  <c r="Y30" i="19"/>
  <c r="Y34" i="19"/>
  <c r="Q54" i="19"/>
  <c r="U54" i="19"/>
  <c r="Y45" i="19"/>
  <c r="Y49" i="19"/>
  <c r="Y53" i="19"/>
  <c r="R37" i="19"/>
  <c r="V37" i="19"/>
  <c r="Y27" i="19"/>
  <c r="Y31" i="19"/>
  <c r="Y33" i="19"/>
  <c r="Y35" i="19"/>
  <c r="Y44" i="19"/>
  <c r="Y48" i="19"/>
  <c r="Y52" i="19"/>
  <c r="Y28" i="19"/>
  <c r="Y32" i="19"/>
  <c r="Y36" i="19"/>
  <c r="S54" i="19"/>
  <c r="W54" i="19"/>
  <c r="Y43" i="19"/>
  <c r="Y47" i="19"/>
  <c r="Y51" i="19"/>
  <c r="Y26" i="19"/>
  <c r="Y42" i="19"/>
  <c r="Y54" i="19" l="1"/>
  <c r="Y37" i="19"/>
  <c r="U16" i="19" s="1"/>
  <c r="S16" i="19" l="1"/>
  <c r="S17" i="19" s="1"/>
  <c r="V16" i="19"/>
  <c r="V17" i="19" s="1"/>
  <c r="U17" i="19"/>
  <c r="T16" i="19"/>
  <c r="T17" i="19" s="1"/>
  <c r="P16" i="19"/>
  <c r="R16" i="19"/>
  <c r="Q16" i="19"/>
  <c r="Q17" i="19" s="1"/>
  <c r="R17" i="19" l="1"/>
  <c r="B5" i="19" s="1"/>
  <c r="B4" i="19"/>
  <c r="P17" i="19"/>
  <c r="W16" i="19"/>
  <c r="E43" i="2" l="1"/>
  <c r="E215" i="2"/>
  <c r="W17" i="19"/>
  <c r="E298" i="2"/>
  <c r="E349" i="2"/>
  <c r="E345" i="2"/>
  <c r="E341" i="2"/>
  <c r="E337" i="2"/>
  <c r="E294" i="2"/>
  <c r="E286" i="2"/>
  <c r="E224" i="2"/>
  <c r="E200" i="2"/>
  <c r="E186" i="2"/>
  <c r="E121" i="2"/>
  <c r="E113" i="2"/>
  <c r="E218" i="2"/>
  <c r="E352" i="2"/>
  <c r="E348" i="2"/>
  <c r="E344" i="2"/>
  <c r="E340" i="2"/>
  <c r="E336" i="2"/>
  <c r="E293" i="2"/>
  <c r="E285" i="2"/>
  <c r="E223" i="2"/>
  <c r="E219" i="2"/>
  <c r="E212" i="2"/>
  <c r="E208" i="2"/>
  <c r="E199" i="2"/>
  <c r="E120" i="2"/>
  <c r="E351" i="2"/>
  <c r="E347" i="2"/>
  <c r="E343" i="2"/>
  <c r="E339" i="2"/>
  <c r="E335" i="2"/>
  <c r="E292" i="2"/>
  <c r="E222" i="2"/>
  <c r="E211" i="2"/>
  <c r="E202" i="2"/>
  <c r="E130" i="2"/>
  <c r="E115" i="2"/>
  <c r="E350" i="2"/>
  <c r="E346" i="2"/>
  <c r="E342" i="2"/>
  <c r="E338" i="2"/>
  <c r="E287" i="2"/>
  <c r="E213" i="2"/>
  <c r="E210" i="2"/>
  <c r="E201" i="2"/>
  <c r="E187" i="2"/>
  <c r="E122" i="2"/>
  <c r="E114" i="2"/>
  <c r="E47" i="2"/>
  <c r="E50" i="2"/>
  <c r="E39" i="2"/>
  <c r="E30" i="2"/>
  <c r="E46" i="2"/>
  <c r="E41" i="2"/>
  <c r="E38" i="2"/>
  <c r="E29" i="2"/>
  <c r="E17" i="2"/>
  <c r="E52" i="2"/>
  <c r="E28" i="2"/>
  <c r="E16" i="2"/>
  <c r="E51" i="2"/>
  <c r="E40" i="2"/>
  <c r="E36" i="2"/>
  <c r="E27" i="2"/>
  <c r="E329" i="2"/>
  <c r="E277" i="2"/>
  <c r="E220" i="2"/>
  <c r="E217" i="2"/>
  <c r="E328" i="2"/>
  <c r="E131" i="2"/>
  <c r="E206" i="2"/>
  <c r="E161" i="2"/>
  <c r="E106" i="2"/>
  <c r="E334" i="2"/>
  <c r="E278" i="2"/>
  <c r="E221" i="2"/>
  <c r="E105" i="2"/>
  <c r="E34" i="2"/>
  <c r="E49" i="2"/>
  <c r="E48" i="2"/>
  <c r="E45" i="2"/>
  <c r="I36" i="19"/>
  <c r="I35" i="19"/>
  <c r="I33" i="19"/>
  <c r="I32" i="19"/>
  <c r="I31" i="19"/>
  <c r="I30" i="19"/>
  <c r="I29" i="19"/>
  <c r="I26" i="19"/>
  <c r="F58" i="19"/>
  <c r="F37" i="19"/>
  <c r="G37" i="19"/>
  <c r="G218" i="2" l="1"/>
  <c r="G218" i="17" s="1"/>
  <c r="G217" i="2"/>
  <c r="G217" i="17" s="1"/>
  <c r="G220" i="2"/>
  <c r="G213" i="2"/>
  <c r="G215" i="2"/>
  <c r="G215" i="17" s="1"/>
  <c r="G219" i="2"/>
  <c r="G43" i="2"/>
  <c r="I34" i="19"/>
  <c r="E37" i="19"/>
  <c r="I51" i="19"/>
  <c r="I47" i="19"/>
  <c r="G54" i="19"/>
  <c r="I44" i="19"/>
  <c r="I43" i="19"/>
  <c r="I53" i="19"/>
  <c r="I45" i="19"/>
  <c r="I48" i="19"/>
  <c r="I50" i="19"/>
  <c r="E54" i="19"/>
  <c r="F54" i="19"/>
  <c r="I46" i="19"/>
  <c r="I49" i="19"/>
  <c r="I52" i="19"/>
  <c r="I27" i="19"/>
  <c r="I42" i="19"/>
  <c r="I28" i="19"/>
  <c r="I25" i="19"/>
  <c r="G43" i="17" l="1"/>
  <c r="I54" i="19"/>
  <c r="I37" i="19"/>
  <c r="E16" i="19" s="1"/>
  <c r="G16" i="19" l="1"/>
  <c r="F16" i="19"/>
  <c r="F17" i="19" s="1"/>
  <c r="E17" i="19"/>
  <c r="G17" i="19" l="1"/>
  <c r="B7" i="19" s="1"/>
  <c r="B6" i="19"/>
  <c r="I16" i="19"/>
  <c r="G200" i="2"/>
  <c r="G200" i="17" s="1"/>
  <c r="G201" i="2"/>
  <c r="G201" i="17" s="1"/>
  <c r="G27" i="2"/>
  <c r="G28" i="2"/>
  <c r="G28" i="17" s="1"/>
  <c r="G294" i="2"/>
  <c r="G294" i="17" s="1"/>
  <c r="G293" i="2"/>
  <c r="G293" i="17" s="1"/>
  <c r="G251" i="2"/>
  <c r="G251" i="17" s="1"/>
  <c r="G250" i="2"/>
  <c r="G250" i="17" s="1"/>
  <c r="G249" i="2"/>
  <c r="G249" i="17" s="1"/>
  <c r="G224" i="2"/>
  <c r="G224" i="17" s="1"/>
  <c r="G223" i="2"/>
  <c r="G223" i="17" s="1"/>
  <c r="G222" i="2"/>
  <c r="G222" i="17" s="1"/>
  <c r="G221" i="2"/>
  <c r="G221" i="17" s="1"/>
  <c r="G220" i="17"/>
  <c r="G219" i="17"/>
  <c r="G213" i="17"/>
  <c r="G212" i="2"/>
  <c r="G212" i="17" s="1"/>
  <c r="G211" i="2"/>
  <c r="G211" i="17" s="1"/>
  <c r="G210" i="2"/>
  <c r="G210" i="17" s="1"/>
  <c r="G209" i="2"/>
  <c r="G209" i="17" s="1"/>
  <c r="G208" i="2"/>
  <c r="G208" i="17" s="1"/>
  <c r="G206" i="2"/>
  <c r="G206" i="17" s="1"/>
  <c r="G205" i="2"/>
  <c r="G205" i="17" s="1"/>
  <c r="G204" i="2"/>
  <c r="G204" i="17" s="1"/>
  <c r="G203" i="2"/>
  <c r="G203" i="17" s="1"/>
  <c r="G202" i="2"/>
  <c r="G202" i="17" s="1"/>
  <c r="G199" i="2"/>
  <c r="G199" i="17" s="1"/>
  <c r="G122" i="2"/>
  <c r="G122" i="17" s="1"/>
  <c r="G121" i="2"/>
  <c r="G121" i="17" s="1"/>
  <c r="G84" i="2"/>
  <c r="G84" i="17" s="1"/>
  <c r="G83" i="2"/>
  <c r="G83" i="17" s="1"/>
  <c r="G82" i="2"/>
  <c r="G82" i="17" s="1"/>
  <c r="G32" i="2"/>
  <c r="G32" i="17" s="1"/>
  <c r="G31" i="2"/>
  <c r="G31" i="17" s="1"/>
  <c r="G30" i="2"/>
  <c r="G30" i="17" s="1"/>
  <c r="G29" i="2"/>
  <c r="G29" i="17" s="1"/>
  <c r="I17" i="19" l="1"/>
  <c r="E309" i="2"/>
  <c r="E320" i="2"/>
  <c r="E316" i="2"/>
  <c r="E142" i="2"/>
  <c r="E303" i="2"/>
  <c r="E153" i="2"/>
  <c r="E149" i="2"/>
  <c r="E136" i="2"/>
  <c r="H303" i="2" l="1"/>
  <c r="L303" i="2"/>
  <c r="P303" i="2"/>
  <c r="M303" i="2"/>
  <c r="Q303" i="2"/>
  <c r="N303" i="2"/>
  <c r="K303" i="2"/>
  <c r="G303" i="2"/>
  <c r="I303" i="2"/>
  <c r="J303" i="2"/>
  <c r="R303" i="2"/>
  <c r="O303" i="2"/>
  <c r="H136" i="2"/>
  <c r="L136" i="2"/>
  <c r="P136" i="2"/>
  <c r="I136" i="2"/>
  <c r="M136" i="2"/>
  <c r="Q136" i="2"/>
  <c r="J136" i="2"/>
  <c r="R136" i="2"/>
  <c r="K136" i="2"/>
  <c r="N136" i="2"/>
  <c r="O136" i="2"/>
  <c r="G136" i="2"/>
  <c r="G338" i="2"/>
  <c r="G338" i="17" s="1"/>
  <c r="G339" i="2"/>
  <c r="G339" i="17" s="1"/>
  <c r="G340" i="2"/>
  <c r="G340" i="17" s="1"/>
  <c r="G341" i="2"/>
  <c r="G341" i="17" s="1"/>
  <c r="G342" i="2"/>
  <c r="G342" i="17" s="1"/>
  <c r="E354" i="1" l="1"/>
  <c r="G310" i="2" l="1"/>
  <c r="G310" i="17" s="1"/>
  <c r="G40" i="2"/>
  <c r="G40" i="17" s="1"/>
  <c r="G33" i="2"/>
  <c r="G33" i="17" s="1"/>
  <c r="G27" i="17"/>
  <c r="G322" i="2" l="1"/>
  <c r="G322" i="17" s="1"/>
  <c r="G323" i="2"/>
  <c r="G323" i="17" s="1"/>
  <c r="G48" i="2" l="1"/>
  <c r="G48" i="17" s="1"/>
  <c r="G262" i="2" l="1"/>
  <c r="G262" i="17" s="1"/>
  <c r="G90" i="2" l="1"/>
  <c r="G90" i="17" s="1"/>
  <c r="G263" i="2"/>
  <c r="G263" i="17" s="1"/>
  <c r="G91" i="2"/>
  <c r="G91" i="17" s="1"/>
  <c r="G264" i="2" l="1"/>
  <c r="G264" i="17" s="1"/>
  <c r="G92" i="2"/>
  <c r="G92" i="17" s="1"/>
  <c r="F3" i="1" l="1"/>
  <c r="H294" i="2" l="1"/>
  <c r="H294" i="17" s="1"/>
  <c r="H223" i="2"/>
  <c r="H223" i="17" s="1"/>
  <c r="H219" i="2"/>
  <c r="H219" i="17" s="1"/>
  <c r="H213" i="2"/>
  <c r="H213" i="17" s="1"/>
  <c r="H206" i="2"/>
  <c r="H206" i="17" s="1"/>
  <c r="H202" i="2"/>
  <c r="H202" i="17" s="1"/>
  <c r="H91" i="2"/>
  <c r="H91" i="17" s="1"/>
  <c r="H90" i="2"/>
  <c r="H90" i="17" s="1"/>
  <c r="H83" i="2"/>
  <c r="H83" i="17" s="1"/>
  <c r="H48" i="2"/>
  <c r="H48" i="17" s="1"/>
  <c r="H29" i="2"/>
  <c r="H29" i="17" s="1"/>
  <c r="H28" i="2"/>
  <c r="H28" i="17" s="1"/>
  <c r="H249" i="2"/>
  <c r="H249" i="17" s="1"/>
  <c r="H220" i="2"/>
  <c r="H220" i="17" s="1"/>
  <c r="H218" i="2"/>
  <c r="H218" i="17" s="1"/>
  <c r="H217" i="2"/>
  <c r="H217" i="17" s="1"/>
  <c r="H216" i="2"/>
  <c r="H216" i="17" s="1"/>
  <c r="H215" i="2"/>
  <c r="H215" i="17" s="1"/>
  <c r="H214" i="2"/>
  <c r="H214" i="17" s="1"/>
  <c r="H211" i="2"/>
  <c r="H211" i="17" s="1"/>
  <c r="H82" i="2"/>
  <c r="H82" i="17" s="1"/>
  <c r="H43" i="2"/>
  <c r="H323" i="2"/>
  <c r="D13" i="18"/>
  <c r="H251" i="2"/>
  <c r="H251" i="17" s="1"/>
  <c r="H250" i="2"/>
  <c r="H250" i="17" s="1"/>
  <c r="H224" i="2"/>
  <c r="H224" i="17" s="1"/>
  <c r="H210" i="2"/>
  <c r="H210" i="17" s="1"/>
  <c r="H209" i="2"/>
  <c r="H209" i="17" s="1"/>
  <c r="H204" i="2"/>
  <c r="H204" i="17" s="1"/>
  <c r="H201" i="2"/>
  <c r="H201" i="17" s="1"/>
  <c r="H200" i="2"/>
  <c r="H200" i="17" s="1"/>
  <c r="H121" i="2"/>
  <c r="H121" i="17" s="1"/>
  <c r="H92" i="2"/>
  <c r="H92" i="17" s="1"/>
  <c r="H30" i="2"/>
  <c r="H30" i="17" s="1"/>
  <c r="H40" i="2"/>
  <c r="H40" i="17" s="1"/>
  <c r="H32" i="2"/>
  <c r="H32" i="17" s="1"/>
  <c r="H27" i="2"/>
  <c r="H293" i="2"/>
  <c r="H293" i="17" s="1"/>
  <c r="H221" i="2"/>
  <c r="H221" i="17" s="1"/>
  <c r="H205" i="2"/>
  <c r="H205" i="17" s="1"/>
  <c r="H199" i="2"/>
  <c r="H199" i="17" s="1"/>
  <c r="H222" i="2"/>
  <c r="H222" i="17" s="1"/>
  <c r="H122" i="2"/>
  <c r="H122" i="17" s="1"/>
  <c r="H84" i="2"/>
  <c r="H84" i="17" s="1"/>
  <c r="H31" i="2"/>
  <c r="H31" i="17" s="1"/>
  <c r="H212" i="2"/>
  <c r="H212" i="17" s="1"/>
  <c r="H208" i="2"/>
  <c r="H208" i="17" s="1"/>
  <c r="H203" i="2"/>
  <c r="H203" i="17" s="1"/>
  <c r="G3" i="1"/>
  <c r="H207" i="2" l="1"/>
  <c r="H35" i="2"/>
  <c r="I207" i="2"/>
  <c r="I207" i="17" s="1"/>
  <c r="I35" i="2"/>
  <c r="I35" i="17" s="1"/>
  <c r="I32" i="2"/>
  <c r="I32" i="17" s="1"/>
  <c r="I30" i="2"/>
  <c r="I30" i="17" s="1"/>
  <c r="I28" i="2"/>
  <c r="I28" i="17" s="1"/>
  <c r="I27" i="2"/>
  <c r="I27" i="17" s="1"/>
  <c r="I40" i="2"/>
  <c r="I40" i="17" s="1"/>
  <c r="I294" i="2"/>
  <c r="I294" i="17" s="1"/>
  <c r="I263" i="2"/>
  <c r="I263" i="17" s="1"/>
  <c r="I264" i="2"/>
  <c r="I264" i="17" s="1"/>
  <c r="I251" i="2"/>
  <c r="I251" i="17" s="1"/>
  <c r="I250" i="2"/>
  <c r="I250" i="17" s="1"/>
  <c r="I249" i="2"/>
  <c r="I249" i="17" s="1"/>
  <c r="I220" i="2"/>
  <c r="I219" i="2"/>
  <c r="I219" i="17" s="1"/>
  <c r="I218" i="2"/>
  <c r="I218" i="17" s="1"/>
  <c r="I217" i="2"/>
  <c r="I217" i="17" s="1"/>
  <c r="I216" i="2"/>
  <c r="I216" i="17" s="1"/>
  <c r="I215" i="2"/>
  <c r="I215" i="17" s="1"/>
  <c r="I214" i="2"/>
  <c r="I214" i="17" s="1"/>
  <c r="I213" i="2"/>
  <c r="I213" i="17" s="1"/>
  <c r="I211" i="2"/>
  <c r="I211" i="17" s="1"/>
  <c r="I206" i="2"/>
  <c r="I206" i="17" s="1"/>
  <c r="I43" i="2"/>
  <c r="I43" i="17" s="1"/>
  <c r="I29" i="2"/>
  <c r="I29" i="17" s="1"/>
  <c r="H43" i="17"/>
  <c r="I342" i="2"/>
  <c r="I342" i="17" s="1"/>
  <c r="I340" i="2"/>
  <c r="I340" i="17" s="1"/>
  <c r="I338" i="2"/>
  <c r="I338" i="17" s="1"/>
  <c r="I310" i="2"/>
  <c r="I310" i="17" s="1"/>
  <c r="E13" i="18"/>
  <c r="I224" i="2"/>
  <c r="I224" i="17" s="1"/>
  <c r="I223" i="2"/>
  <c r="I223" i="17" s="1"/>
  <c r="I210" i="2"/>
  <c r="I210" i="17" s="1"/>
  <c r="I209" i="2"/>
  <c r="I209" i="17" s="1"/>
  <c r="I202" i="2"/>
  <c r="I202" i="17" s="1"/>
  <c r="I200" i="2"/>
  <c r="I200" i="17" s="1"/>
  <c r="I122" i="2"/>
  <c r="I122" i="17" s="1"/>
  <c r="I121" i="2"/>
  <c r="I121" i="17" s="1"/>
  <c r="I91" i="2"/>
  <c r="I91" i="17" s="1"/>
  <c r="I90" i="2"/>
  <c r="I90" i="17" s="1"/>
  <c r="I83" i="2"/>
  <c r="I83" i="17" s="1"/>
  <c r="I31" i="2"/>
  <c r="I31" i="17" s="1"/>
  <c r="I48" i="2"/>
  <c r="I48" i="17" s="1"/>
  <c r="I262" i="2"/>
  <c r="I262" i="17" s="1"/>
  <c r="I201" i="2"/>
  <c r="I201" i="17" s="1"/>
  <c r="H3" i="1"/>
  <c r="H33" i="2"/>
  <c r="H33" i="17" s="1"/>
  <c r="F354" i="1"/>
  <c r="H339" i="2"/>
  <c r="H339" i="17" s="1"/>
  <c r="I341" i="2"/>
  <c r="I341" i="17" s="1"/>
  <c r="I339" i="2"/>
  <c r="I339" i="17" s="1"/>
  <c r="I293" i="2"/>
  <c r="I293" i="17" s="1"/>
  <c r="I212" i="2"/>
  <c r="I212" i="17" s="1"/>
  <c r="I204" i="2"/>
  <c r="I204" i="17" s="1"/>
  <c r="I203" i="2"/>
  <c r="I203" i="17" s="1"/>
  <c r="I199" i="2"/>
  <c r="I199" i="17" s="1"/>
  <c r="I222" i="2"/>
  <c r="I222" i="17" s="1"/>
  <c r="I221" i="2"/>
  <c r="I221" i="17" s="1"/>
  <c r="I208" i="2"/>
  <c r="I208" i="17" s="1"/>
  <c r="I84" i="2"/>
  <c r="I84" i="17" s="1"/>
  <c r="I82" i="2"/>
  <c r="I82" i="17" s="1"/>
  <c r="I92" i="2"/>
  <c r="I92" i="17" s="1"/>
  <c r="H340" i="2"/>
  <c r="H340" i="17" s="1"/>
  <c r="H341" i="2"/>
  <c r="H341" i="17" s="1"/>
  <c r="H338" i="2"/>
  <c r="H338" i="17" s="1"/>
  <c r="H342" i="2"/>
  <c r="H342" i="17" s="1"/>
  <c r="H323" i="17"/>
  <c r="H27" i="17"/>
  <c r="H322" i="2"/>
  <c r="I323" i="2"/>
  <c r="I323" i="17" s="1"/>
  <c r="I322" i="2"/>
  <c r="I322" i="17" s="1"/>
  <c r="H310" i="2"/>
  <c r="H262" i="2"/>
  <c r="H262" i="17" s="1"/>
  <c r="H263" i="2"/>
  <c r="H263" i="17" s="1"/>
  <c r="H264" i="2"/>
  <c r="H264" i="17" s="1"/>
  <c r="I33" i="2" l="1"/>
  <c r="I33" i="17" s="1"/>
  <c r="H35" i="17"/>
  <c r="J207" i="2"/>
  <c r="J207" i="17" s="1"/>
  <c r="J48" i="2"/>
  <c r="J48" i="17" s="1"/>
  <c r="J43" i="2"/>
  <c r="J43" i="17" s="1"/>
  <c r="J122" i="2"/>
  <c r="J122" i="17" s="1"/>
  <c r="J121" i="2"/>
  <c r="J121" i="17" s="1"/>
  <c r="J40" i="2"/>
  <c r="J40" i="17" s="1"/>
  <c r="J35" i="2"/>
  <c r="J35" i="17" s="1"/>
  <c r="J31" i="2"/>
  <c r="J31" i="17" s="1"/>
  <c r="J30" i="2"/>
  <c r="J30" i="17" s="1"/>
  <c r="J29" i="2"/>
  <c r="J29" i="17" s="1"/>
  <c r="H207" i="17"/>
  <c r="J294" i="2"/>
  <c r="J294" i="17" s="1"/>
  <c r="J264" i="2"/>
  <c r="J264" i="17" s="1"/>
  <c r="J251" i="2"/>
  <c r="J251" i="17" s="1"/>
  <c r="J220" i="2"/>
  <c r="J220" i="17" s="1"/>
  <c r="J219" i="2"/>
  <c r="J219" i="17" s="1"/>
  <c r="J218" i="2"/>
  <c r="J218" i="17" s="1"/>
  <c r="J217" i="2"/>
  <c r="J217" i="17" s="1"/>
  <c r="J216" i="2"/>
  <c r="J216" i="17" s="1"/>
  <c r="J215" i="2"/>
  <c r="J215" i="17" s="1"/>
  <c r="J214" i="2"/>
  <c r="J214" i="17" s="1"/>
  <c r="J213" i="2"/>
  <c r="J213" i="17" s="1"/>
  <c r="J202" i="2"/>
  <c r="J202" i="17" s="1"/>
  <c r="J82" i="2"/>
  <c r="J82" i="17" s="1"/>
  <c r="J32" i="2"/>
  <c r="J32" i="17" s="1"/>
  <c r="J28" i="2"/>
  <c r="J28" i="17" s="1"/>
  <c r="J322" i="2"/>
  <c r="J322" i="17" s="1"/>
  <c r="F13" i="18"/>
  <c r="J293" i="2"/>
  <c r="J293" i="17" s="1"/>
  <c r="J262" i="2"/>
  <c r="J262" i="17" s="1"/>
  <c r="J250" i="2"/>
  <c r="J250" i="17" s="1"/>
  <c r="J222" i="2"/>
  <c r="J222" i="17" s="1"/>
  <c r="J211" i="2"/>
  <c r="J211" i="17" s="1"/>
  <c r="J209" i="2"/>
  <c r="J209" i="17" s="1"/>
  <c r="J206" i="2"/>
  <c r="J206" i="17" s="1"/>
  <c r="J204" i="2"/>
  <c r="J204" i="17" s="1"/>
  <c r="J200" i="2"/>
  <c r="J200" i="17" s="1"/>
  <c r="J92" i="2"/>
  <c r="J92" i="17" s="1"/>
  <c r="J90" i="2"/>
  <c r="J90" i="17" s="1"/>
  <c r="J84" i="2"/>
  <c r="J84" i="17" s="1"/>
  <c r="J83" i="2"/>
  <c r="J83" i="17" s="1"/>
  <c r="J27" i="2"/>
  <c r="I205" i="2"/>
  <c r="I205" i="17" s="1"/>
  <c r="I220" i="17"/>
  <c r="J201" i="2"/>
  <c r="J201" i="17" s="1"/>
  <c r="G13" i="1"/>
  <c r="G54" i="1"/>
  <c r="I3" i="1"/>
  <c r="J221" i="2"/>
  <c r="J221" i="17" s="1"/>
  <c r="J210" i="2"/>
  <c r="J210" i="17" s="1"/>
  <c r="J339" i="2"/>
  <c r="J339" i="17" s="1"/>
  <c r="J323" i="2"/>
  <c r="J323" i="17" s="1"/>
  <c r="J223" i="2"/>
  <c r="J223" i="17" s="1"/>
  <c r="J208" i="2"/>
  <c r="J208" i="17" s="1"/>
  <c r="J203" i="2"/>
  <c r="J203" i="17" s="1"/>
  <c r="J310" i="2"/>
  <c r="J310" i="17" s="1"/>
  <c r="J249" i="2"/>
  <c r="J249" i="17" s="1"/>
  <c r="J224" i="2"/>
  <c r="J224" i="17" s="1"/>
  <c r="G354" i="1"/>
  <c r="H322" i="17"/>
  <c r="H310" i="17"/>
  <c r="J263" i="2"/>
  <c r="J263" i="17" s="1"/>
  <c r="J91" i="2"/>
  <c r="J91" i="17" s="1"/>
  <c r="K220" i="2" l="1"/>
  <c r="K220" i="17" s="1"/>
  <c r="K213" i="2"/>
  <c r="K213" i="17" s="1"/>
  <c r="K212" i="2"/>
  <c r="K212" i="17" s="1"/>
  <c r="K214" i="2"/>
  <c r="K214" i="17" s="1"/>
  <c r="K207" i="2"/>
  <c r="K206" i="2"/>
  <c r="K206" i="17" s="1"/>
  <c r="K48" i="2"/>
  <c r="K48" i="17" s="1"/>
  <c r="K43" i="2"/>
  <c r="K33" i="2"/>
  <c r="K33" i="17" s="1"/>
  <c r="K30" i="2"/>
  <c r="K30" i="17" s="1"/>
  <c r="K264" i="2"/>
  <c r="K264" i="17" s="1"/>
  <c r="K219" i="2"/>
  <c r="K219" i="17" s="1"/>
  <c r="K215" i="2"/>
  <c r="K215" i="17" s="1"/>
  <c r="K216" i="2"/>
  <c r="K216" i="17" s="1"/>
  <c r="K210" i="2"/>
  <c r="K210" i="17" s="1"/>
  <c r="K217" i="2"/>
  <c r="K217" i="17" s="1"/>
  <c r="K218" i="2"/>
  <c r="K218" i="17" s="1"/>
  <c r="K200" i="2"/>
  <c r="K200" i="17" s="1"/>
  <c r="K92" i="2"/>
  <c r="K92" i="17" s="1"/>
  <c r="K90" i="2"/>
  <c r="K90" i="17" s="1"/>
  <c r="K84" i="2"/>
  <c r="K84" i="17" s="1"/>
  <c r="K27" i="2"/>
  <c r="K342" i="2"/>
  <c r="K342" i="17" s="1"/>
  <c r="K338" i="2"/>
  <c r="K338" i="17" s="1"/>
  <c r="K249" i="2"/>
  <c r="K249" i="17" s="1"/>
  <c r="G13" i="18"/>
  <c r="K293" i="2"/>
  <c r="K293" i="17" s="1"/>
  <c r="K222" i="2"/>
  <c r="K222" i="17" s="1"/>
  <c r="K221" i="2"/>
  <c r="K221" i="17" s="1"/>
  <c r="K211" i="2"/>
  <c r="K211" i="17" s="1"/>
  <c r="K209" i="2"/>
  <c r="K209" i="17" s="1"/>
  <c r="K203" i="2"/>
  <c r="K203" i="17" s="1"/>
  <c r="K199" i="2"/>
  <c r="K199" i="17" s="1"/>
  <c r="K91" i="2"/>
  <c r="K91" i="17" s="1"/>
  <c r="K31" i="2"/>
  <c r="K31" i="17" s="1"/>
  <c r="K83" i="2"/>
  <c r="K83" i="17" s="1"/>
  <c r="K82" i="2"/>
  <c r="K82" i="17" s="1"/>
  <c r="J199" i="2"/>
  <c r="J199" i="17" s="1"/>
  <c r="J212" i="2"/>
  <c r="J212" i="17" s="1"/>
  <c r="J205" i="2"/>
  <c r="J205" i="17" s="1"/>
  <c r="K201" i="2"/>
  <c r="K201" i="17" s="1"/>
  <c r="H108" i="1"/>
  <c r="H13" i="1"/>
  <c r="H54" i="1"/>
  <c r="J33" i="2"/>
  <c r="J33" i="17" s="1"/>
  <c r="J340" i="2"/>
  <c r="J340" i="17" s="1"/>
  <c r="J338" i="2"/>
  <c r="J338" i="17" s="1"/>
  <c r="J341" i="2"/>
  <c r="J341" i="17" s="1"/>
  <c r="H280" i="1"/>
  <c r="K251" i="2"/>
  <c r="K251" i="17" s="1"/>
  <c r="K294" i="2"/>
  <c r="K294" i="17" s="1"/>
  <c r="K263" i="2"/>
  <c r="K263" i="17" s="1"/>
  <c r="K223" i="2"/>
  <c r="K223" i="17" s="1"/>
  <c r="K208" i="2"/>
  <c r="K208" i="17" s="1"/>
  <c r="K224" i="2"/>
  <c r="K224" i="17" s="1"/>
  <c r="K121" i="2"/>
  <c r="K121" i="17" s="1"/>
  <c r="K122" i="2"/>
  <c r="K122" i="17" s="1"/>
  <c r="K250" i="2"/>
  <c r="K250" i="17" s="1"/>
  <c r="K205" i="2"/>
  <c r="K205" i="17" s="1"/>
  <c r="K341" i="2"/>
  <c r="K341" i="17" s="1"/>
  <c r="K340" i="2"/>
  <c r="K340" i="17" s="1"/>
  <c r="K323" i="2"/>
  <c r="J3" i="1"/>
  <c r="H354" i="1"/>
  <c r="J342" i="2"/>
  <c r="J342" i="17" s="1"/>
  <c r="L223" i="2" l="1"/>
  <c r="L223" i="17" s="1"/>
  <c r="L219" i="2"/>
  <c r="L219" i="17" s="1"/>
  <c r="L210" i="2"/>
  <c r="L210" i="17" s="1"/>
  <c r="L201" i="2"/>
  <c r="L201" i="17" s="1"/>
  <c r="L91" i="2"/>
  <c r="L91" i="17" s="1"/>
  <c r="L83" i="2"/>
  <c r="L83" i="17" s="1"/>
  <c r="L43" i="2"/>
  <c r="L43" i="17" s="1"/>
  <c r="L35" i="2"/>
  <c r="L35" i="17" s="1"/>
  <c r="L32" i="2"/>
  <c r="L32" i="17" s="1"/>
  <c r="L31" i="2"/>
  <c r="L31" i="17" s="1"/>
  <c r="L30" i="2"/>
  <c r="L30" i="17" s="1"/>
  <c r="L27" i="2"/>
  <c r="K207" i="17"/>
  <c r="K35" i="2"/>
  <c r="K43" i="17"/>
  <c r="L338" i="2"/>
  <c r="L338" i="17" s="1"/>
  <c r="L322" i="2"/>
  <c r="L322" i="17" s="1"/>
  <c r="L293" i="2"/>
  <c r="L293" i="17" s="1"/>
  <c r="L251" i="2"/>
  <c r="L251" i="17" s="1"/>
  <c r="L224" i="2"/>
  <c r="L224" i="17" s="1"/>
  <c r="L220" i="2"/>
  <c r="L220" i="17" s="1"/>
  <c r="L218" i="2"/>
  <c r="L218" i="17" s="1"/>
  <c r="L217" i="2"/>
  <c r="L217" i="17" s="1"/>
  <c r="L216" i="2"/>
  <c r="L216" i="17" s="1"/>
  <c r="L215" i="2"/>
  <c r="L215" i="17" s="1"/>
  <c r="L214" i="2"/>
  <c r="L214" i="17" s="1"/>
  <c r="L213" i="2"/>
  <c r="L213" i="17" s="1"/>
  <c r="L208" i="2"/>
  <c r="L208" i="17" s="1"/>
  <c r="L82" i="2"/>
  <c r="L82" i="17" s="1"/>
  <c r="L40" i="2"/>
  <c r="L40" i="17" s="1"/>
  <c r="L342" i="2"/>
  <c r="L342" i="17" s="1"/>
  <c r="L310" i="2"/>
  <c r="L310" i="17" s="1"/>
  <c r="H13" i="18"/>
  <c r="L221" i="2"/>
  <c r="L221" i="17" s="1"/>
  <c r="L204" i="2"/>
  <c r="L204" i="17" s="1"/>
  <c r="L250" i="2"/>
  <c r="L250" i="17" s="1"/>
  <c r="L249" i="2"/>
  <c r="L249" i="17" s="1"/>
  <c r="L92" i="2"/>
  <c r="L92" i="17" s="1"/>
  <c r="L122" i="2"/>
  <c r="L122" i="17" s="1"/>
  <c r="L121" i="2"/>
  <c r="L121" i="17" s="1"/>
  <c r="L48" i="2"/>
  <c r="L48" i="17" s="1"/>
  <c r="I280" i="1"/>
  <c r="K204" i="2"/>
  <c r="K204" i="17" s="1"/>
  <c r="K202" i="2"/>
  <c r="K202" i="17" s="1"/>
  <c r="K32" i="2"/>
  <c r="K32" i="17" s="1"/>
  <c r="K27" i="17"/>
  <c r="K29" i="2"/>
  <c r="K29" i="17" s="1"/>
  <c r="K28" i="2"/>
  <c r="K28" i="17" s="1"/>
  <c r="L200" i="2"/>
  <c r="L200" i="17" s="1"/>
  <c r="I13" i="1"/>
  <c r="I54" i="1"/>
  <c r="I108" i="1"/>
  <c r="L84" i="2"/>
  <c r="L84" i="17" s="1"/>
  <c r="K40" i="2"/>
  <c r="K40" i="17" s="1"/>
  <c r="J27" i="17"/>
  <c r="K323" i="17"/>
  <c r="I354" i="1"/>
  <c r="K339" i="2"/>
  <c r="K339" i="17" s="1"/>
  <c r="K310" i="2"/>
  <c r="L203" i="2"/>
  <c r="L203" i="17" s="1"/>
  <c r="L209" i="2"/>
  <c r="L209" i="17" s="1"/>
  <c r="K3" i="1"/>
  <c r="L294" i="2"/>
  <c r="L294" i="17" s="1"/>
  <c r="L222" i="2"/>
  <c r="L222" i="17" s="1"/>
  <c r="L206" i="2"/>
  <c r="L206" i="17" s="1"/>
  <c r="L340" i="2"/>
  <c r="L340" i="17" s="1"/>
  <c r="L341" i="2"/>
  <c r="L341" i="17" s="1"/>
  <c r="L339" i="2"/>
  <c r="L339" i="17" s="1"/>
  <c r="L323" i="2"/>
  <c r="L323" i="17" s="1"/>
  <c r="L211" i="2"/>
  <c r="L211" i="17" s="1"/>
  <c r="K322" i="2"/>
  <c r="K262" i="2"/>
  <c r="K262" i="17" s="1"/>
  <c r="L262" i="2"/>
  <c r="L262" i="17" s="1"/>
  <c r="L90" i="2"/>
  <c r="L90" i="17" s="1"/>
  <c r="M249" i="2" l="1"/>
  <c r="M249" i="17" s="1"/>
  <c r="M223" i="2"/>
  <c r="M223" i="17" s="1"/>
  <c r="M219" i="2"/>
  <c r="M219" i="17" s="1"/>
  <c r="M215" i="2"/>
  <c r="M215" i="17" s="1"/>
  <c r="M207" i="2"/>
  <c r="M207" i="17" s="1"/>
  <c r="M121" i="2"/>
  <c r="M121" i="17" s="1"/>
  <c r="M83" i="2"/>
  <c r="M83" i="17" s="1"/>
  <c r="M35" i="2"/>
  <c r="M35" i="17" s="1"/>
  <c r="M33" i="2"/>
  <c r="M33" i="17" s="1"/>
  <c r="M29" i="2"/>
  <c r="M29" i="17" s="1"/>
  <c r="K1" i="14"/>
  <c r="K35" i="17"/>
  <c r="L207" i="2"/>
  <c r="M264" i="2"/>
  <c r="M264" i="17" s="1"/>
  <c r="M251" i="2"/>
  <c r="M251" i="17" s="1"/>
  <c r="M250" i="2"/>
  <c r="M250" i="17" s="1"/>
  <c r="M220" i="2"/>
  <c r="M218" i="2"/>
  <c r="M218" i="17" s="1"/>
  <c r="M217" i="2"/>
  <c r="M217" i="17" s="1"/>
  <c r="M216" i="2"/>
  <c r="M216" i="17" s="1"/>
  <c r="M214" i="2"/>
  <c r="M214" i="17" s="1"/>
  <c r="M213" i="2"/>
  <c r="M213" i="17" s="1"/>
  <c r="M211" i="2"/>
  <c r="M211" i="17" s="1"/>
  <c r="M206" i="2"/>
  <c r="M206" i="17" s="1"/>
  <c r="M48" i="2"/>
  <c r="M48" i="17" s="1"/>
  <c r="M84" i="2"/>
  <c r="M84" i="17" s="1"/>
  <c r="M90" i="2"/>
  <c r="M90" i="17" s="1"/>
  <c r="M43" i="2"/>
  <c r="M43" i="17" s="1"/>
  <c r="M31" i="2"/>
  <c r="M31" i="17" s="1"/>
  <c r="M30" i="2"/>
  <c r="M30" i="17" s="1"/>
  <c r="M342" i="2"/>
  <c r="M342" i="17" s="1"/>
  <c r="M323" i="2"/>
  <c r="M323" i="17" s="1"/>
  <c r="M310" i="2"/>
  <c r="M310" i="17" s="1"/>
  <c r="I13" i="18"/>
  <c r="M122" i="2"/>
  <c r="M122" i="17" s="1"/>
  <c r="M224" i="2"/>
  <c r="M224" i="17" s="1"/>
  <c r="M222" i="2"/>
  <c r="M222" i="17" s="1"/>
  <c r="M209" i="2"/>
  <c r="M209" i="17" s="1"/>
  <c r="M202" i="2"/>
  <c r="M202" i="17" s="1"/>
  <c r="M200" i="2"/>
  <c r="M200" i="17" s="1"/>
  <c r="M221" i="2"/>
  <c r="M221" i="17" s="1"/>
  <c r="M201" i="2"/>
  <c r="M201" i="17" s="1"/>
  <c r="M27" i="2"/>
  <c r="M208" i="2"/>
  <c r="M208" i="17" s="1"/>
  <c r="M203" i="2"/>
  <c r="M203" i="17" s="1"/>
  <c r="L202" i="2"/>
  <c r="L202" i="17" s="1"/>
  <c r="L199" i="2"/>
  <c r="L199" i="17" s="1"/>
  <c r="L205" i="2"/>
  <c r="L205" i="17" s="1"/>
  <c r="L212" i="2"/>
  <c r="L212" i="17" s="1"/>
  <c r="L27" i="17"/>
  <c r="L29" i="2"/>
  <c r="L29" i="17" s="1"/>
  <c r="L28" i="2"/>
  <c r="L28" i="17" s="1"/>
  <c r="J13" i="1"/>
  <c r="J54" i="1"/>
  <c r="L33" i="2"/>
  <c r="L33" i="17" s="1"/>
  <c r="J108" i="1"/>
  <c r="M82" i="2"/>
  <c r="M82" i="17" s="1"/>
  <c r="M92" i="2"/>
  <c r="M92" i="17" s="1"/>
  <c r="M91" i="2"/>
  <c r="M91" i="17" s="1"/>
  <c r="J354" i="1"/>
  <c r="J280" i="1"/>
  <c r="K310" i="17"/>
  <c r="K322" i="17"/>
  <c r="L3" i="1"/>
  <c r="M338" i="2"/>
  <c r="M338" i="17" s="1"/>
  <c r="M293" i="2"/>
  <c r="M293" i="17" s="1"/>
  <c r="M210" i="2"/>
  <c r="M210" i="17" s="1"/>
  <c r="M339" i="2"/>
  <c r="M339" i="17" s="1"/>
  <c r="M294" i="2"/>
  <c r="M294" i="17" s="1"/>
  <c r="L263" i="2"/>
  <c r="L263" i="17" s="1"/>
  <c r="M263" i="2"/>
  <c r="M263" i="17" s="1"/>
  <c r="L264" i="2"/>
  <c r="L264" i="17" s="1"/>
  <c r="N122" i="2" l="1"/>
  <c r="N122" i="17" s="1"/>
  <c r="L1" i="14"/>
  <c r="N31" i="2"/>
  <c r="N31" i="17" s="1"/>
  <c r="N30" i="2"/>
  <c r="N30" i="17" s="1"/>
  <c r="N27" i="2"/>
  <c r="L207" i="17"/>
  <c r="N342" i="2"/>
  <c r="N342" i="17" s="1"/>
  <c r="N339" i="2"/>
  <c r="N339" i="17" s="1"/>
  <c r="N323" i="2"/>
  <c r="N323" i="17" s="1"/>
  <c r="N322" i="2"/>
  <c r="N322" i="17" s="1"/>
  <c r="N310" i="2"/>
  <c r="N310" i="17" s="1"/>
  <c r="N262" i="2"/>
  <c r="N262" i="17" s="1"/>
  <c r="N263" i="2"/>
  <c r="N263" i="17" s="1"/>
  <c r="N249" i="2"/>
  <c r="N249" i="17" s="1"/>
  <c r="N220" i="2"/>
  <c r="N220" i="17" s="1"/>
  <c r="N219" i="2"/>
  <c r="N219" i="17" s="1"/>
  <c r="N218" i="2"/>
  <c r="N218" i="17" s="1"/>
  <c r="N217" i="2"/>
  <c r="N217" i="17" s="1"/>
  <c r="N216" i="2"/>
  <c r="N216" i="17" s="1"/>
  <c r="N215" i="2"/>
  <c r="N215" i="17" s="1"/>
  <c r="N214" i="2"/>
  <c r="N214" i="17" s="1"/>
  <c r="N213" i="2"/>
  <c r="N213" i="17" s="1"/>
  <c r="N224" i="2"/>
  <c r="N224" i="17" s="1"/>
  <c r="N208" i="2"/>
  <c r="N208" i="17" s="1"/>
  <c r="N200" i="2"/>
  <c r="N200" i="17" s="1"/>
  <c r="N121" i="2"/>
  <c r="N121" i="17" s="1"/>
  <c r="N90" i="2"/>
  <c r="N90" i="17" s="1"/>
  <c r="N84" i="2"/>
  <c r="N84" i="17" s="1"/>
  <c r="N209" i="2"/>
  <c r="N209" i="17" s="1"/>
  <c r="N206" i="2"/>
  <c r="N206" i="17" s="1"/>
  <c r="N199" i="2"/>
  <c r="N199" i="17" s="1"/>
  <c r="N83" i="2"/>
  <c r="N83" i="17" s="1"/>
  <c r="N48" i="2"/>
  <c r="N48" i="17" s="1"/>
  <c r="N43" i="2"/>
  <c r="N43" i="17" s="1"/>
  <c r="N33" i="2"/>
  <c r="N33" i="17" s="1"/>
  <c r="N28" i="2"/>
  <c r="N28" i="17" s="1"/>
  <c r="N338" i="2"/>
  <c r="N338" i="17" s="1"/>
  <c r="J13" i="18"/>
  <c r="N251" i="2"/>
  <c r="N251" i="17" s="1"/>
  <c r="N222" i="2"/>
  <c r="N222" i="17" s="1"/>
  <c r="N211" i="2"/>
  <c r="N211" i="17" s="1"/>
  <c r="N203" i="2"/>
  <c r="N203" i="17" s="1"/>
  <c r="N92" i="2"/>
  <c r="N92" i="17" s="1"/>
  <c r="N91" i="2"/>
  <c r="N91" i="17" s="1"/>
  <c r="N82" i="2"/>
  <c r="N82" i="17" s="1"/>
  <c r="N40" i="2"/>
  <c r="N40" i="17" s="1"/>
  <c r="M262" i="2"/>
  <c r="M262" i="17" s="1"/>
  <c r="M204" i="2"/>
  <c r="M204" i="17" s="1"/>
  <c r="M212" i="2"/>
  <c r="M212" i="17" s="1"/>
  <c r="M205" i="2"/>
  <c r="M205" i="17" s="1"/>
  <c r="M199" i="2"/>
  <c r="M199" i="17" s="1"/>
  <c r="M220" i="17"/>
  <c r="M32" i="2"/>
  <c r="M32" i="17" s="1"/>
  <c r="M28" i="2"/>
  <c r="M28" i="17" s="1"/>
  <c r="N201" i="2"/>
  <c r="N201" i="17" s="1"/>
  <c r="M27" i="17"/>
  <c r="M40" i="2"/>
  <c r="M40" i="17" s="1"/>
  <c r="M322" i="2"/>
  <c r="M340" i="2"/>
  <c r="M340" i="17" s="1"/>
  <c r="K354" i="1"/>
  <c r="M341" i="2"/>
  <c r="M341" i="17" s="1"/>
  <c r="M3" i="1"/>
  <c r="N221" i="2"/>
  <c r="N221" i="17" s="1"/>
  <c r="N294" i="2"/>
  <c r="N294" i="17" s="1"/>
  <c r="N210" i="2"/>
  <c r="N210" i="17" s="1"/>
  <c r="N341" i="2"/>
  <c r="N341" i="17" s="1"/>
  <c r="N340" i="2"/>
  <c r="N340" i="17" s="1"/>
  <c r="N293" i="2"/>
  <c r="N293" i="17" s="1"/>
  <c r="N250" i="2"/>
  <c r="N250" i="17" s="1"/>
  <c r="N223" i="2"/>
  <c r="N223" i="17" s="1"/>
  <c r="N35" i="2" l="1"/>
  <c r="O207" i="2"/>
  <c r="O207" i="17" s="1"/>
  <c r="M1" i="14"/>
  <c r="O28" i="2"/>
  <c r="O28" i="17" s="1"/>
  <c r="O35" i="2"/>
  <c r="O35" i="17" s="1"/>
  <c r="O32" i="2"/>
  <c r="O32" i="17" s="1"/>
  <c r="O31" i="2"/>
  <c r="O31" i="17" s="1"/>
  <c r="N207" i="2"/>
  <c r="O264" i="2"/>
  <c r="O264" i="17" s="1"/>
  <c r="O223" i="2"/>
  <c r="O223" i="17" s="1"/>
  <c r="O220" i="2"/>
  <c r="O220" i="17" s="1"/>
  <c r="O216" i="2"/>
  <c r="O216" i="17" s="1"/>
  <c r="O217" i="2"/>
  <c r="O217" i="17" s="1"/>
  <c r="O213" i="2"/>
  <c r="O213" i="17" s="1"/>
  <c r="O218" i="2"/>
  <c r="O218" i="17" s="1"/>
  <c r="O214" i="2"/>
  <c r="O214" i="17" s="1"/>
  <c r="O219" i="2"/>
  <c r="O219" i="17" s="1"/>
  <c r="O215" i="2"/>
  <c r="O215" i="17" s="1"/>
  <c r="O48" i="2"/>
  <c r="O48" i="17" s="1"/>
  <c r="O43" i="2"/>
  <c r="O43" i="17" s="1"/>
  <c r="O27" i="2"/>
  <c r="O342" i="2"/>
  <c r="O342" i="17" s="1"/>
  <c r="O338" i="2"/>
  <c r="O338" i="17" s="1"/>
  <c r="O322" i="2"/>
  <c r="O322" i="17" s="1"/>
  <c r="K13" i="18"/>
  <c r="O250" i="2"/>
  <c r="O250" i="17" s="1"/>
  <c r="O222" i="2"/>
  <c r="O222" i="17" s="1"/>
  <c r="O211" i="2"/>
  <c r="O211" i="17" s="1"/>
  <c r="O206" i="2"/>
  <c r="O206" i="17" s="1"/>
  <c r="O201" i="2"/>
  <c r="O201" i="17" s="1"/>
  <c r="O30" i="2"/>
  <c r="O30" i="17" s="1"/>
  <c r="O84" i="2"/>
  <c r="O84" i="17" s="1"/>
  <c r="O82" i="2"/>
  <c r="O82" i="17" s="1"/>
  <c r="O83" i="2"/>
  <c r="O83" i="17" s="1"/>
  <c r="N202" i="2"/>
  <c r="N202" i="17" s="1"/>
  <c r="N204" i="2"/>
  <c r="N204" i="17" s="1"/>
  <c r="N205" i="2"/>
  <c r="N205" i="17" s="1"/>
  <c r="N212" i="2"/>
  <c r="N212" i="17" s="1"/>
  <c r="N27" i="17"/>
  <c r="N29" i="2"/>
  <c r="N29" i="17" s="1"/>
  <c r="N32" i="2"/>
  <c r="N32" i="17" s="1"/>
  <c r="O200" i="2"/>
  <c r="O200" i="17" s="1"/>
  <c r="O92" i="2"/>
  <c r="O92" i="17" s="1"/>
  <c r="O29" i="2"/>
  <c r="O29" i="17" s="1"/>
  <c r="O294" i="2"/>
  <c r="O294" i="17" s="1"/>
  <c r="O249" i="2"/>
  <c r="O249" i="17" s="1"/>
  <c r="O221" i="2"/>
  <c r="O221" i="17" s="1"/>
  <c r="O293" i="2"/>
  <c r="O293" i="17" s="1"/>
  <c r="O203" i="2"/>
  <c r="O203" i="17" s="1"/>
  <c r="O341" i="2"/>
  <c r="O341" i="17" s="1"/>
  <c r="O340" i="2"/>
  <c r="O340" i="17" s="1"/>
  <c r="O210" i="2"/>
  <c r="O210" i="17" s="1"/>
  <c r="O224" i="2"/>
  <c r="O224" i="17" s="1"/>
  <c r="O209" i="2"/>
  <c r="O209" i="17" s="1"/>
  <c r="O121" i="2"/>
  <c r="O121" i="17" s="1"/>
  <c r="O122" i="2"/>
  <c r="O122" i="17" s="1"/>
  <c r="O323" i="2"/>
  <c r="N3" i="1"/>
  <c r="O251" i="2"/>
  <c r="O251" i="17" s="1"/>
  <c r="O208" i="2"/>
  <c r="O208" i="17" s="1"/>
  <c r="L354" i="1"/>
  <c r="M322" i="17"/>
  <c r="N264" i="2"/>
  <c r="N264" i="17" s="1"/>
  <c r="O90" i="2"/>
  <c r="O90" i="17" s="1"/>
  <c r="O91" i="2"/>
  <c r="O91" i="17" s="1"/>
  <c r="N207" i="17" l="1"/>
  <c r="P342" i="2"/>
  <c r="P342" i="17" s="1"/>
  <c r="P310" i="2"/>
  <c r="P310" i="17" s="1"/>
  <c r="P249" i="2"/>
  <c r="P249" i="17" s="1"/>
  <c r="P220" i="2"/>
  <c r="P220" i="17" s="1"/>
  <c r="P215" i="2"/>
  <c r="P215" i="17" s="1"/>
  <c r="P216" i="2"/>
  <c r="P216" i="17" s="1"/>
  <c r="P207" i="2"/>
  <c r="P207" i="17" s="1"/>
  <c r="P206" i="2"/>
  <c r="P206" i="17" s="1"/>
  <c r="P202" i="2"/>
  <c r="P202" i="17" s="1"/>
  <c r="P210" i="2"/>
  <c r="P210" i="17" s="1"/>
  <c r="P84" i="2"/>
  <c r="P84" i="17" s="1"/>
  <c r="P82" i="2"/>
  <c r="P82" i="17" s="1"/>
  <c r="P43" i="2"/>
  <c r="P43" i="17" s="1"/>
  <c r="P35" i="2"/>
  <c r="P35" i="17" s="1"/>
  <c r="P31" i="2"/>
  <c r="P31" i="17" s="1"/>
  <c r="N1" i="14"/>
  <c r="N35" i="17"/>
  <c r="P294" i="2"/>
  <c r="P294" i="17" s="1"/>
  <c r="P219" i="2"/>
  <c r="P219" i="17" s="1"/>
  <c r="P218" i="2"/>
  <c r="P218" i="17" s="1"/>
  <c r="P217" i="2"/>
  <c r="P217" i="17" s="1"/>
  <c r="P214" i="2"/>
  <c r="P214" i="17" s="1"/>
  <c r="P213" i="2"/>
  <c r="P213" i="17" s="1"/>
  <c r="P211" i="2"/>
  <c r="P211" i="17" s="1"/>
  <c r="P40" i="2"/>
  <c r="P40" i="17" s="1"/>
  <c r="P27" i="2"/>
  <c r="P30" i="2"/>
  <c r="P30" i="17" s="1"/>
  <c r="P338" i="2"/>
  <c r="P338" i="17" s="1"/>
  <c r="L13" i="18"/>
  <c r="P267" i="2"/>
  <c r="P267" i="17" s="1"/>
  <c r="P221" i="2"/>
  <c r="P221" i="17" s="1"/>
  <c r="P201" i="2"/>
  <c r="P201" i="17" s="1"/>
  <c r="P263" i="2"/>
  <c r="P263" i="17" s="1"/>
  <c r="P251" i="2"/>
  <c r="P251" i="17" s="1"/>
  <c r="P83" i="2"/>
  <c r="P83" i="17" s="1"/>
  <c r="P33" i="2"/>
  <c r="P33" i="17" s="1"/>
  <c r="O202" i="2"/>
  <c r="O202" i="17" s="1"/>
  <c r="O212" i="2"/>
  <c r="O212" i="17" s="1"/>
  <c r="O199" i="2"/>
  <c r="O199" i="17" s="1"/>
  <c r="O204" i="2"/>
  <c r="O204" i="17" s="1"/>
  <c r="O205" i="2"/>
  <c r="O205" i="17" s="1"/>
  <c r="P262" i="2"/>
  <c r="P262" i="17" s="1"/>
  <c r="P200" i="2"/>
  <c r="P200" i="17" s="1"/>
  <c r="O40" i="2"/>
  <c r="O40" i="17" s="1"/>
  <c r="O33" i="2"/>
  <c r="O33" i="17" s="1"/>
  <c r="O323" i="17"/>
  <c r="O339" i="2"/>
  <c r="O339" i="17" s="1"/>
  <c r="O310" i="2"/>
  <c r="P339" i="2"/>
  <c r="P339" i="17" s="1"/>
  <c r="P323" i="2"/>
  <c r="P323" i="17" s="1"/>
  <c r="P223" i="2"/>
  <c r="P223" i="17" s="1"/>
  <c r="P208" i="2"/>
  <c r="P208" i="17" s="1"/>
  <c r="P204" i="2"/>
  <c r="P204" i="17" s="1"/>
  <c r="P250" i="2"/>
  <c r="P250" i="17" s="1"/>
  <c r="O3" i="1"/>
  <c r="P203" i="2"/>
  <c r="P203" i="17" s="1"/>
  <c r="P224" i="2"/>
  <c r="P224" i="17" s="1"/>
  <c r="P209" i="2"/>
  <c r="P209" i="17" s="1"/>
  <c r="P122" i="2"/>
  <c r="P122" i="17" s="1"/>
  <c r="P293" i="2"/>
  <c r="P293" i="17" s="1"/>
  <c r="P199" i="2"/>
  <c r="P199" i="17" s="1"/>
  <c r="P222" i="2"/>
  <c r="P222" i="17" s="1"/>
  <c r="P121" i="2"/>
  <c r="P121" i="17" s="1"/>
  <c r="M354" i="1"/>
  <c r="P264" i="2"/>
  <c r="P264" i="17" s="1"/>
  <c r="P95" i="2"/>
  <c r="P95" i="17" s="1"/>
  <c r="O262" i="2"/>
  <c r="O262" i="17" s="1"/>
  <c r="O263" i="2"/>
  <c r="O263" i="17" s="1"/>
  <c r="H267" i="2"/>
  <c r="H267" i="17" s="1"/>
  <c r="I267" i="2"/>
  <c r="I267" i="17" s="1"/>
  <c r="J267" i="2"/>
  <c r="J267" i="17" s="1"/>
  <c r="K267" i="2"/>
  <c r="K267" i="17" s="1"/>
  <c r="L267" i="2"/>
  <c r="L267" i="17" s="1"/>
  <c r="M267" i="2"/>
  <c r="M267" i="17" s="1"/>
  <c r="N267" i="2"/>
  <c r="N267" i="17" s="1"/>
  <c r="O267" i="2"/>
  <c r="O267" i="17" s="1"/>
  <c r="H95" i="2"/>
  <c r="H95" i="17" s="1"/>
  <c r="I95" i="2"/>
  <c r="I95" i="17" s="1"/>
  <c r="J95" i="2"/>
  <c r="J95" i="17" s="1"/>
  <c r="K95" i="2"/>
  <c r="K95" i="17" s="1"/>
  <c r="L95" i="2"/>
  <c r="L95" i="17" s="1"/>
  <c r="M95" i="2"/>
  <c r="M95" i="17" s="1"/>
  <c r="N95" i="2"/>
  <c r="N95" i="17" s="1"/>
  <c r="O95" i="2"/>
  <c r="O95" i="17" s="1"/>
  <c r="Q341" i="2" l="1"/>
  <c r="Q341" i="17" s="1"/>
  <c r="Q294" i="2"/>
  <c r="Q294" i="17" s="1"/>
  <c r="Q250" i="2"/>
  <c r="Q250" i="17" s="1"/>
  <c r="Q220" i="2"/>
  <c r="Q219" i="2"/>
  <c r="Q219" i="17" s="1"/>
  <c r="Q216" i="2"/>
  <c r="Q216" i="17" s="1"/>
  <c r="Q215" i="2"/>
  <c r="Q215" i="17" s="1"/>
  <c r="Q211" i="2"/>
  <c r="Q211" i="17" s="1"/>
  <c r="Q207" i="2"/>
  <c r="Q207" i="17" s="1"/>
  <c r="Q121" i="2"/>
  <c r="Q121" i="17" s="1"/>
  <c r="Q95" i="2"/>
  <c r="Q95" i="17" s="1"/>
  <c r="Q91" i="2"/>
  <c r="Q91" i="17" s="1"/>
  <c r="Q83" i="2"/>
  <c r="Q83" i="17" s="1"/>
  <c r="Q43" i="2"/>
  <c r="Q43" i="17" s="1"/>
  <c r="Q35" i="2"/>
  <c r="O1" i="14"/>
  <c r="Q251" i="2"/>
  <c r="Q251" i="17" s="1"/>
  <c r="Q218" i="2"/>
  <c r="Q218" i="17" s="1"/>
  <c r="Q217" i="2"/>
  <c r="Q217" i="17" s="1"/>
  <c r="Q214" i="2"/>
  <c r="Q214" i="17" s="1"/>
  <c r="Q213" i="2"/>
  <c r="Q213" i="17" s="1"/>
  <c r="Q206" i="2"/>
  <c r="Q206" i="17" s="1"/>
  <c r="Q48" i="2"/>
  <c r="Q48" i="17" s="1"/>
  <c r="Q40" i="2"/>
  <c r="Q40" i="17" s="1"/>
  <c r="Q27" i="2"/>
  <c r="Q342" i="2"/>
  <c r="Q342" i="17" s="1"/>
  <c r="Q338" i="2"/>
  <c r="Q338" i="17" s="1"/>
  <c r="Q322" i="2"/>
  <c r="Q322" i="17" s="1"/>
  <c r="Q310" i="2"/>
  <c r="Q310" i="17" s="1"/>
  <c r="M13" i="18"/>
  <c r="Q267" i="2"/>
  <c r="Q267" i="17" s="1"/>
  <c r="Q222" i="2"/>
  <c r="Q222" i="17" s="1"/>
  <c r="Q208" i="2"/>
  <c r="Q208" i="17" s="1"/>
  <c r="Q203" i="2"/>
  <c r="Q203" i="17" s="1"/>
  <c r="Q92" i="2"/>
  <c r="Q92" i="17" s="1"/>
  <c r="Q84" i="2"/>
  <c r="Q84" i="17" s="1"/>
  <c r="Q82" i="2"/>
  <c r="Q82" i="17" s="1"/>
  <c r="Q31" i="2"/>
  <c r="Q31" i="17" s="1"/>
  <c r="Q30" i="2"/>
  <c r="Q30" i="17" s="1"/>
  <c r="P205" i="2"/>
  <c r="P205" i="17" s="1"/>
  <c r="P212" i="2"/>
  <c r="P212" i="17" s="1"/>
  <c r="P27" i="17"/>
  <c r="P29" i="2"/>
  <c r="P29" i="17" s="1"/>
  <c r="P32" i="2"/>
  <c r="P32" i="17" s="1"/>
  <c r="P28" i="2"/>
  <c r="P28" i="17" s="1"/>
  <c r="Q200" i="2"/>
  <c r="Q200" i="17" s="1"/>
  <c r="Q201" i="2"/>
  <c r="Q201" i="17" s="1"/>
  <c r="O27" i="17"/>
  <c r="P340" i="2"/>
  <c r="P340" i="17" s="1"/>
  <c r="N354" i="1"/>
  <c r="O310" i="17"/>
  <c r="P341" i="2"/>
  <c r="P341" i="17" s="1"/>
  <c r="P3" i="1"/>
  <c r="Q340" i="2"/>
  <c r="Q340" i="17" s="1"/>
  <c r="Q293" i="2"/>
  <c r="Q293" i="17" s="1"/>
  <c r="Q249" i="2"/>
  <c r="Q249" i="17" s="1"/>
  <c r="Q210" i="2"/>
  <c r="Q210" i="17" s="1"/>
  <c r="Q122" i="2"/>
  <c r="Q122" i="17" s="1"/>
  <c r="Q224" i="2"/>
  <c r="Q224" i="17" s="1"/>
  <c r="Q339" i="2"/>
  <c r="Q339" i="17" s="1"/>
  <c r="Q323" i="2"/>
  <c r="Q323" i="17" s="1"/>
  <c r="Q223" i="2"/>
  <c r="Q223" i="17" s="1"/>
  <c r="Q209" i="2"/>
  <c r="Q209" i="17" s="1"/>
  <c r="Q221" i="2"/>
  <c r="Q221" i="17" s="1"/>
  <c r="P322" i="2"/>
  <c r="P48" i="2"/>
  <c r="P48" i="17" s="1"/>
  <c r="P90" i="2"/>
  <c r="P90" i="17" s="1"/>
  <c r="Q90" i="2"/>
  <c r="Q90" i="17" s="1"/>
  <c r="P92" i="2"/>
  <c r="P92" i="17" s="1"/>
  <c r="P91" i="2"/>
  <c r="P91" i="17" s="1"/>
  <c r="G95" i="2"/>
  <c r="G95" i="17" s="1"/>
  <c r="G267" i="2"/>
  <c r="G267" i="17" s="1"/>
  <c r="D240" i="1" l="1"/>
  <c r="D239" i="1"/>
  <c r="D238" i="1"/>
  <c r="D236" i="1"/>
  <c r="D219" i="1"/>
  <c r="D218" i="1"/>
  <c r="D217" i="1"/>
  <c r="D216" i="1"/>
  <c r="D215" i="1"/>
  <c r="D212" i="1"/>
  <c r="D211" i="1"/>
  <c r="D214" i="1"/>
  <c r="D210" i="1"/>
  <c r="D213" i="1"/>
  <c r="D209" i="1"/>
  <c r="D71" i="1"/>
  <c r="D70" i="1"/>
  <c r="D69" i="1"/>
  <c r="D68" i="1"/>
  <c r="D67" i="1"/>
  <c r="D66" i="1"/>
  <c r="D64" i="1"/>
  <c r="D63" i="1"/>
  <c r="R43" i="2"/>
  <c r="D42" i="1"/>
  <c r="R95" i="2"/>
  <c r="P1" i="14"/>
  <c r="D38" i="1"/>
  <c r="D37" i="1"/>
  <c r="D36" i="1"/>
  <c r="D35" i="1"/>
  <c r="D34" i="1"/>
  <c r="D32" i="1"/>
  <c r="D31" i="1"/>
  <c r="D30" i="1"/>
  <c r="R29" i="2"/>
  <c r="R29" i="17" s="1"/>
  <c r="Q35" i="17"/>
  <c r="R294" i="2"/>
  <c r="R294" i="17" s="1"/>
  <c r="D268" i="1"/>
  <c r="R251" i="2"/>
  <c r="R251" i="17" s="1"/>
  <c r="R224" i="2"/>
  <c r="R221" i="2"/>
  <c r="R220" i="2"/>
  <c r="R220" i="17" s="1"/>
  <c r="R219" i="2"/>
  <c r="R218" i="2"/>
  <c r="R218" i="17" s="1"/>
  <c r="R217" i="2"/>
  <c r="R217" i="17" s="1"/>
  <c r="R216" i="2"/>
  <c r="R216" i="17" s="1"/>
  <c r="R215" i="2"/>
  <c r="R214" i="2"/>
  <c r="R214" i="17" s="1"/>
  <c r="R213" i="2"/>
  <c r="R121" i="2"/>
  <c r="R121" i="17" s="1"/>
  <c r="R82" i="2"/>
  <c r="R82" i="17" s="1"/>
  <c r="D45" i="1"/>
  <c r="R28" i="2"/>
  <c r="N13" i="18"/>
  <c r="R293" i="2"/>
  <c r="R293" i="17" s="1"/>
  <c r="R264" i="2"/>
  <c r="R264" i="17" s="1"/>
  <c r="R263" i="2"/>
  <c r="R263" i="17" s="1"/>
  <c r="D266" i="1"/>
  <c r="R222" i="2"/>
  <c r="R211" i="2"/>
  <c r="R208" i="2"/>
  <c r="R203" i="2"/>
  <c r="D96" i="1"/>
  <c r="R84" i="2"/>
  <c r="R84" i="17" s="1"/>
  <c r="R83" i="2"/>
  <c r="R83" i="17" s="1"/>
  <c r="D51" i="1"/>
  <c r="D50" i="1"/>
  <c r="D49" i="1"/>
  <c r="D48" i="1"/>
  <c r="D47" i="1"/>
  <c r="D46" i="1"/>
  <c r="D41" i="1"/>
  <c r="Q202" i="2"/>
  <c r="Q202" i="17" s="1"/>
  <c r="Q199" i="2"/>
  <c r="Q199" i="17" s="1"/>
  <c r="Q220" i="17"/>
  <c r="Q212" i="2"/>
  <c r="Q212" i="17" s="1"/>
  <c r="Q205" i="2"/>
  <c r="Q205" i="17" s="1"/>
  <c r="Q204" i="2"/>
  <c r="Q204" i="17" s="1"/>
  <c r="Q27" i="17"/>
  <c r="Q29" i="2"/>
  <c r="Q29" i="17" s="1"/>
  <c r="Q32" i="2"/>
  <c r="Q32" i="17" s="1"/>
  <c r="Q28" i="2"/>
  <c r="Q28" i="17" s="1"/>
  <c r="D260" i="1"/>
  <c r="D261" i="1"/>
  <c r="D262" i="1"/>
  <c r="D88" i="1"/>
  <c r="D89" i="1"/>
  <c r="D90" i="1"/>
  <c r="D94" i="1"/>
  <c r="D86" i="1"/>
  <c r="D93" i="1"/>
  <c r="Q33" i="2"/>
  <c r="Q33" i="17" s="1"/>
  <c r="P322" i="17"/>
  <c r="O354" i="1"/>
  <c r="D265" i="1"/>
  <c r="D270" i="1"/>
  <c r="R250" i="2"/>
  <c r="R250" i="17" s="1"/>
  <c r="R223" i="2"/>
  <c r="D257" i="1"/>
  <c r="R249" i="2"/>
  <c r="R249" i="17" s="1"/>
  <c r="R209" i="2"/>
  <c r="R205" i="2"/>
  <c r="R205" i="17" s="1"/>
  <c r="D258" i="1"/>
  <c r="R206" i="2"/>
  <c r="R212" i="2"/>
  <c r="R212" i="17" s="1"/>
  <c r="R122" i="2"/>
  <c r="R122" i="17" s="1"/>
  <c r="R323" i="2"/>
  <c r="R267" i="2"/>
  <c r="R204" i="2"/>
  <c r="R204" i="17" s="1"/>
  <c r="R199" i="2"/>
  <c r="R199" i="17" s="1"/>
  <c r="D269" i="1"/>
  <c r="R262" i="2"/>
  <c r="R262" i="17" s="1"/>
  <c r="Q263" i="2"/>
  <c r="Q263" i="17" s="1"/>
  <c r="Q264" i="2"/>
  <c r="Q264" i="17" s="1"/>
  <c r="Q262" i="2"/>
  <c r="Q262" i="17" s="1"/>
  <c r="D259" i="1"/>
  <c r="D223" i="1"/>
  <c r="D97" i="1"/>
  <c r="D85" i="1"/>
  <c r="D98" i="1"/>
  <c r="D39" i="1"/>
  <c r="D44" i="1"/>
  <c r="D52" i="1"/>
  <c r="R33" i="2" l="1"/>
  <c r="R33" i="17" s="1"/>
  <c r="D33" i="1"/>
  <c r="R32" i="2"/>
  <c r="R32" i="17" s="1"/>
  <c r="D43" i="1"/>
  <c r="R35" i="2"/>
  <c r="R207" i="2"/>
  <c r="D207" i="1"/>
  <c r="D95" i="1"/>
  <c r="D224" i="1"/>
  <c r="R43" i="17"/>
  <c r="F43" i="17" s="1"/>
  <c r="F43" i="2"/>
  <c r="R215" i="17"/>
  <c r="F215" i="2"/>
  <c r="D208" i="1"/>
  <c r="R90" i="2"/>
  <c r="F90" i="2" s="1"/>
  <c r="D203" i="1"/>
  <c r="R95" i="17"/>
  <c r="F95" i="17" s="1"/>
  <c r="D84" i="1"/>
  <c r="D221" i="1"/>
  <c r="R267" i="17"/>
  <c r="R203" i="17"/>
  <c r="R222" i="17"/>
  <c r="R221" i="17"/>
  <c r="R209" i="17"/>
  <c r="F217" i="17"/>
  <c r="R208" i="17"/>
  <c r="F218" i="17"/>
  <c r="R219" i="17"/>
  <c r="R206" i="17"/>
  <c r="R224" i="17"/>
  <c r="F216" i="17"/>
  <c r="F214" i="17"/>
  <c r="R213" i="17"/>
  <c r="R223" i="17"/>
  <c r="R211" i="17"/>
  <c r="F199" i="17"/>
  <c r="D206" i="1"/>
  <c r="F262" i="17"/>
  <c r="F29" i="2"/>
  <c r="D222" i="1"/>
  <c r="F28" i="2"/>
  <c r="R28" i="17"/>
  <c r="F83" i="2"/>
  <c r="F83" i="17"/>
  <c r="D220" i="1"/>
  <c r="F84" i="2"/>
  <c r="F84" i="17"/>
  <c r="D267" i="1"/>
  <c r="F82" i="2"/>
  <c r="F82" i="17"/>
  <c r="F205" i="17"/>
  <c r="F220" i="17"/>
  <c r="F204" i="17"/>
  <c r="F250" i="2"/>
  <c r="F250" i="17"/>
  <c r="F263" i="17"/>
  <c r="F251" i="2"/>
  <c r="F251" i="17"/>
  <c r="F264" i="17"/>
  <c r="F249" i="2"/>
  <c r="F249" i="17"/>
  <c r="F212" i="17"/>
  <c r="F214" i="2"/>
  <c r="F213" i="2"/>
  <c r="F223" i="2"/>
  <c r="F211" i="2"/>
  <c r="F203" i="2"/>
  <c r="F222" i="2"/>
  <c r="F221" i="2"/>
  <c r="F209" i="2"/>
  <c r="F212" i="2"/>
  <c r="F217" i="2"/>
  <c r="F208" i="2"/>
  <c r="F218" i="2"/>
  <c r="F204" i="2"/>
  <c r="F219" i="2"/>
  <c r="F206" i="2"/>
  <c r="F224" i="2"/>
  <c r="F216" i="2"/>
  <c r="F199" i="2"/>
  <c r="F205" i="2"/>
  <c r="F220" i="2"/>
  <c r="D201" i="1"/>
  <c r="R201" i="2"/>
  <c r="R210" i="2"/>
  <c r="D200" i="1"/>
  <c r="R200" i="2"/>
  <c r="D202" i="1"/>
  <c r="R202" i="2"/>
  <c r="F32" i="2"/>
  <c r="R30" i="2"/>
  <c r="R30" i="17" s="1"/>
  <c r="R31" i="2"/>
  <c r="R31" i="17" s="1"/>
  <c r="D27" i="1"/>
  <c r="R27" i="2"/>
  <c r="F27" i="2" s="1"/>
  <c r="D205" i="1"/>
  <c r="D264" i="1"/>
  <c r="D29" i="1"/>
  <c r="R40" i="2"/>
  <c r="R40" i="17" s="1"/>
  <c r="D40" i="1"/>
  <c r="D28" i="1"/>
  <c r="F33" i="2"/>
  <c r="D204" i="1"/>
  <c r="R338" i="2"/>
  <c r="R338" i="17" s="1"/>
  <c r="D338" i="1"/>
  <c r="R323" i="17"/>
  <c r="F323" i="2"/>
  <c r="R340" i="2"/>
  <c r="R340" i="17" s="1"/>
  <c r="D340" i="1"/>
  <c r="D199" i="1"/>
  <c r="R310" i="2"/>
  <c r="D310" i="1"/>
  <c r="R339" i="2"/>
  <c r="R339" i="17" s="1"/>
  <c r="D339" i="1"/>
  <c r="P354" i="1"/>
  <c r="R322" i="2"/>
  <c r="D322" i="1"/>
  <c r="R341" i="2"/>
  <c r="R341" i="17" s="1"/>
  <c r="D341" i="1"/>
  <c r="R342" i="2"/>
  <c r="R342" i="17" s="1"/>
  <c r="D342" i="1"/>
  <c r="D263" i="1"/>
  <c r="R48" i="2"/>
  <c r="R48" i="17" s="1"/>
  <c r="F264" i="2"/>
  <c r="F262" i="2"/>
  <c r="F263" i="2"/>
  <c r="F267" i="2"/>
  <c r="D87" i="1"/>
  <c r="R92" i="2"/>
  <c r="D92" i="1"/>
  <c r="R91" i="2"/>
  <c r="D91" i="1"/>
  <c r="F95" i="2"/>
  <c r="R207" i="17" l="1"/>
  <c r="F207" i="17" s="1"/>
  <c r="F207" i="2"/>
  <c r="R35" i="17"/>
  <c r="F35" i="17" s="1"/>
  <c r="F35" i="2"/>
  <c r="F211" i="17"/>
  <c r="F221" i="17"/>
  <c r="F223" i="17"/>
  <c r="F224" i="17"/>
  <c r="F208" i="17"/>
  <c r="F222" i="17"/>
  <c r="F323" i="17"/>
  <c r="F213" i="17"/>
  <c r="F206" i="17"/>
  <c r="F203" i="17"/>
  <c r="F219" i="17"/>
  <c r="F209" i="17"/>
  <c r="F267" i="17"/>
  <c r="F215" i="17"/>
  <c r="R92" i="17"/>
  <c r="F92" i="17" s="1"/>
  <c r="R91" i="17"/>
  <c r="F91" i="17" s="1"/>
  <c r="R90" i="17"/>
  <c r="F90" i="17" s="1"/>
  <c r="R202" i="17"/>
  <c r="R210" i="17"/>
  <c r="R201" i="17"/>
  <c r="R200" i="17"/>
  <c r="F31" i="2"/>
  <c r="F31" i="17"/>
  <c r="F30" i="2"/>
  <c r="F30" i="17"/>
  <c r="F202" i="2"/>
  <c r="F200" i="2"/>
  <c r="F210" i="2"/>
  <c r="F201" i="2"/>
  <c r="F40" i="17"/>
  <c r="F40" i="2"/>
  <c r="F28" i="17"/>
  <c r="R27" i="17"/>
  <c r="F27" i="17" s="1"/>
  <c r="F342" i="2"/>
  <c r="F341" i="2"/>
  <c r="F339" i="2"/>
  <c r="F338" i="2"/>
  <c r="R322" i="17"/>
  <c r="F322" i="2"/>
  <c r="R310" i="17"/>
  <c r="F310" i="2"/>
  <c r="F340" i="2"/>
  <c r="F48" i="17"/>
  <c r="F48" i="2"/>
  <c r="F91" i="2"/>
  <c r="F92" i="2"/>
  <c r="F210" i="17" l="1"/>
  <c r="F310" i="17"/>
  <c r="F201" i="17"/>
  <c r="F322" i="17"/>
  <c r="F202" i="17"/>
  <c r="F200" i="17"/>
  <c r="L13" i="1"/>
  <c r="M331" i="1" l="1"/>
  <c r="L331" i="1"/>
  <c r="L289" i="1"/>
  <c r="K13" i="1"/>
  <c r="L274" i="1"/>
  <c r="L280" i="1"/>
  <c r="K108" i="1"/>
  <c r="M280" i="1"/>
  <c r="M102" i="1"/>
  <c r="L183" i="1"/>
  <c r="K313" i="1"/>
  <c r="M54" i="1"/>
  <c r="M108" i="1"/>
  <c r="M313" i="1"/>
  <c r="M13" i="1"/>
  <c r="M117" i="1"/>
  <c r="M183" i="1"/>
  <c r="M325" i="1"/>
  <c r="M226" i="1"/>
  <c r="M274" i="1"/>
  <c r="M289" i="1"/>
  <c r="L102" i="1"/>
  <c r="L117" i="1"/>
  <c r="L313" i="1"/>
  <c r="L54" i="1"/>
  <c r="L108" i="1"/>
  <c r="L226" i="1"/>
  <c r="L325" i="1"/>
  <c r="K54" i="1"/>
  <c r="K289" i="1"/>
  <c r="K102" i="1"/>
  <c r="K117" i="1"/>
  <c r="K183" i="1"/>
  <c r="K274" i="1"/>
  <c r="K325" i="1"/>
  <c r="K226" i="1"/>
  <c r="K280" i="1"/>
  <c r="K331" i="1"/>
  <c r="L282" i="1" l="1"/>
  <c r="K282" i="1"/>
  <c r="M282" i="1"/>
  <c r="M110" i="1"/>
  <c r="K110" i="1"/>
  <c r="L110" i="1"/>
  <c r="H331" i="1" l="1"/>
  <c r="J313" i="1"/>
  <c r="H117" i="1"/>
  <c r="I117" i="1"/>
  <c r="H102" i="1"/>
  <c r="H313" i="1"/>
  <c r="J289" i="1"/>
  <c r="I289" i="1"/>
  <c r="H226" i="1"/>
  <c r="J226" i="1"/>
  <c r="I102" i="1"/>
  <c r="J325" i="1"/>
  <c r="I325" i="1"/>
  <c r="J117" i="1"/>
  <c r="J331" i="1"/>
  <c r="I274" i="1"/>
  <c r="H274" i="1"/>
  <c r="J183" i="1"/>
  <c r="H183" i="1"/>
  <c r="I313" i="1"/>
  <c r="J274" i="1"/>
  <c r="I183" i="1"/>
  <c r="J102" i="1"/>
  <c r="I226" i="1"/>
  <c r="I331" i="1"/>
  <c r="H325" i="1"/>
  <c r="H289" i="1"/>
  <c r="H282" i="1" l="1"/>
  <c r="H110" i="1"/>
  <c r="I110" i="1"/>
  <c r="I282" i="1"/>
  <c r="J110" i="1"/>
  <c r="J282" i="1"/>
  <c r="P280" i="1" l="1"/>
  <c r="O280" i="1"/>
  <c r="N280" i="1"/>
  <c r="G331" i="1" l="1"/>
  <c r="E325" i="1"/>
  <c r="G313" i="1"/>
  <c r="E183" i="1"/>
  <c r="F108" i="1"/>
  <c r="F102" i="1"/>
  <c r="F54" i="1"/>
  <c r="F110" i="1" l="1"/>
  <c r="G183" i="1"/>
  <c r="F226" i="1"/>
  <c r="F274" i="1"/>
  <c r="F280" i="1"/>
  <c r="E313" i="1"/>
  <c r="G325" i="1"/>
  <c r="F331" i="1"/>
  <c r="G102" i="1"/>
  <c r="G108" i="1"/>
  <c r="F183" i="1"/>
  <c r="E226" i="1"/>
  <c r="E274" i="1"/>
  <c r="E280" i="1"/>
  <c r="F325" i="1"/>
  <c r="E331" i="1"/>
  <c r="E54" i="1"/>
  <c r="E102" i="1"/>
  <c r="E108" i="1"/>
  <c r="G226" i="1"/>
  <c r="G274" i="1"/>
  <c r="G280" i="1"/>
  <c r="F313" i="1"/>
  <c r="E13" i="1"/>
  <c r="F13" i="1"/>
  <c r="E282" i="1" l="1"/>
  <c r="G110" i="1"/>
  <c r="G282" i="1"/>
  <c r="F282" i="1"/>
  <c r="E110" i="1"/>
  <c r="G100" i="2" l="1"/>
  <c r="G100" i="17" s="1"/>
  <c r="H271" i="2"/>
  <c r="H271" i="17" s="1"/>
  <c r="I271" i="2"/>
  <c r="I271" i="17" s="1"/>
  <c r="G271" i="2"/>
  <c r="G271" i="17" s="1"/>
  <c r="J271" i="2" l="1"/>
  <c r="J271" i="17" s="1"/>
  <c r="I272" i="2"/>
  <c r="I272" i="17" s="1"/>
  <c r="J99" i="2"/>
  <c r="J99" i="17" s="1"/>
  <c r="J100" i="2"/>
  <c r="J100" i="17" s="1"/>
  <c r="I99" i="2"/>
  <c r="I99" i="17" s="1"/>
  <c r="I100" i="2"/>
  <c r="I100" i="17" s="1"/>
  <c r="H99" i="2"/>
  <c r="H99" i="17" s="1"/>
  <c r="H100" i="2"/>
  <c r="H100" i="17" s="1"/>
  <c r="G99" i="2"/>
  <c r="G99" i="17" s="1"/>
  <c r="H258" i="2"/>
  <c r="H258" i="17" s="1"/>
  <c r="H269" i="2"/>
  <c r="H269" i="17" s="1"/>
  <c r="I268" i="2"/>
  <c r="I268" i="17" s="1"/>
  <c r="J258" i="2"/>
  <c r="J258" i="17" s="1"/>
  <c r="J269" i="2"/>
  <c r="J269" i="17" s="1"/>
  <c r="J272" i="2"/>
  <c r="J272" i="17" s="1"/>
  <c r="H272" i="2"/>
  <c r="H272" i="17" s="1"/>
  <c r="H257" i="2"/>
  <c r="H257" i="17" s="1"/>
  <c r="J252" i="2"/>
  <c r="J252" i="17" s="1"/>
  <c r="I258" i="2"/>
  <c r="I258" i="17" s="1"/>
  <c r="I269" i="2"/>
  <c r="I269" i="17" s="1"/>
  <c r="H268" i="2"/>
  <c r="H268" i="17" s="1"/>
  <c r="J268" i="2"/>
  <c r="J268" i="17" s="1"/>
  <c r="I257" i="2"/>
  <c r="I257" i="17" s="1"/>
  <c r="J257" i="2"/>
  <c r="J257" i="17" s="1"/>
  <c r="I252" i="2"/>
  <c r="I252" i="17" s="1"/>
  <c r="H236" i="2"/>
  <c r="H236" i="17" s="1"/>
  <c r="J236" i="2"/>
  <c r="J236" i="17" s="1"/>
  <c r="J42" i="2"/>
  <c r="J42" i="17" s="1"/>
  <c r="H252" i="2"/>
  <c r="H252" i="17" s="1"/>
  <c r="I236" i="2"/>
  <c r="I236" i="17" s="1"/>
  <c r="I64" i="2"/>
  <c r="I64" i="17" s="1"/>
  <c r="G272" i="2"/>
  <c r="G272" i="17" s="1"/>
  <c r="G252" i="2"/>
  <c r="G252" i="17" s="1"/>
  <c r="G269" i="2"/>
  <c r="G269" i="17" s="1"/>
  <c r="G258" i="2"/>
  <c r="G258" i="17" s="1"/>
  <c r="G236" i="2"/>
  <c r="G236" i="17" s="1"/>
  <c r="G257" i="2"/>
  <c r="G257" i="17" s="1"/>
  <c r="G268" i="2"/>
  <c r="G268" i="17" s="1"/>
  <c r="J64" i="2"/>
  <c r="J64" i="17" s="1"/>
  <c r="H77" i="2" l="1"/>
  <c r="H77" i="17" s="1"/>
  <c r="J97" i="2"/>
  <c r="J97" i="17" s="1"/>
  <c r="H85" i="2"/>
  <c r="H85" i="17" s="1"/>
  <c r="G86" i="2"/>
  <c r="G86" i="17" s="1"/>
  <c r="H42" i="2"/>
  <c r="H42" i="17" s="1"/>
  <c r="I42" i="2"/>
  <c r="I42" i="17" s="1"/>
  <c r="G42" i="2"/>
  <c r="G42" i="17" s="1"/>
  <c r="H64" i="2"/>
  <c r="H64" i="17" s="1"/>
  <c r="G64" i="2"/>
  <c r="G64" i="17" s="1"/>
  <c r="H97" i="2" l="1"/>
  <c r="H97" i="17" s="1"/>
  <c r="G97" i="2"/>
  <c r="G97" i="17" s="1"/>
  <c r="J85" i="2"/>
  <c r="J85" i="17" s="1"/>
  <c r="H86" i="2"/>
  <c r="H86" i="17" s="1"/>
  <c r="J77" i="2"/>
  <c r="J77" i="17" s="1"/>
  <c r="I77" i="2"/>
  <c r="I77" i="17" s="1"/>
  <c r="I85" i="2"/>
  <c r="I85" i="17" s="1"/>
  <c r="I97" i="2"/>
  <c r="I97" i="17" s="1"/>
  <c r="G85" i="2"/>
  <c r="G85" i="17" s="1"/>
  <c r="J86" i="2"/>
  <c r="J86" i="17" s="1"/>
  <c r="I86" i="2"/>
  <c r="I86" i="17" s="1"/>
  <c r="G77" i="2"/>
  <c r="G77" i="17" s="1"/>
  <c r="G246" i="2" l="1"/>
  <c r="G246" i="17" s="1"/>
  <c r="H246" i="2"/>
  <c r="H246" i="17" s="1"/>
  <c r="I246" i="2"/>
  <c r="I246" i="17" s="1"/>
  <c r="J246" i="2"/>
  <c r="J246" i="17" s="1"/>
  <c r="G247" i="2"/>
  <c r="G247" i="17" s="1"/>
  <c r="H247" i="2"/>
  <c r="H247" i="17" s="1"/>
  <c r="I247" i="2"/>
  <c r="I247" i="17" s="1"/>
  <c r="J247" i="2"/>
  <c r="J247" i="17" s="1"/>
  <c r="G74" i="2"/>
  <c r="G74" i="17" s="1"/>
  <c r="H74" i="2"/>
  <c r="H74" i="17" s="1"/>
  <c r="I74" i="2"/>
  <c r="I74" i="17" s="1"/>
  <c r="J74" i="2"/>
  <c r="J74" i="17" s="1"/>
  <c r="G75" i="2"/>
  <c r="G75" i="17" s="1"/>
  <c r="H75" i="2"/>
  <c r="H75" i="17" s="1"/>
  <c r="I75" i="2"/>
  <c r="I75" i="17" s="1"/>
  <c r="J75" i="2"/>
  <c r="J75" i="17" s="1"/>
  <c r="G241" i="2"/>
  <c r="G241" i="17" s="1"/>
  <c r="H241" i="2"/>
  <c r="H241" i="17" s="1"/>
  <c r="I241" i="2"/>
  <c r="I241" i="17" s="1"/>
  <c r="J241" i="2"/>
  <c r="J241" i="17" s="1"/>
  <c r="G242" i="2"/>
  <c r="G242" i="17" s="1"/>
  <c r="H242" i="2"/>
  <c r="H242" i="17" s="1"/>
  <c r="I242" i="2"/>
  <c r="I242" i="17" s="1"/>
  <c r="J242" i="2"/>
  <c r="J242" i="17" s="1"/>
  <c r="G69" i="2"/>
  <c r="G69" i="17" s="1"/>
  <c r="H69" i="2"/>
  <c r="H69" i="17" s="1"/>
  <c r="I69" i="2"/>
  <c r="I69" i="17" s="1"/>
  <c r="J69" i="2"/>
  <c r="J69" i="17" s="1"/>
  <c r="G70" i="2"/>
  <c r="G70" i="17" s="1"/>
  <c r="H70" i="2"/>
  <c r="H70" i="17" s="1"/>
  <c r="I70" i="2"/>
  <c r="I70" i="17" s="1"/>
  <c r="J70" i="2"/>
  <c r="J70" i="17" s="1"/>
  <c r="H76" i="2" l="1"/>
  <c r="H76" i="17" s="1"/>
  <c r="I76" i="2"/>
  <c r="I76" i="17" s="1"/>
  <c r="J76" i="2"/>
  <c r="J76" i="17" s="1"/>
  <c r="G76" i="2"/>
  <c r="G76" i="17" s="1"/>
  <c r="I68" i="2" l="1"/>
  <c r="I68" i="17" s="1"/>
  <c r="J68" i="2"/>
  <c r="J68" i="17" s="1"/>
  <c r="G68" i="2"/>
  <c r="G68" i="17" s="1"/>
  <c r="H68" i="2"/>
  <c r="H68" i="17" s="1"/>
  <c r="J240" i="2"/>
  <c r="J240" i="17" s="1"/>
  <c r="I240" i="2"/>
  <c r="I240" i="17" s="1"/>
  <c r="H240" i="2"/>
  <c r="H240" i="17" s="1"/>
  <c r="G240" i="2"/>
  <c r="G240" i="17" s="1"/>
  <c r="G248" i="2"/>
  <c r="G248" i="17" s="1"/>
  <c r="H248" i="2"/>
  <c r="H248" i="17" s="1"/>
  <c r="I248" i="2"/>
  <c r="I248" i="17" s="1"/>
  <c r="J248" i="2"/>
  <c r="J248" i="17" s="1"/>
  <c r="H1" i="14" l="1"/>
  <c r="K99" i="2" l="1"/>
  <c r="K99" i="17" s="1"/>
  <c r="K100" i="2"/>
  <c r="K100" i="17" s="1"/>
  <c r="K248" i="2"/>
  <c r="K248" i="17" s="1"/>
  <c r="I1" i="14"/>
  <c r="K271" i="2" l="1"/>
  <c r="K271" i="17" s="1"/>
  <c r="K242" i="2"/>
  <c r="K242" i="17" s="1"/>
  <c r="K268" i="2"/>
  <c r="K268" i="17" s="1"/>
  <c r="K241" i="2"/>
  <c r="K241" i="17" s="1"/>
  <c r="K258" i="2"/>
  <c r="K258" i="17" s="1"/>
  <c r="K272" i="2"/>
  <c r="K272" i="17" s="1"/>
  <c r="K252" i="2"/>
  <c r="K252" i="17" s="1"/>
  <c r="K257" i="2"/>
  <c r="K257" i="17" s="1"/>
  <c r="K240" i="2"/>
  <c r="K240" i="17" s="1"/>
  <c r="K269" i="2"/>
  <c r="K269" i="17" s="1"/>
  <c r="K236" i="2"/>
  <c r="K236" i="17" s="1"/>
  <c r="L64" i="2"/>
  <c r="L64" i="17" s="1"/>
  <c r="L74" i="2"/>
  <c r="L74" i="17" s="1"/>
  <c r="L76" i="2"/>
  <c r="L76" i="17" s="1"/>
  <c r="L85" i="2"/>
  <c r="L85" i="17" s="1"/>
  <c r="L70" i="2"/>
  <c r="L70" i="17" s="1"/>
  <c r="L86" i="2"/>
  <c r="L86" i="17" s="1"/>
  <c r="L97" i="2"/>
  <c r="L97" i="17" s="1"/>
  <c r="L77" i="2"/>
  <c r="L77" i="17" s="1"/>
  <c r="L268" i="2"/>
  <c r="L268" i="17" s="1"/>
  <c r="L257" i="2"/>
  <c r="L257" i="17" s="1"/>
  <c r="L236" i="2"/>
  <c r="L236" i="17" s="1"/>
  <c r="L258" i="2"/>
  <c r="L258" i="17" s="1"/>
  <c r="L246" i="2"/>
  <c r="L246" i="17" s="1"/>
  <c r="L68" i="2"/>
  <c r="L68" i="17" s="1"/>
  <c r="L272" i="2"/>
  <c r="L272" i="17" s="1"/>
  <c r="L252" i="2"/>
  <c r="L252" i="17" s="1"/>
  <c r="L42" i="2"/>
  <c r="L42" i="17" s="1"/>
  <c r="L269" i="2"/>
  <c r="L269" i="17" s="1"/>
  <c r="L247" i="2"/>
  <c r="L247" i="17" s="1"/>
  <c r="K85" i="2"/>
  <c r="K85" i="17" s="1"/>
  <c r="K86" i="2"/>
  <c r="K86" i="17" s="1"/>
  <c r="K77" i="2"/>
  <c r="K77" i="17" s="1"/>
  <c r="K42" i="2"/>
  <c r="K42" i="17" s="1"/>
  <c r="K76" i="2"/>
  <c r="K76" i="17" s="1"/>
  <c r="K97" i="2"/>
  <c r="K97" i="17" s="1"/>
  <c r="K64" i="2"/>
  <c r="K64" i="17" s="1"/>
  <c r="K247" i="2"/>
  <c r="K247" i="17" s="1"/>
  <c r="K75" i="2"/>
  <c r="K75" i="17" s="1"/>
  <c r="K69" i="2"/>
  <c r="K69" i="17" s="1"/>
  <c r="K70" i="2"/>
  <c r="K70" i="17" s="1"/>
  <c r="L75" i="2"/>
  <c r="L75" i="17" s="1"/>
  <c r="K68" i="2"/>
  <c r="K68" i="17" s="1"/>
  <c r="K74" i="2"/>
  <c r="K74" i="17" s="1"/>
  <c r="K246" i="2"/>
  <c r="K246" i="17" s="1"/>
  <c r="J1" i="14"/>
  <c r="L240" i="2" l="1"/>
  <c r="L240" i="17" s="1"/>
  <c r="L242" i="2"/>
  <c r="L242" i="17" s="1"/>
  <c r="L271" i="2"/>
  <c r="L271" i="17" s="1"/>
  <c r="L69" i="2"/>
  <c r="L69" i="17" s="1"/>
  <c r="L241" i="2"/>
  <c r="L241" i="17" s="1"/>
  <c r="L99" i="2"/>
  <c r="L99" i="17" s="1"/>
  <c r="L100" i="2"/>
  <c r="L100" i="17" s="1"/>
  <c r="L248" i="2"/>
  <c r="L248" i="17" s="1"/>
  <c r="M76" i="2"/>
  <c r="M76" i="17" s="1"/>
  <c r="M86" i="2"/>
  <c r="M86" i="17" s="1"/>
  <c r="M97" i="2"/>
  <c r="M97" i="17" s="1"/>
  <c r="M258" i="2"/>
  <c r="M258" i="17" s="1"/>
  <c r="M252" i="2"/>
  <c r="M252" i="17" s="1"/>
  <c r="M248" i="2"/>
  <c r="M248" i="17" s="1"/>
  <c r="M247" i="2"/>
  <c r="M247" i="17" s="1"/>
  <c r="M257" i="2"/>
  <c r="M257" i="17" s="1"/>
  <c r="M268" i="2"/>
  <c r="M268" i="17" s="1"/>
  <c r="M236" i="2"/>
  <c r="M236" i="17" s="1"/>
  <c r="M272" i="2"/>
  <c r="M272" i="17" s="1"/>
  <c r="M1" i="2"/>
  <c r="M241" i="2" l="1"/>
  <c r="M241" i="17" s="1"/>
  <c r="M240" i="2"/>
  <c r="M240" i="17" s="1"/>
  <c r="M242" i="2"/>
  <c r="M242" i="17" s="1"/>
  <c r="M271" i="2"/>
  <c r="M271" i="17" s="1"/>
  <c r="M99" i="2"/>
  <c r="M99" i="17" s="1"/>
  <c r="M100" i="2"/>
  <c r="M100" i="17" s="1"/>
  <c r="N100" i="2"/>
  <c r="N100" i="17" s="1"/>
  <c r="N99" i="2"/>
  <c r="N99" i="17" s="1"/>
  <c r="M269" i="2"/>
  <c r="M269" i="17" s="1"/>
  <c r="M42" i="2"/>
  <c r="M42" i="17" s="1"/>
  <c r="M85" i="2"/>
  <c r="M85" i="17" s="1"/>
  <c r="N64" i="2"/>
  <c r="N64" i="17" s="1"/>
  <c r="N74" i="2"/>
  <c r="N74" i="17" s="1"/>
  <c r="N75" i="2"/>
  <c r="N75" i="17" s="1"/>
  <c r="N76" i="2"/>
  <c r="N76" i="17" s="1"/>
  <c r="N77" i="2"/>
  <c r="N77" i="17" s="1"/>
  <c r="N85" i="2"/>
  <c r="N85" i="17" s="1"/>
  <c r="N86" i="2"/>
  <c r="N86" i="17" s="1"/>
  <c r="N272" i="2"/>
  <c r="N272" i="17" s="1"/>
  <c r="N236" i="2"/>
  <c r="N236" i="17" s="1"/>
  <c r="N271" i="2"/>
  <c r="N271" i="17" s="1"/>
  <c r="N269" i="2"/>
  <c r="N269" i="17" s="1"/>
  <c r="N252" i="2"/>
  <c r="N252" i="17" s="1"/>
  <c r="N246" i="2"/>
  <c r="N246" i="17" s="1"/>
  <c r="N257" i="2"/>
  <c r="N257" i="17" s="1"/>
  <c r="N258" i="2"/>
  <c r="N258" i="17" s="1"/>
  <c r="N42" i="2"/>
  <c r="N42" i="17" s="1"/>
  <c r="N248" i="2"/>
  <c r="N248" i="17" s="1"/>
  <c r="M77" i="2"/>
  <c r="M77" i="17" s="1"/>
  <c r="M64" i="2"/>
  <c r="M64" i="17" s="1"/>
  <c r="M75" i="2"/>
  <c r="M75" i="17" s="1"/>
  <c r="N1" i="2"/>
  <c r="M70" i="2"/>
  <c r="M70" i="17" s="1"/>
  <c r="M68" i="2"/>
  <c r="M68" i="17" s="1"/>
  <c r="M246" i="2"/>
  <c r="M246" i="17" s="1"/>
  <c r="M69" i="2"/>
  <c r="M69" i="17" s="1"/>
  <c r="M74" i="2"/>
  <c r="M74" i="17" s="1"/>
  <c r="N69" i="2" l="1"/>
  <c r="N69" i="17" s="1"/>
  <c r="N242" i="2"/>
  <c r="N242" i="17" s="1"/>
  <c r="N68" i="2"/>
  <c r="N68" i="17" s="1"/>
  <c r="N241" i="2"/>
  <c r="N241" i="17" s="1"/>
  <c r="N70" i="2"/>
  <c r="N70" i="17" s="1"/>
  <c r="N240" i="2"/>
  <c r="N240" i="17" s="1"/>
  <c r="N268" i="2"/>
  <c r="N268" i="17" s="1"/>
  <c r="N97" i="2"/>
  <c r="N97" i="17" s="1"/>
  <c r="O75" i="2"/>
  <c r="O75" i="17" s="1"/>
  <c r="O77" i="2"/>
  <c r="O77" i="17" s="1"/>
  <c r="O97" i="2"/>
  <c r="O97" i="17" s="1"/>
  <c r="O76" i="2"/>
  <c r="O76" i="17" s="1"/>
  <c r="O85" i="2"/>
  <c r="O85" i="17" s="1"/>
  <c r="O269" i="2"/>
  <c r="O269" i="17" s="1"/>
  <c r="O252" i="2"/>
  <c r="O252" i="17" s="1"/>
  <c r="O247" i="2"/>
  <c r="O247" i="17" s="1"/>
  <c r="O268" i="2"/>
  <c r="O268" i="17" s="1"/>
  <c r="O236" i="2"/>
  <c r="O236" i="17" s="1"/>
  <c r="O257" i="2"/>
  <c r="O257" i="17" s="1"/>
  <c r="O248" i="2"/>
  <c r="O248" i="17" s="1"/>
  <c r="O272" i="2"/>
  <c r="O272" i="17" s="1"/>
  <c r="N247" i="2"/>
  <c r="N247" i="17" s="1"/>
  <c r="O1" i="2"/>
  <c r="O240" i="2" l="1"/>
  <c r="O240" i="17" s="1"/>
  <c r="O242" i="2"/>
  <c r="O242" i="17" s="1"/>
  <c r="O271" i="2"/>
  <c r="O271" i="17" s="1"/>
  <c r="O241" i="2"/>
  <c r="O241" i="17" s="1"/>
  <c r="O68" i="2"/>
  <c r="O68" i="17" s="1"/>
  <c r="O99" i="2"/>
  <c r="O99" i="17" s="1"/>
  <c r="O100" i="2"/>
  <c r="O100" i="17" s="1"/>
  <c r="P100" i="2"/>
  <c r="P100" i="17" s="1"/>
  <c r="O258" i="2"/>
  <c r="O258" i="17" s="1"/>
  <c r="P64" i="2"/>
  <c r="P64" i="17" s="1"/>
  <c r="P74" i="2"/>
  <c r="P74" i="17" s="1"/>
  <c r="P75" i="2"/>
  <c r="P75" i="17" s="1"/>
  <c r="P268" i="2"/>
  <c r="P268" i="17" s="1"/>
  <c r="P257" i="2"/>
  <c r="P257" i="17" s="1"/>
  <c r="P236" i="2"/>
  <c r="P236" i="17" s="1"/>
  <c r="P85" i="2"/>
  <c r="P85" i="17" s="1"/>
  <c r="P97" i="2"/>
  <c r="P97" i="17" s="1"/>
  <c r="P272" i="2"/>
  <c r="P272" i="17" s="1"/>
  <c r="P77" i="2"/>
  <c r="P77" i="17" s="1"/>
  <c r="P258" i="2"/>
  <c r="P258" i="17" s="1"/>
  <c r="P248" i="2"/>
  <c r="P248" i="17" s="1"/>
  <c r="P246" i="2"/>
  <c r="P246" i="17" s="1"/>
  <c r="P86" i="2"/>
  <c r="P86" i="17" s="1"/>
  <c r="P269" i="2"/>
  <c r="P269" i="17" s="1"/>
  <c r="P252" i="2"/>
  <c r="P252" i="17" s="1"/>
  <c r="P247" i="2"/>
  <c r="P247" i="17" s="1"/>
  <c r="P42" i="2"/>
  <c r="P42" i="17" s="1"/>
  <c r="P76" i="2"/>
  <c r="P76" i="17" s="1"/>
  <c r="P1" i="2"/>
  <c r="O42" i="2"/>
  <c r="O42" i="17" s="1"/>
  <c r="O64" i="2"/>
  <c r="O64" i="17" s="1"/>
  <c r="O86" i="2"/>
  <c r="O86" i="17" s="1"/>
  <c r="O70" i="2"/>
  <c r="O70" i="17" s="1"/>
  <c r="O74" i="2"/>
  <c r="O74" i="17" s="1"/>
  <c r="O246" i="2"/>
  <c r="O246" i="17" s="1"/>
  <c r="O69" i="2"/>
  <c r="O69" i="17" s="1"/>
  <c r="N331" i="1" l="1"/>
  <c r="N226" i="1"/>
  <c r="N102" i="1"/>
  <c r="N274" i="1"/>
  <c r="N313" i="1"/>
  <c r="N13" i="1"/>
  <c r="N108" i="1"/>
  <c r="N183" i="1"/>
  <c r="N54" i="1"/>
  <c r="N325" i="1"/>
  <c r="P240" i="2"/>
  <c r="P240" i="17" s="1"/>
  <c r="P70" i="2"/>
  <c r="P70" i="17" s="1"/>
  <c r="P242" i="2"/>
  <c r="P242" i="17" s="1"/>
  <c r="P69" i="2"/>
  <c r="P69" i="17" s="1"/>
  <c r="P241" i="2"/>
  <c r="P241" i="17" s="1"/>
  <c r="P68" i="2"/>
  <c r="P68" i="17" s="1"/>
  <c r="P271" i="2"/>
  <c r="P271" i="17" s="1"/>
  <c r="P99" i="2"/>
  <c r="P99" i="17" s="1"/>
  <c r="Q99" i="2"/>
  <c r="Q99" i="17" s="1"/>
  <c r="Q64" i="2"/>
  <c r="Q64" i="17" s="1"/>
  <c r="Q74" i="2"/>
  <c r="Q74" i="17" s="1"/>
  <c r="Q76" i="2"/>
  <c r="Q76" i="17" s="1"/>
  <c r="Q85" i="2"/>
  <c r="Q85" i="17" s="1"/>
  <c r="Q77" i="2"/>
  <c r="Q77" i="17" s="1"/>
  <c r="Q269" i="2"/>
  <c r="Q269" i="17" s="1"/>
  <c r="Q258" i="2"/>
  <c r="Q258" i="17" s="1"/>
  <c r="Q252" i="2"/>
  <c r="Q252" i="17" s="1"/>
  <c r="Q248" i="2"/>
  <c r="Q248" i="17" s="1"/>
  <c r="Q75" i="2"/>
  <c r="Q75" i="17" s="1"/>
  <c r="Q257" i="2"/>
  <c r="Q257" i="17" s="1"/>
  <c r="Q97" i="2"/>
  <c r="Q97" i="17" s="1"/>
  <c r="Q272" i="2"/>
  <c r="Q272" i="17" s="1"/>
  <c r="Q86" i="2"/>
  <c r="Q86" i="17" s="1"/>
  <c r="Q268" i="2"/>
  <c r="Q268" i="17" s="1"/>
  <c r="Q236" i="2"/>
  <c r="Q236" i="17" s="1"/>
  <c r="Q1" i="2"/>
  <c r="N282" i="1" l="1"/>
  <c r="N110" i="1"/>
  <c r="O108" i="1"/>
  <c r="O226" i="1"/>
  <c r="O54" i="1"/>
  <c r="O183" i="1"/>
  <c r="O13" i="1"/>
  <c r="O313" i="1"/>
  <c r="O331" i="1"/>
  <c r="O102" i="1"/>
  <c r="O325" i="1"/>
  <c r="O274" i="1"/>
  <c r="Q241" i="2"/>
  <c r="Q241" i="17" s="1"/>
  <c r="Q240" i="2"/>
  <c r="Q240" i="17" s="1"/>
  <c r="Q70" i="2"/>
  <c r="Q70" i="17" s="1"/>
  <c r="Q242" i="2"/>
  <c r="Q242" i="17" s="1"/>
  <c r="Q69" i="2"/>
  <c r="Q69" i="17" s="1"/>
  <c r="Q68" i="2"/>
  <c r="Q68" i="17" s="1"/>
  <c r="Q271" i="2"/>
  <c r="Q271" i="17" s="1"/>
  <c r="Q100" i="2"/>
  <c r="Q100" i="17" s="1"/>
  <c r="R100" i="2"/>
  <c r="Q42" i="2"/>
  <c r="Q42" i="17" s="1"/>
  <c r="Q246" i="2"/>
  <c r="Q246" i="17" s="1"/>
  <c r="D60" i="1"/>
  <c r="D61" i="1"/>
  <c r="D62" i="1"/>
  <c r="D72" i="1"/>
  <c r="D73" i="1"/>
  <c r="D78" i="1"/>
  <c r="D79" i="1"/>
  <c r="D80" i="1"/>
  <c r="D81" i="1"/>
  <c r="D252" i="1"/>
  <c r="D250" i="1"/>
  <c r="D244" i="1"/>
  <c r="D253" i="1"/>
  <c r="D243" i="1"/>
  <c r="D235" i="1"/>
  <c r="D122" i="1"/>
  <c r="D251" i="1"/>
  <c r="D245" i="1"/>
  <c r="D121" i="1"/>
  <c r="D256" i="1"/>
  <c r="R1" i="2"/>
  <c r="Q247" i="2"/>
  <c r="Q247" i="17" s="1"/>
  <c r="J41" i="2"/>
  <c r="J41" i="17" s="1"/>
  <c r="R100" i="17" l="1"/>
  <c r="F100" i="17" s="1"/>
  <c r="O282" i="1"/>
  <c r="O110" i="1"/>
  <c r="P183" i="1"/>
  <c r="P331" i="1"/>
  <c r="P13" i="1"/>
  <c r="P54" i="1"/>
  <c r="D54" i="1" s="1"/>
  <c r="P108" i="1"/>
  <c r="P226" i="1"/>
  <c r="D226" i="1" s="1"/>
  <c r="P313" i="1"/>
  <c r="D313" i="1" s="1"/>
  <c r="P102" i="1"/>
  <c r="D102" i="1" s="1"/>
  <c r="P274" i="1"/>
  <c r="P325" i="1"/>
  <c r="D325" i="1" s="1"/>
  <c r="R271" i="2"/>
  <c r="D271" i="1"/>
  <c r="F100" i="2"/>
  <c r="R99" i="2"/>
  <c r="D99" i="1"/>
  <c r="D100" i="1"/>
  <c r="R42" i="2"/>
  <c r="R42" i="17" s="1"/>
  <c r="F42" i="17" s="1"/>
  <c r="R236" i="2"/>
  <c r="R258" i="2"/>
  <c r="R258" i="17" s="1"/>
  <c r="D255" i="1"/>
  <c r="R272" i="2"/>
  <c r="D272" i="1"/>
  <c r="R268" i="2"/>
  <c r="R268" i="17" s="1"/>
  <c r="R240" i="2"/>
  <c r="D242" i="1"/>
  <c r="R252" i="2"/>
  <c r="R252" i="17" s="1"/>
  <c r="D249" i="1"/>
  <c r="R248" i="2"/>
  <c r="D248" i="1"/>
  <c r="R242" i="2"/>
  <c r="D241" i="1"/>
  <c r="R241" i="2"/>
  <c r="R247" i="2"/>
  <c r="D247" i="1"/>
  <c r="R269" i="2"/>
  <c r="R257" i="2"/>
  <c r="D254" i="1"/>
  <c r="R246" i="2"/>
  <c r="D246" i="1"/>
  <c r="G41" i="2"/>
  <c r="G41" i="17" s="1"/>
  <c r="K41" i="2"/>
  <c r="K41" i="17" s="1"/>
  <c r="O41" i="2"/>
  <c r="O41" i="17" s="1"/>
  <c r="R86" i="2"/>
  <c r="D83" i="1"/>
  <c r="R74" i="2"/>
  <c r="D74" i="1"/>
  <c r="R85" i="2"/>
  <c r="D82" i="1"/>
  <c r="R76" i="2"/>
  <c r="D76" i="1"/>
  <c r="R69" i="2"/>
  <c r="R64" i="2"/>
  <c r="R64" i="17" s="1"/>
  <c r="R97" i="2"/>
  <c r="R97" i="17" s="1"/>
  <c r="R70" i="2"/>
  <c r="R77" i="2"/>
  <c r="D77" i="1"/>
  <c r="R75" i="2"/>
  <c r="D75" i="1"/>
  <c r="R68" i="2"/>
  <c r="R41" i="2"/>
  <c r="R41" i="17" s="1"/>
  <c r="L41" i="2"/>
  <c r="L41" i="17" s="1"/>
  <c r="N41" i="2"/>
  <c r="N41" i="17" s="1"/>
  <c r="I41" i="2"/>
  <c r="I41" i="17" s="1"/>
  <c r="P41" i="2"/>
  <c r="P41" i="17" s="1"/>
  <c r="H41" i="2"/>
  <c r="H41" i="17" s="1"/>
  <c r="M41" i="2"/>
  <c r="M41" i="17" s="1"/>
  <c r="Q41" i="2"/>
  <c r="Q41" i="17" s="1"/>
  <c r="D294" i="1"/>
  <c r="D293" i="1"/>
  <c r="R68" i="17" l="1"/>
  <c r="F68" i="17" s="1"/>
  <c r="R75" i="17"/>
  <c r="F75" i="17" s="1"/>
  <c r="R74" i="17"/>
  <c r="F74" i="17" s="1"/>
  <c r="R77" i="17"/>
  <c r="F77" i="17" s="1"/>
  <c r="R86" i="17"/>
  <c r="F86" i="17" s="1"/>
  <c r="R99" i="17"/>
  <c r="F99" i="17" s="1"/>
  <c r="R76" i="17"/>
  <c r="F76" i="17" s="1"/>
  <c r="R70" i="17"/>
  <c r="F70" i="17" s="1"/>
  <c r="R69" i="17"/>
  <c r="F69" i="17" s="1"/>
  <c r="R85" i="17"/>
  <c r="F85" i="17" s="1"/>
  <c r="R247" i="17"/>
  <c r="R242" i="17"/>
  <c r="R257" i="17"/>
  <c r="R271" i="17"/>
  <c r="R269" i="17"/>
  <c r="R241" i="17"/>
  <c r="R272" i="17"/>
  <c r="R236" i="17"/>
  <c r="R248" i="17"/>
  <c r="R246" i="17"/>
  <c r="R240" i="17"/>
  <c r="F97" i="2"/>
  <c r="F97" i="17"/>
  <c r="F64" i="2"/>
  <c r="F64" i="17"/>
  <c r="F252" i="2"/>
  <c r="F252" i="17"/>
  <c r="F268" i="2"/>
  <c r="F268" i="17"/>
  <c r="F258" i="2"/>
  <c r="F258" i="17"/>
  <c r="F241" i="2"/>
  <c r="F242" i="2"/>
  <c r="D331" i="1"/>
  <c r="D274" i="1"/>
  <c r="P282" i="1"/>
  <c r="D108" i="1"/>
  <c r="P110" i="1"/>
  <c r="D183" i="1"/>
  <c r="F41" i="17"/>
  <c r="F41" i="2"/>
  <c r="F42" i="2"/>
  <c r="D354" i="1"/>
  <c r="D280" i="1"/>
  <c r="D13" i="1"/>
  <c r="F271" i="2"/>
  <c r="F269" i="2"/>
  <c r="F85" i="2"/>
  <c r="F86" i="2"/>
  <c r="F99" i="2"/>
  <c r="F246" i="2"/>
  <c r="F240" i="2"/>
  <c r="F247" i="2"/>
  <c r="F68" i="2"/>
  <c r="F69" i="2"/>
  <c r="F74" i="2"/>
  <c r="F77" i="2"/>
  <c r="F75" i="2"/>
  <c r="F70" i="2"/>
  <c r="F248" i="2"/>
  <c r="F257" i="2"/>
  <c r="F272" i="2"/>
  <c r="F236" i="2"/>
  <c r="F76" i="2"/>
  <c r="F236" i="17" l="1"/>
  <c r="F271" i="17"/>
  <c r="F246" i="17"/>
  <c r="F241" i="17"/>
  <c r="F242" i="17"/>
  <c r="F240" i="17"/>
  <c r="F272" i="17"/>
  <c r="F257" i="17"/>
  <c r="F248" i="17"/>
  <c r="F269" i="17"/>
  <c r="F247" i="17"/>
  <c r="P289" i="1"/>
  <c r="N289" i="1"/>
  <c r="O117" i="1"/>
  <c r="P117" i="1"/>
  <c r="N117" i="1"/>
  <c r="O289" i="1"/>
  <c r="D110" i="1" l="1"/>
  <c r="J2" i="17" l="1"/>
  <c r="K2" i="17"/>
  <c r="L2" i="17"/>
  <c r="M2" i="17"/>
  <c r="N2" i="17"/>
  <c r="O2" i="17"/>
  <c r="P2" i="17"/>
  <c r="Q2" i="17"/>
  <c r="R2" i="17"/>
  <c r="F2" i="18" l="1"/>
  <c r="G2" i="18"/>
  <c r="H2" i="18"/>
  <c r="I2" i="18"/>
  <c r="J2" i="18"/>
  <c r="K2" i="18"/>
  <c r="L2" i="18"/>
  <c r="M2" i="18"/>
  <c r="N2" i="18"/>
  <c r="J36" i="2" l="1"/>
  <c r="J36" i="17" s="1"/>
  <c r="G36" i="2" l="1"/>
  <c r="G36" i="17" s="1"/>
  <c r="R36" i="2"/>
  <c r="R36" i="17" s="1"/>
  <c r="H36" i="2"/>
  <c r="H36" i="17" s="1"/>
  <c r="L36" i="2"/>
  <c r="L36" i="17" s="1"/>
  <c r="Q36" i="2"/>
  <c r="Q36" i="17" s="1"/>
  <c r="M36" i="2"/>
  <c r="M36" i="17" s="1"/>
  <c r="O36" i="2"/>
  <c r="O36" i="17" s="1"/>
  <c r="N36" i="2"/>
  <c r="N36" i="17" s="1"/>
  <c r="I36" i="2"/>
  <c r="I36" i="17" s="1"/>
  <c r="P36" i="2"/>
  <c r="P36" i="17" s="1"/>
  <c r="K36" i="2"/>
  <c r="K36" i="17" s="1"/>
  <c r="F33" i="17" l="1"/>
  <c r="F36" i="2"/>
  <c r="L1" i="2"/>
  <c r="K1" i="2"/>
  <c r="J1" i="2"/>
  <c r="P245" i="2" l="1"/>
  <c r="P245" i="17" s="1"/>
  <c r="Q245" i="2"/>
  <c r="Q245" i="17" s="1"/>
  <c r="R245" i="2"/>
  <c r="R245" i="17" s="1"/>
  <c r="Q73" i="2" l="1"/>
  <c r="Q73" i="17" s="1"/>
  <c r="R73" i="2"/>
  <c r="R73" i="17" s="1"/>
  <c r="P73" i="2"/>
  <c r="P73" i="17" s="1"/>
  <c r="O245" i="2" l="1"/>
  <c r="O245" i="17" s="1"/>
  <c r="N245" i="2"/>
  <c r="N245" i="17" s="1"/>
  <c r="M245" i="2"/>
  <c r="M245" i="17" s="1"/>
  <c r="L245" i="2"/>
  <c r="L245" i="17" s="1"/>
  <c r="K245" i="2"/>
  <c r="K245" i="17" s="1"/>
  <c r="J245" i="2"/>
  <c r="J245" i="17" s="1"/>
  <c r="I245" i="2"/>
  <c r="I245" i="17" s="1"/>
  <c r="H245" i="2"/>
  <c r="H245" i="17" s="1"/>
  <c r="G245" i="2"/>
  <c r="G245" i="17" s="1"/>
  <c r="O73" i="2"/>
  <c r="O73" i="17" s="1"/>
  <c r="N73" i="2"/>
  <c r="N73" i="17" s="1"/>
  <c r="M73" i="2"/>
  <c r="M73" i="17" s="1"/>
  <c r="L73" i="2"/>
  <c r="L73" i="17" s="1"/>
  <c r="K73" i="2"/>
  <c r="K73" i="17" s="1"/>
  <c r="J73" i="2"/>
  <c r="J73" i="17" s="1"/>
  <c r="I73" i="2"/>
  <c r="I73" i="17" s="1"/>
  <c r="H73" i="2"/>
  <c r="H73" i="17" s="1"/>
  <c r="G73" i="2"/>
  <c r="G73" i="17" s="1"/>
  <c r="F73" i="17" l="1"/>
  <c r="F245" i="17"/>
  <c r="F73" i="2"/>
  <c r="F245" i="2"/>
  <c r="G289" i="1"/>
  <c r="F289" i="1"/>
  <c r="G117" i="1" l="1"/>
  <c r="F117" i="1"/>
  <c r="M303" i="17" l="1"/>
  <c r="Q303" i="17"/>
  <c r="N303" i="17"/>
  <c r="R303" i="17"/>
  <c r="O303" i="17"/>
  <c r="P303" i="17"/>
  <c r="D323" i="1" l="1"/>
  <c r="M136" i="17" l="1"/>
  <c r="N136" i="17" l="1"/>
  <c r="O136" i="17" l="1"/>
  <c r="P136" i="17" l="1"/>
  <c r="Q136" i="17" l="1"/>
  <c r="D282" i="1"/>
  <c r="R136" i="17" l="1"/>
  <c r="D351" i="1"/>
  <c r="D347" i="1"/>
  <c r="D343" i="1"/>
  <c r="D233" i="1"/>
  <c r="D329" i="1"/>
  <c r="D349" i="1"/>
  <c r="D336" i="1"/>
  <c r="D320" i="1"/>
  <c r="D316" i="1"/>
  <c r="D318" i="1"/>
  <c r="D306" i="1"/>
  <c r="D309" i="1"/>
  <c r="D305" i="1"/>
  <c r="D231" i="1"/>
  <c r="D234" i="1"/>
  <c r="D230" i="1"/>
  <c r="D285" i="1"/>
  <c r="D345" i="1"/>
  <c r="E289" i="1"/>
  <c r="D287" i="1"/>
  <c r="D311" i="1"/>
  <c r="D303" i="1"/>
  <c r="P13" i="18" s="1"/>
  <c r="D198" i="1"/>
  <c r="D278" i="1"/>
  <c r="D308" i="1"/>
  <c r="D304" i="1"/>
  <c r="D352" i="1"/>
  <c r="D350" i="1"/>
  <c r="D348" i="1"/>
  <c r="D346" i="1"/>
  <c r="D344" i="1"/>
  <c r="D337" i="1"/>
  <c r="D335" i="1"/>
  <c r="D307" i="1"/>
  <c r="D277" i="1"/>
  <c r="D286" i="1"/>
  <c r="D321" i="1"/>
  <c r="D319" i="1"/>
  <c r="D317" i="1"/>
  <c r="D328" i="1"/>
  <c r="D334" i="1"/>
  <c r="D229" i="1"/>
  <c r="D232" i="1"/>
  <c r="D289" i="1" l="1"/>
  <c r="D181" i="1"/>
  <c r="D179" i="1"/>
  <c r="E117" i="1"/>
  <c r="N335" i="2" l="1"/>
  <c r="N335" i="17" s="1"/>
  <c r="H329" i="2"/>
  <c r="K328" i="2"/>
  <c r="G320" i="2"/>
  <c r="G320" i="17" s="1"/>
  <c r="G321" i="2"/>
  <c r="G321" i="17" s="1"/>
  <c r="N317" i="2"/>
  <c r="N317" i="17" s="1"/>
  <c r="I316" i="2"/>
  <c r="H351" i="2" l="1"/>
  <c r="H351" i="17" s="1"/>
  <c r="J351" i="2"/>
  <c r="J351" i="17" s="1"/>
  <c r="O351" i="2"/>
  <c r="O351" i="17" s="1"/>
  <c r="G351" i="2"/>
  <c r="G351" i="17" s="1"/>
  <c r="K351" i="2"/>
  <c r="K351" i="17" s="1"/>
  <c r="Q351" i="2"/>
  <c r="Q351" i="17" s="1"/>
  <c r="R351" i="2"/>
  <c r="R351" i="17" s="1"/>
  <c r="I351" i="2"/>
  <c r="I351" i="17" s="1"/>
  <c r="M351" i="2"/>
  <c r="M351" i="17" s="1"/>
  <c r="N351" i="2"/>
  <c r="N351" i="17" s="1"/>
  <c r="P351" i="2"/>
  <c r="P351" i="17" s="1"/>
  <c r="L351" i="2"/>
  <c r="L351" i="17" s="1"/>
  <c r="H347" i="2"/>
  <c r="H347" i="17" s="1"/>
  <c r="J347" i="2"/>
  <c r="J347" i="17" s="1"/>
  <c r="O347" i="2"/>
  <c r="O347" i="17" s="1"/>
  <c r="R347" i="2"/>
  <c r="R347" i="17" s="1"/>
  <c r="N347" i="2"/>
  <c r="N347" i="17" s="1"/>
  <c r="K347" i="2"/>
  <c r="K347" i="17" s="1"/>
  <c r="Q347" i="2"/>
  <c r="Q347" i="17" s="1"/>
  <c r="M347" i="2"/>
  <c r="M347" i="17" s="1"/>
  <c r="G347" i="2"/>
  <c r="G347" i="17" s="1"/>
  <c r="I347" i="2"/>
  <c r="I347" i="17" s="1"/>
  <c r="P347" i="2"/>
  <c r="P347" i="17" s="1"/>
  <c r="L347" i="2"/>
  <c r="L347" i="17" s="1"/>
  <c r="H343" i="2"/>
  <c r="H343" i="17" s="1"/>
  <c r="G343" i="2"/>
  <c r="G343" i="17" s="1"/>
  <c r="M343" i="2"/>
  <c r="M343" i="17" s="1"/>
  <c r="R343" i="2"/>
  <c r="R343" i="17" s="1"/>
  <c r="J343" i="2"/>
  <c r="J343" i="17" s="1"/>
  <c r="K343" i="2"/>
  <c r="K343" i="17" s="1"/>
  <c r="I343" i="2"/>
  <c r="I343" i="17" s="1"/>
  <c r="N343" i="2"/>
  <c r="N343" i="17" s="1"/>
  <c r="O343" i="2"/>
  <c r="O343" i="17" s="1"/>
  <c r="Q343" i="2"/>
  <c r="Q343" i="17" s="1"/>
  <c r="P343" i="2"/>
  <c r="P343" i="17" s="1"/>
  <c r="L343" i="2"/>
  <c r="L343" i="17" s="1"/>
  <c r="J350" i="2"/>
  <c r="J350" i="17" s="1"/>
  <c r="Q350" i="2"/>
  <c r="Q350" i="17" s="1"/>
  <c r="M350" i="2"/>
  <c r="M350" i="17" s="1"/>
  <c r="I350" i="2"/>
  <c r="I350" i="17" s="1"/>
  <c r="O350" i="2"/>
  <c r="O350" i="17" s="1"/>
  <c r="R350" i="2"/>
  <c r="R350" i="17" s="1"/>
  <c r="H350" i="2"/>
  <c r="H350" i="17" s="1"/>
  <c r="P350" i="2"/>
  <c r="P350" i="17" s="1"/>
  <c r="K350" i="2"/>
  <c r="K350" i="17" s="1"/>
  <c r="L350" i="2"/>
  <c r="L350" i="17" s="1"/>
  <c r="N350" i="2"/>
  <c r="N350" i="17" s="1"/>
  <c r="G350" i="2"/>
  <c r="G350" i="17" s="1"/>
  <c r="J346" i="2"/>
  <c r="J346" i="17" s="1"/>
  <c r="I346" i="2"/>
  <c r="I346" i="17" s="1"/>
  <c r="Q346" i="2"/>
  <c r="Q346" i="17" s="1"/>
  <c r="H346" i="2"/>
  <c r="H346" i="17" s="1"/>
  <c r="L346" i="2"/>
  <c r="L346" i="17" s="1"/>
  <c r="M346" i="2"/>
  <c r="M346" i="17" s="1"/>
  <c r="P346" i="2"/>
  <c r="P346" i="17" s="1"/>
  <c r="K346" i="2"/>
  <c r="K346" i="17" s="1"/>
  <c r="N346" i="2"/>
  <c r="N346" i="17" s="1"/>
  <c r="G346" i="2"/>
  <c r="G346" i="17" s="1"/>
  <c r="R346" i="2"/>
  <c r="R346" i="17" s="1"/>
  <c r="O346" i="2"/>
  <c r="O346" i="17" s="1"/>
  <c r="H337" i="2"/>
  <c r="H337" i="17" s="1"/>
  <c r="K337" i="2"/>
  <c r="K337" i="17" s="1"/>
  <c r="Q337" i="2"/>
  <c r="Q337" i="17" s="1"/>
  <c r="G337" i="2"/>
  <c r="G337" i="17" s="1"/>
  <c r="M337" i="2"/>
  <c r="M337" i="17" s="1"/>
  <c r="R337" i="2"/>
  <c r="R337" i="17" s="1"/>
  <c r="I337" i="2"/>
  <c r="I337" i="17" s="1"/>
  <c r="N337" i="2"/>
  <c r="N337" i="17" s="1"/>
  <c r="J337" i="2"/>
  <c r="J337" i="17" s="1"/>
  <c r="O337" i="2"/>
  <c r="O337" i="17" s="1"/>
  <c r="P337" i="2"/>
  <c r="P337" i="17" s="1"/>
  <c r="L337" i="2"/>
  <c r="L337" i="17" s="1"/>
  <c r="J352" i="2"/>
  <c r="J352" i="17" s="1"/>
  <c r="I352" i="2"/>
  <c r="I352" i="17" s="1"/>
  <c r="Q352" i="2"/>
  <c r="Q352" i="17" s="1"/>
  <c r="M352" i="2"/>
  <c r="M352" i="17" s="1"/>
  <c r="P352" i="2"/>
  <c r="P352" i="17" s="1"/>
  <c r="G352" i="2"/>
  <c r="G352" i="17" s="1"/>
  <c r="O352" i="2"/>
  <c r="O352" i="17" s="1"/>
  <c r="K352" i="2"/>
  <c r="K352" i="17" s="1"/>
  <c r="L352" i="2"/>
  <c r="L352" i="17" s="1"/>
  <c r="H352" i="2"/>
  <c r="H352" i="17" s="1"/>
  <c r="R352" i="2"/>
  <c r="R352" i="17" s="1"/>
  <c r="N352" i="2"/>
  <c r="N352" i="17" s="1"/>
  <c r="J348" i="2"/>
  <c r="J348" i="17" s="1"/>
  <c r="I348" i="2"/>
  <c r="I348" i="17" s="1"/>
  <c r="M348" i="2"/>
  <c r="M348" i="17" s="1"/>
  <c r="Q348" i="2"/>
  <c r="Q348" i="17" s="1"/>
  <c r="L348" i="2"/>
  <c r="L348" i="17" s="1"/>
  <c r="H348" i="2"/>
  <c r="H348" i="17" s="1"/>
  <c r="O348" i="2"/>
  <c r="O348" i="17" s="1"/>
  <c r="K348" i="2"/>
  <c r="K348" i="17" s="1"/>
  <c r="R348" i="2"/>
  <c r="R348" i="17" s="1"/>
  <c r="G348" i="2"/>
  <c r="G348" i="17" s="1"/>
  <c r="P348" i="2"/>
  <c r="P348" i="17" s="1"/>
  <c r="N348" i="2"/>
  <c r="N348" i="17" s="1"/>
  <c r="J344" i="2"/>
  <c r="J344" i="17" s="1"/>
  <c r="L344" i="2"/>
  <c r="L344" i="17" s="1"/>
  <c r="H344" i="2"/>
  <c r="H344" i="17" s="1"/>
  <c r="Q344" i="2"/>
  <c r="Q344" i="17" s="1"/>
  <c r="M344" i="2"/>
  <c r="M344" i="17" s="1"/>
  <c r="P344" i="2"/>
  <c r="P344" i="17" s="1"/>
  <c r="I344" i="2"/>
  <c r="I344" i="17" s="1"/>
  <c r="O344" i="2"/>
  <c r="O344" i="17" s="1"/>
  <c r="R344" i="2"/>
  <c r="R344" i="17" s="1"/>
  <c r="K344" i="2"/>
  <c r="K344" i="17" s="1"/>
  <c r="G344" i="2"/>
  <c r="G344" i="17" s="1"/>
  <c r="N344" i="2"/>
  <c r="N344" i="17" s="1"/>
  <c r="H349" i="2"/>
  <c r="H349" i="17" s="1"/>
  <c r="G349" i="2"/>
  <c r="G349" i="17" s="1"/>
  <c r="M349" i="2"/>
  <c r="M349" i="17" s="1"/>
  <c r="R349" i="2"/>
  <c r="R349" i="17" s="1"/>
  <c r="O349" i="2"/>
  <c r="O349" i="17" s="1"/>
  <c r="I349" i="2"/>
  <c r="I349" i="17" s="1"/>
  <c r="N349" i="2"/>
  <c r="N349" i="17" s="1"/>
  <c r="K349" i="2"/>
  <c r="K349" i="17" s="1"/>
  <c r="J349" i="2"/>
  <c r="J349" i="17" s="1"/>
  <c r="Q349" i="2"/>
  <c r="Q349" i="17" s="1"/>
  <c r="P349" i="2"/>
  <c r="P349" i="17" s="1"/>
  <c r="L349" i="2"/>
  <c r="L349" i="17" s="1"/>
  <c r="H345" i="2"/>
  <c r="H345" i="17" s="1"/>
  <c r="K345" i="2"/>
  <c r="K345" i="17" s="1"/>
  <c r="Q345" i="2"/>
  <c r="Q345" i="17" s="1"/>
  <c r="I345" i="2"/>
  <c r="I345" i="17" s="1"/>
  <c r="G345" i="2"/>
  <c r="G345" i="17" s="1"/>
  <c r="M345" i="2"/>
  <c r="M345" i="17" s="1"/>
  <c r="R345" i="2"/>
  <c r="R345" i="17" s="1"/>
  <c r="N345" i="2"/>
  <c r="N345" i="17" s="1"/>
  <c r="J345" i="2"/>
  <c r="J345" i="17" s="1"/>
  <c r="O345" i="2"/>
  <c r="O345" i="17" s="1"/>
  <c r="P345" i="2"/>
  <c r="P345" i="17" s="1"/>
  <c r="L345" i="2"/>
  <c r="L345" i="17" s="1"/>
  <c r="J336" i="2"/>
  <c r="J336" i="17" s="1"/>
  <c r="L336" i="2"/>
  <c r="L336" i="17" s="1"/>
  <c r="Q336" i="2"/>
  <c r="Q336" i="17" s="1"/>
  <c r="M336" i="2"/>
  <c r="M336" i="17" s="1"/>
  <c r="H336" i="2"/>
  <c r="H336" i="17" s="1"/>
  <c r="P336" i="2"/>
  <c r="P336" i="17" s="1"/>
  <c r="I336" i="2"/>
  <c r="I336" i="17" s="1"/>
  <c r="G336" i="2"/>
  <c r="G336" i="17" s="1"/>
  <c r="O336" i="2"/>
  <c r="O336" i="17" s="1"/>
  <c r="R336" i="2"/>
  <c r="R336" i="17" s="1"/>
  <c r="K336" i="2"/>
  <c r="K336" i="17" s="1"/>
  <c r="N336" i="2"/>
  <c r="N336" i="17" s="1"/>
  <c r="K328" i="17"/>
  <c r="I316" i="17"/>
  <c r="H329" i="17"/>
  <c r="O329" i="2"/>
  <c r="K329" i="2"/>
  <c r="K331" i="2" s="1"/>
  <c r="R329" i="2"/>
  <c r="G329" i="2"/>
  <c r="J329" i="2"/>
  <c r="R321" i="2"/>
  <c r="R321" i="17" s="1"/>
  <c r="J321" i="2"/>
  <c r="J321" i="17" s="1"/>
  <c r="P334" i="2"/>
  <c r="L334" i="2"/>
  <c r="P316" i="2"/>
  <c r="N329" i="2"/>
  <c r="N328" i="2"/>
  <c r="R328" i="2"/>
  <c r="J328" i="2"/>
  <c r="J318" i="2"/>
  <c r="J318" i="17" s="1"/>
  <c r="O318" i="2"/>
  <c r="O318" i="17" s="1"/>
  <c r="P318" i="2"/>
  <c r="P318" i="17" s="1"/>
  <c r="K318" i="2"/>
  <c r="K318" i="17" s="1"/>
  <c r="H318" i="2"/>
  <c r="H318" i="17" s="1"/>
  <c r="L318" i="2"/>
  <c r="L318" i="17" s="1"/>
  <c r="R335" i="2"/>
  <c r="R335" i="17" s="1"/>
  <c r="I317" i="2"/>
  <c r="I317" i="17" s="1"/>
  <c r="Q317" i="2"/>
  <c r="Q317" i="17" s="1"/>
  <c r="M317" i="2"/>
  <c r="M317" i="17" s="1"/>
  <c r="J317" i="2"/>
  <c r="J317" i="17" s="1"/>
  <c r="R317" i="2"/>
  <c r="R317" i="17" s="1"/>
  <c r="K321" i="2"/>
  <c r="K321" i="17" s="1"/>
  <c r="O321" i="2"/>
  <c r="O321" i="17" s="1"/>
  <c r="L321" i="2"/>
  <c r="L321" i="17" s="1"/>
  <c r="I321" i="2"/>
  <c r="I321" i="17" s="1"/>
  <c r="M321" i="2"/>
  <c r="M321" i="17" s="1"/>
  <c r="P321" i="2"/>
  <c r="P321" i="17" s="1"/>
  <c r="H321" i="2"/>
  <c r="H321" i="17" s="1"/>
  <c r="Q321" i="2"/>
  <c r="Q321" i="17" s="1"/>
  <c r="H335" i="2"/>
  <c r="H335" i="17" s="1"/>
  <c r="K335" i="2"/>
  <c r="K335" i="17" s="1"/>
  <c r="O335" i="2"/>
  <c r="O335" i="17" s="1"/>
  <c r="M335" i="2"/>
  <c r="M335" i="17" s="1"/>
  <c r="L335" i="2"/>
  <c r="L335" i="17" s="1"/>
  <c r="P335" i="2"/>
  <c r="P335" i="17" s="1"/>
  <c r="I335" i="2"/>
  <c r="I335" i="17" s="1"/>
  <c r="Q335" i="2"/>
  <c r="Q335" i="17" s="1"/>
  <c r="G318" i="2"/>
  <c r="G318" i="17" s="1"/>
  <c r="N321" i="2"/>
  <c r="N321" i="17" s="1"/>
  <c r="H334" i="2"/>
  <c r="I334" i="2"/>
  <c r="M334" i="2"/>
  <c r="Q334" i="2"/>
  <c r="O334" i="2"/>
  <c r="G334" i="2"/>
  <c r="J334" i="2"/>
  <c r="N334" i="2"/>
  <c r="R334" i="2"/>
  <c r="K334" i="2"/>
  <c r="J335" i="2"/>
  <c r="J335" i="17" s="1"/>
  <c r="Q328" i="2"/>
  <c r="I328" i="2"/>
  <c r="L316" i="2"/>
  <c r="Q329" i="2"/>
  <c r="M329" i="2"/>
  <c r="I329" i="2"/>
  <c r="P328" i="2"/>
  <c r="L328" i="2"/>
  <c r="H328" i="2"/>
  <c r="H331" i="2" s="1"/>
  <c r="O316" i="2"/>
  <c r="M328" i="2"/>
  <c r="K317" i="2"/>
  <c r="K317" i="17" s="1"/>
  <c r="K316" i="2"/>
  <c r="G328" i="2"/>
  <c r="P329" i="2"/>
  <c r="L329" i="2"/>
  <c r="O328" i="2"/>
  <c r="G335" i="2"/>
  <c r="G335" i="17" s="1"/>
  <c r="Q318" i="2"/>
  <c r="Q318" i="17" s="1"/>
  <c r="M318" i="2"/>
  <c r="M318" i="17" s="1"/>
  <c r="I318" i="2"/>
  <c r="I318" i="17" s="1"/>
  <c r="R318" i="2"/>
  <c r="R318" i="17" s="1"/>
  <c r="N318" i="2"/>
  <c r="N318" i="17" s="1"/>
  <c r="H319" i="2"/>
  <c r="H319" i="17" s="1"/>
  <c r="K319" i="2"/>
  <c r="K319" i="17" s="1"/>
  <c r="O319" i="2"/>
  <c r="O319" i="17" s="1"/>
  <c r="I319" i="2"/>
  <c r="I319" i="17" s="1"/>
  <c r="Q319" i="2"/>
  <c r="Q319" i="17" s="1"/>
  <c r="N319" i="2"/>
  <c r="N319" i="17" s="1"/>
  <c r="L319" i="2"/>
  <c r="L319" i="17" s="1"/>
  <c r="P319" i="2"/>
  <c r="P319" i="17" s="1"/>
  <c r="M319" i="2"/>
  <c r="M319" i="17" s="1"/>
  <c r="J319" i="2"/>
  <c r="J319" i="17" s="1"/>
  <c r="R319" i="2"/>
  <c r="R319" i="17" s="1"/>
  <c r="P320" i="2"/>
  <c r="P320" i="17" s="1"/>
  <c r="K320" i="2"/>
  <c r="K320" i="17" s="1"/>
  <c r="R320" i="2"/>
  <c r="R320" i="17" s="1"/>
  <c r="N320" i="2"/>
  <c r="N320" i="17" s="1"/>
  <c r="J320" i="2"/>
  <c r="J320" i="17" s="1"/>
  <c r="P317" i="2"/>
  <c r="P317" i="17" s="1"/>
  <c r="L317" i="2"/>
  <c r="L317" i="17" s="1"/>
  <c r="R316" i="2"/>
  <c r="N316" i="2"/>
  <c r="J316" i="2"/>
  <c r="L320" i="2"/>
  <c r="L320" i="17" s="1"/>
  <c r="O320" i="2"/>
  <c r="O320" i="17" s="1"/>
  <c r="Q320" i="2"/>
  <c r="Q320" i="17" s="1"/>
  <c r="M320" i="2"/>
  <c r="M320" i="17" s="1"/>
  <c r="I320" i="2"/>
  <c r="I320" i="17" s="1"/>
  <c r="O317" i="2"/>
  <c r="O317" i="17" s="1"/>
  <c r="Q316" i="2"/>
  <c r="M316" i="2"/>
  <c r="H320" i="2"/>
  <c r="H320" i="17" s="1"/>
  <c r="G319" i="2"/>
  <c r="G319" i="17" s="1"/>
  <c r="H317" i="2"/>
  <c r="H317" i="17" s="1"/>
  <c r="G317" i="2"/>
  <c r="G317" i="17" s="1"/>
  <c r="H316" i="2"/>
  <c r="G316" i="2"/>
  <c r="F339" i="17" l="1"/>
  <c r="F341" i="17"/>
  <c r="F343" i="17"/>
  <c r="F340" i="17"/>
  <c r="F342" i="17"/>
  <c r="F352" i="2"/>
  <c r="F348" i="2"/>
  <c r="F336" i="2"/>
  <c r="F345" i="2"/>
  <c r="F349" i="2"/>
  <c r="F337" i="2"/>
  <c r="F350" i="2"/>
  <c r="F343" i="2"/>
  <c r="F347" i="2"/>
  <c r="F351" i="2"/>
  <c r="F344" i="2"/>
  <c r="F346" i="2"/>
  <c r="F319" i="17"/>
  <c r="F321" i="17"/>
  <c r="F320" i="17"/>
  <c r="F317" i="17"/>
  <c r="F318" i="17"/>
  <c r="G354" i="2"/>
  <c r="J331" i="2"/>
  <c r="R331" i="2"/>
  <c r="O331" i="2"/>
  <c r="R354" i="2"/>
  <c r="Q354" i="2"/>
  <c r="P354" i="2"/>
  <c r="M354" i="2"/>
  <c r="O354" i="2"/>
  <c r="N354" i="2"/>
  <c r="L354" i="2"/>
  <c r="K354" i="2"/>
  <c r="J354" i="2"/>
  <c r="G331" i="2"/>
  <c r="I354" i="2"/>
  <c r="N331" i="2"/>
  <c r="H354" i="2"/>
  <c r="P331" i="2"/>
  <c r="Q331" i="2"/>
  <c r="L331" i="2"/>
  <c r="M331" i="2"/>
  <c r="I331" i="2"/>
  <c r="R325" i="2"/>
  <c r="Q325" i="2"/>
  <c r="P325" i="2"/>
  <c r="N325" i="2"/>
  <c r="O325" i="2"/>
  <c r="M325" i="2"/>
  <c r="K325" i="2"/>
  <c r="L325" i="2"/>
  <c r="H325" i="2"/>
  <c r="J325" i="2"/>
  <c r="I325" i="2"/>
  <c r="G325" i="2"/>
  <c r="L329" i="17"/>
  <c r="M334" i="17"/>
  <c r="J329" i="17"/>
  <c r="P329" i="17"/>
  <c r="K334" i="17"/>
  <c r="O329" i="17"/>
  <c r="H328" i="17"/>
  <c r="M329" i="17"/>
  <c r="Q328" i="17"/>
  <c r="R334" i="17"/>
  <c r="O334" i="17"/>
  <c r="R328" i="17"/>
  <c r="N329" i="17"/>
  <c r="R329" i="17"/>
  <c r="P328" i="17"/>
  <c r="J334" i="17"/>
  <c r="J328" i="17"/>
  <c r="L334" i="17"/>
  <c r="M328" i="17"/>
  <c r="N328" i="17"/>
  <c r="P334" i="17"/>
  <c r="O328" i="17"/>
  <c r="L328" i="17"/>
  <c r="Q329" i="17"/>
  <c r="N334" i="17"/>
  <c r="Q334" i="17"/>
  <c r="K329" i="17"/>
  <c r="M316" i="17"/>
  <c r="J316" i="17"/>
  <c r="Q316" i="17"/>
  <c r="N316" i="17"/>
  <c r="O316" i="17"/>
  <c r="R316" i="17"/>
  <c r="K316" i="17"/>
  <c r="H316" i="17"/>
  <c r="L316" i="17"/>
  <c r="P316" i="17"/>
  <c r="G316" i="17"/>
  <c r="G328" i="17"/>
  <c r="H334" i="17"/>
  <c r="I329" i="17"/>
  <c r="I328" i="17"/>
  <c r="G334" i="17"/>
  <c r="I334" i="17"/>
  <c r="G329" i="17"/>
  <c r="F321" i="2"/>
  <c r="F334" i="2"/>
  <c r="F335" i="2"/>
  <c r="F328" i="2"/>
  <c r="F329" i="2"/>
  <c r="F316" i="2"/>
  <c r="F318" i="2"/>
  <c r="F320" i="2"/>
  <c r="F319" i="2"/>
  <c r="F317" i="2"/>
  <c r="G354" i="17" l="1"/>
  <c r="I354" i="17"/>
  <c r="H354" i="17"/>
  <c r="J354" i="17"/>
  <c r="O354" i="17"/>
  <c r="Q354" i="17"/>
  <c r="L354" i="17"/>
  <c r="R354" i="17"/>
  <c r="M354" i="17"/>
  <c r="N354" i="17"/>
  <c r="P354" i="17"/>
  <c r="K354" i="17"/>
  <c r="F354" i="2"/>
  <c r="F325" i="2"/>
  <c r="F331" i="2"/>
  <c r="N331" i="17"/>
  <c r="K325" i="17"/>
  <c r="L331" i="17"/>
  <c r="P331" i="17"/>
  <c r="H331" i="17"/>
  <c r="O331" i="17"/>
  <c r="K331" i="17"/>
  <c r="L325" i="17"/>
  <c r="O325" i="17"/>
  <c r="Q325" i="17"/>
  <c r="M325" i="17"/>
  <c r="Q331" i="17"/>
  <c r="M331" i="17"/>
  <c r="R331" i="17"/>
  <c r="P325" i="17"/>
  <c r="R325" i="17"/>
  <c r="N325" i="17"/>
  <c r="J325" i="17"/>
  <c r="J331" i="17"/>
  <c r="H325" i="17"/>
  <c r="I325" i="17"/>
  <c r="F334" i="17"/>
  <c r="F335" i="17"/>
  <c r="G325" i="17"/>
  <c r="F316" i="17"/>
  <c r="F345" i="17"/>
  <c r="F329" i="17"/>
  <c r="F346" i="17"/>
  <c r="I331" i="17"/>
  <c r="F350" i="17"/>
  <c r="F352" i="17"/>
  <c r="F344" i="17"/>
  <c r="F348" i="17"/>
  <c r="F328" i="17"/>
  <c r="G331" i="17"/>
  <c r="F337" i="17"/>
  <c r="F336" i="17"/>
  <c r="F351" i="17"/>
  <c r="F347" i="17"/>
  <c r="F338" i="17"/>
  <c r="F349" i="17"/>
  <c r="F354" i="17" l="1"/>
  <c r="F331" i="17"/>
  <c r="F325" i="17"/>
  <c r="G309" i="2" l="1"/>
  <c r="K309" i="2"/>
  <c r="I309" i="2"/>
  <c r="Q309" i="2"/>
  <c r="H309" i="2"/>
  <c r="L309" i="2"/>
  <c r="P309" i="2"/>
  <c r="J309" i="2"/>
  <c r="N309" i="2"/>
  <c r="R309" i="2"/>
  <c r="O309" i="2"/>
  <c r="M309" i="2"/>
  <c r="N198" i="2"/>
  <c r="G179" i="2"/>
  <c r="N305" i="2" l="1"/>
  <c r="K306" i="2"/>
  <c r="G307" i="2"/>
  <c r="N308" i="2"/>
  <c r="G181" i="2"/>
  <c r="G181" i="17" s="1"/>
  <c r="I304" i="2"/>
  <c r="F309" i="2"/>
  <c r="N198" i="17"/>
  <c r="I309" i="17"/>
  <c r="H309" i="17"/>
  <c r="Q309" i="17"/>
  <c r="M309" i="17"/>
  <c r="R309" i="17"/>
  <c r="O309" i="17"/>
  <c r="N309" i="17"/>
  <c r="G309" i="17"/>
  <c r="K309" i="17"/>
  <c r="J309" i="17"/>
  <c r="L309" i="17"/>
  <c r="P309" i="17"/>
  <c r="M198" i="2"/>
  <c r="Q198" i="2"/>
  <c r="L198" i="2"/>
  <c r="G179" i="17"/>
  <c r="R198" i="2"/>
  <c r="R179" i="2"/>
  <c r="H198" i="2"/>
  <c r="O198" i="2"/>
  <c r="J198" i="2"/>
  <c r="P198" i="2"/>
  <c r="K198" i="2"/>
  <c r="G198" i="2"/>
  <c r="I198" i="2"/>
  <c r="M179" i="2"/>
  <c r="O179" i="2"/>
  <c r="N179" i="2"/>
  <c r="L179" i="2"/>
  <c r="K179" i="2"/>
  <c r="H179" i="2"/>
  <c r="J179" i="2"/>
  <c r="P179" i="2"/>
  <c r="Q179" i="2"/>
  <c r="I179" i="2"/>
  <c r="G226" i="2" l="1"/>
  <c r="R226" i="2"/>
  <c r="N226" i="2"/>
  <c r="Q226" i="2"/>
  <c r="P226" i="2"/>
  <c r="O226" i="2"/>
  <c r="M226" i="2"/>
  <c r="L226" i="2"/>
  <c r="K226" i="2"/>
  <c r="J226" i="2"/>
  <c r="I226" i="2"/>
  <c r="H226" i="2"/>
  <c r="N181" i="2"/>
  <c r="N181" i="17" s="1"/>
  <c r="L181" i="2"/>
  <c r="L181" i="17" s="1"/>
  <c r="K181" i="2"/>
  <c r="K181" i="17" s="1"/>
  <c r="R304" i="2"/>
  <c r="R304" i="17" s="1"/>
  <c r="O181" i="2"/>
  <c r="O181" i="17" s="1"/>
  <c r="I306" i="2"/>
  <c r="I306" i="17" s="1"/>
  <c r="H181" i="2"/>
  <c r="H181" i="17" s="1"/>
  <c r="O306" i="2"/>
  <c r="O306" i="17" s="1"/>
  <c r="H306" i="2"/>
  <c r="H306" i="17" s="1"/>
  <c r="P181" i="2"/>
  <c r="P181" i="17" s="1"/>
  <c r="I181" i="2"/>
  <c r="I181" i="17" s="1"/>
  <c r="K304" i="2"/>
  <c r="K304" i="17" s="1"/>
  <c r="M304" i="2"/>
  <c r="M304" i="17" s="1"/>
  <c r="R306" i="2"/>
  <c r="R306" i="17" s="1"/>
  <c r="L306" i="2"/>
  <c r="L306" i="17" s="1"/>
  <c r="G306" i="2"/>
  <c r="G306" i="17" s="1"/>
  <c r="R181" i="2"/>
  <c r="R181" i="17" s="1"/>
  <c r="M181" i="2"/>
  <c r="M181" i="17" s="1"/>
  <c r="L304" i="2"/>
  <c r="L304" i="17" s="1"/>
  <c r="J306" i="2"/>
  <c r="N306" i="2"/>
  <c r="N306" i="17" s="1"/>
  <c r="Q306" i="2"/>
  <c r="Q306" i="17" s="1"/>
  <c r="P304" i="2"/>
  <c r="P304" i="17" s="1"/>
  <c r="J181" i="2"/>
  <c r="Q181" i="2"/>
  <c r="Q181" i="17" s="1"/>
  <c r="J307" i="2"/>
  <c r="O304" i="2"/>
  <c r="O304" i="17" s="1"/>
  <c r="G304" i="2"/>
  <c r="G304" i="17" s="1"/>
  <c r="M306" i="2"/>
  <c r="M306" i="17" s="1"/>
  <c r="P306" i="2"/>
  <c r="P306" i="17" s="1"/>
  <c r="R305" i="2"/>
  <c r="R305" i="17" s="1"/>
  <c r="G308" i="2"/>
  <c r="G308" i="17" s="1"/>
  <c r="O307" i="2"/>
  <c r="O307" i="17" s="1"/>
  <c r="I308" i="2"/>
  <c r="I308" i="17" s="1"/>
  <c r="H304" i="2"/>
  <c r="H304" i="17" s="1"/>
  <c r="J304" i="2"/>
  <c r="Q304" i="2"/>
  <c r="Q304" i="17" s="1"/>
  <c r="N304" i="2"/>
  <c r="N304" i="17" s="1"/>
  <c r="I307" i="2"/>
  <c r="I307" i="17" s="1"/>
  <c r="N307" i="2"/>
  <c r="N307" i="17" s="1"/>
  <c r="H307" i="2"/>
  <c r="H307" i="17" s="1"/>
  <c r="M307" i="2"/>
  <c r="M307" i="17" s="1"/>
  <c r="P307" i="2"/>
  <c r="P307" i="17" s="1"/>
  <c r="K307" i="2"/>
  <c r="K307" i="17" s="1"/>
  <c r="Q307" i="2"/>
  <c r="Q307" i="17" s="1"/>
  <c r="L307" i="2"/>
  <c r="L307" i="17" s="1"/>
  <c r="R307" i="2"/>
  <c r="R307" i="17" s="1"/>
  <c r="I305" i="2"/>
  <c r="I305" i="17" s="1"/>
  <c r="M305" i="2"/>
  <c r="M305" i="17" s="1"/>
  <c r="O305" i="2"/>
  <c r="O305" i="17" s="1"/>
  <c r="K305" i="2"/>
  <c r="K305" i="17" s="1"/>
  <c r="M308" i="2"/>
  <c r="M308" i="17" s="1"/>
  <c r="L308" i="2"/>
  <c r="L308" i="17" s="1"/>
  <c r="Q308" i="2"/>
  <c r="Q308" i="17" s="1"/>
  <c r="H308" i="2"/>
  <c r="H308" i="17" s="1"/>
  <c r="G305" i="2"/>
  <c r="G305" i="17" s="1"/>
  <c r="L305" i="2"/>
  <c r="L305" i="17" s="1"/>
  <c r="P305" i="2"/>
  <c r="P305" i="17" s="1"/>
  <c r="H305" i="2"/>
  <c r="H305" i="17" s="1"/>
  <c r="R308" i="2"/>
  <c r="R308" i="17" s="1"/>
  <c r="J308" i="2"/>
  <c r="K308" i="2"/>
  <c r="K308" i="17" s="1"/>
  <c r="J305" i="2"/>
  <c r="Q305" i="2"/>
  <c r="Q305" i="17" s="1"/>
  <c r="O308" i="2"/>
  <c r="O308" i="17" s="1"/>
  <c r="P308" i="2"/>
  <c r="P308" i="17" s="1"/>
  <c r="F309" i="17"/>
  <c r="K306" i="17"/>
  <c r="M179" i="17"/>
  <c r="L179" i="17"/>
  <c r="O198" i="17"/>
  <c r="Q179" i="17"/>
  <c r="P198" i="17"/>
  <c r="R179" i="17"/>
  <c r="R198" i="17"/>
  <c r="P179" i="17"/>
  <c r="J198" i="17"/>
  <c r="J179" i="17"/>
  <c r="K179" i="17"/>
  <c r="N179" i="17"/>
  <c r="O179" i="17"/>
  <c r="N305" i="17"/>
  <c r="K198" i="17"/>
  <c r="N308" i="17"/>
  <c r="Q198" i="17"/>
  <c r="M198" i="17"/>
  <c r="L198" i="17"/>
  <c r="I304" i="17"/>
  <c r="I179" i="17"/>
  <c r="G307" i="17"/>
  <c r="G198" i="17"/>
  <c r="H179" i="17"/>
  <c r="I198" i="17"/>
  <c r="H198" i="17"/>
  <c r="F198" i="2"/>
  <c r="F179" i="2"/>
  <c r="J308" i="17" l="1"/>
  <c r="J307" i="17"/>
  <c r="J305" i="17"/>
  <c r="J304" i="17"/>
  <c r="J306" i="17"/>
  <c r="J181" i="17"/>
  <c r="F226" i="2"/>
  <c r="R183" i="2"/>
  <c r="Q183" i="2"/>
  <c r="P183" i="2"/>
  <c r="O183" i="2"/>
  <c r="N183" i="2"/>
  <c r="M183" i="2"/>
  <c r="L183" i="2"/>
  <c r="K183" i="2"/>
  <c r="J183" i="2"/>
  <c r="G183" i="2"/>
  <c r="I183" i="2"/>
  <c r="H183" i="2"/>
  <c r="F181" i="2"/>
  <c r="N226" i="17"/>
  <c r="P226" i="17"/>
  <c r="K226" i="17"/>
  <c r="R226" i="17"/>
  <c r="Q226" i="17"/>
  <c r="O226" i="17"/>
  <c r="J226" i="17"/>
  <c r="M226" i="17"/>
  <c r="L226" i="17"/>
  <c r="F179" i="17"/>
  <c r="G226" i="17"/>
  <c r="H226" i="17"/>
  <c r="F198" i="17"/>
  <c r="I226" i="17"/>
  <c r="F305" i="17" l="1"/>
  <c r="F306" i="17"/>
  <c r="F307" i="17"/>
  <c r="F304" i="17"/>
  <c r="F308" i="17"/>
  <c r="F181" i="17"/>
  <c r="F183" i="2"/>
  <c r="R183" i="17"/>
  <c r="Q183" i="17"/>
  <c r="P183" i="17"/>
  <c r="O183" i="17"/>
  <c r="N183" i="17"/>
  <c r="M183" i="17"/>
  <c r="L183" i="17"/>
  <c r="K183" i="17"/>
  <c r="J183" i="17"/>
  <c r="I183" i="17"/>
  <c r="H183" i="17"/>
  <c r="G183" i="17"/>
  <c r="F226" i="17"/>
  <c r="G113" i="2"/>
  <c r="H26" i="2" l="1"/>
  <c r="L26" i="2"/>
  <c r="P26" i="2"/>
  <c r="I26" i="2"/>
  <c r="M26" i="2"/>
  <c r="Q26" i="2"/>
  <c r="N26" i="2"/>
  <c r="G26" i="2"/>
  <c r="K26" i="2"/>
  <c r="O26" i="2"/>
  <c r="J26" i="2"/>
  <c r="R26" i="2"/>
  <c r="F183" i="17"/>
  <c r="H115" i="2"/>
  <c r="H115" i="17" s="1"/>
  <c r="R114" i="2"/>
  <c r="R114" i="17" s="1"/>
  <c r="G287" i="2"/>
  <c r="G285" i="2"/>
  <c r="M256" i="2"/>
  <c r="M256" i="17" s="1"/>
  <c r="H106" i="2"/>
  <c r="H105" i="2"/>
  <c r="F26" i="2" l="1"/>
  <c r="I243" i="2"/>
  <c r="I243" i="17" s="1"/>
  <c r="G311" i="2"/>
  <c r="G311" i="17" s="1"/>
  <c r="L243" i="2"/>
  <c r="L243" i="17" s="1"/>
  <c r="G243" i="2"/>
  <c r="G243" i="17" s="1"/>
  <c r="P256" i="2"/>
  <c r="P256" i="17" s="1"/>
  <c r="G256" i="2"/>
  <c r="G256" i="17" s="1"/>
  <c r="H243" i="2"/>
  <c r="H243" i="17" s="1"/>
  <c r="R243" i="2"/>
  <c r="R243" i="17" s="1"/>
  <c r="Q243" i="2"/>
  <c r="Q243" i="17" s="1"/>
  <c r="O243" i="2"/>
  <c r="O243" i="17" s="1"/>
  <c r="N243" i="2"/>
  <c r="N243" i="17" s="1"/>
  <c r="M243" i="2"/>
  <c r="M243" i="17" s="1"/>
  <c r="Q256" i="2"/>
  <c r="Q256" i="17" s="1"/>
  <c r="P243" i="2"/>
  <c r="P243" i="17" s="1"/>
  <c r="K243" i="2"/>
  <c r="K243" i="17" s="1"/>
  <c r="J243" i="2"/>
  <c r="J243" i="17" s="1"/>
  <c r="O256" i="2"/>
  <c r="O256" i="17" s="1"/>
  <c r="J256" i="2"/>
  <c r="J256" i="17" s="1"/>
  <c r="H256" i="2"/>
  <c r="H256" i="17" s="1"/>
  <c r="I238" i="2"/>
  <c r="I238" i="17" s="1"/>
  <c r="N256" i="2"/>
  <c r="N256" i="17" s="1"/>
  <c r="R256" i="2"/>
  <c r="R256" i="17" s="1"/>
  <c r="I256" i="2"/>
  <c r="I256" i="17" s="1"/>
  <c r="Q235" i="2"/>
  <c r="Q235" i="17" s="1"/>
  <c r="K256" i="2"/>
  <c r="K256" i="17" s="1"/>
  <c r="L256" i="2"/>
  <c r="L256" i="17" s="1"/>
  <c r="O270" i="2"/>
  <c r="O270" i="17" s="1"/>
  <c r="H239" i="2"/>
  <c r="H239" i="17" s="1"/>
  <c r="R89" i="2"/>
  <c r="R89" i="17" s="1"/>
  <c r="G51" i="2"/>
  <c r="G51" i="17" s="1"/>
  <c r="R66" i="2"/>
  <c r="R66" i="17" s="1"/>
  <c r="G52" i="2"/>
  <c r="G52" i="17" s="1"/>
  <c r="P57" i="2"/>
  <c r="G285" i="17"/>
  <c r="G114" i="2"/>
  <c r="G114" i="17" s="1"/>
  <c r="Q270" i="2"/>
  <c r="Q270" i="17" s="1"/>
  <c r="G286" i="2"/>
  <c r="H286" i="2"/>
  <c r="L286" i="2"/>
  <c r="P286" i="2"/>
  <c r="I286" i="2"/>
  <c r="M286" i="2"/>
  <c r="J286" i="2"/>
  <c r="N286" i="2"/>
  <c r="R286" i="2"/>
  <c r="K286" i="2"/>
  <c r="O286" i="2"/>
  <c r="Q286" i="2"/>
  <c r="L115" i="2"/>
  <c r="L115" i="17" s="1"/>
  <c r="K270" i="2"/>
  <c r="K270" i="17" s="1"/>
  <c r="G115" i="2"/>
  <c r="G115" i="17" s="1"/>
  <c r="I114" i="2"/>
  <c r="I114" i="17" s="1"/>
  <c r="K253" i="2"/>
  <c r="K253" i="17" s="1"/>
  <c r="H232" i="2"/>
  <c r="H232" i="17" s="1"/>
  <c r="P260" i="2"/>
  <c r="P260" i="17" s="1"/>
  <c r="I259" i="2"/>
  <c r="I259" i="17" s="1"/>
  <c r="Q266" i="2"/>
  <c r="Q266" i="17" s="1"/>
  <c r="H255" i="2"/>
  <c r="H255" i="17" s="1"/>
  <c r="J261" i="2"/>
  <c r="J261" i="17" s="1"/>
  <c r="N239" i="2"/>
  <c r="N239" i="17" s="1"/>
  <c r="J114" i="2"/>
  <c r="J114" i="17" s="1"/>
  <c r="M265" i="2"/>
  <c r="M265" i="17" s="1"/>
  <c r="H244" i="2"/>
  <c r="H244" i="17" s="1"/>
  <c r="J233" i="2"/>
  <c r="J233" i="17" s="1"/>
  <c r="R239" i="2"/>
  <c r="R239" i="17" s="1"/>
  <c r="Q114" i="2"/>
  <c r="Q114" i="17" s="1"/>
  <c r="I235" i="2"/>
  <c r="I235" i="17" s="1"/>
  <c r="H254" i="2"/>
  <c r="H254" i="17" s="1"/>
  <c r="G238" i="2"/>
  <c r="G238" i="17" s="1"/>
  <c r="J234" i="2"/>
  <c r="J234" i="17" s="1"/>
  <c r="L239" i="2"/>
  <c r="L239" i="17" s="1"/>
  <c r="O114" i="2"/>
  <c r="O114" i="17" s="1"/>
  <c r="M114" i="2"/>
  <c r="M114" i="17" s="1"/>
  <c r="N114" i="2"/>
  <c r="N114" i="17" s="1"/>
  <c r="P114" i="2"/>
  <c r="P114" i="17" s="1"/>
  <c r="H114" i="2"/>
  <c r="H114" i="17" s="1"/>
  <c r="O115" i="2"/>
  <c r="O115" i="17" s="1"/>
  <c r="R115" i="2"/>
  <c r="R115" i="17" s="1"/>
  <c r="M115" i="2"/>
  <c r="M115" i="17" s="1"/>
  <c r="P115" i="2"/>
  <c r="P115" i="17" s="1"/>
  <c r="K115" i="2"/>
  <c r="I115" i="2"/>
  <c r="I115" i="17" s="1"/>
  <c r="L114" i="2"/>
  <c r="L114" i="17" s="1"/>
  <c r="K114" i="2"/>
  <c r="N115" i="2"/>
  <c r="N115" i="17" s="1"/>
  <c r="J115" i="2"/>
  <c r="J115" i="17" s="1"/>
  <c r="Q115" i="2"/>
  <c r="Q115" i="17" s="1"/>
  <c r="P58" i="2"/>
  <c r="G59" i="2"/>
  <c r="G59" i="17" s="1"/>
  <c r="I113" i="2"/>
  <c r="I113" i="17" s="1"/>
  <c r="N81" i="2"/>
  <c r="N81" i="17" s="1"/>
  <c r="L66" i="2"/>
  <c r="L66" i="17" s="1"/>
  <c r="N67" i="2"/>
  <c r="N67" i="17" s="1"/>
  <c r="G63" i="2"/>
  <c r="G63" i="17" s="1"/>
  <c r="O93" i="2"/>
  <c r="O93" i="17" s="1"/>
  <c r="Q80" i="2"/>
  <c r="Q80" i="17" s="1"/>
  <c r="R72" i="2"/>
  <c r="R72" i="17" s="1"/>
  <c r="N96" i="2"/>
  <c r="N96" i="17" s="1"/>
  <c r="H88" i="2"/>
  <c r="H88" i="17" s="1"/>
  <c r="I62" i="2"/>
  <c r="I62" i="17" s="1"/>
  <c r="J94" i="2"/>
  <c r="J94" i="17" s="1"/>
  <c r="J79" i="2"/>
  <c r="J79" i="17" s="1"/>
  <c r="N61" i="2"/>
  <c r="N61" i="17" s="1"/>
  <c r="I71" i="2"/>
  <c r="I71" i="17" s="1"/>
  <c r="L87" i="2"/>
  <c r="L87" i="17" s="1"/>
  <c r="H106" i="17"/>
  <c r="H105" i="17"/>
  <c r="G287" i="17"/>
  <c r="R285" i="2"/>
  <c r="M285" i="2"/>
  <c r="K285" i="2"/>
  <c r="H285" i="2"/>
  <c r="J285" i="2"/>
  <c r="I285" i="2"/>
  <c r="O285" i="2"/>
  <c r="L285" i="2"/>
  <c r="P285" i="2"/>
  <c r="Q285" i="2"/>
  <c r="N285" i="2"/>
  <c r="G234" i="2"/>
  <c r="G234" i="17" s="1"/>
  <c r="Q72" i="2"/>
  <c r="Q72" i="17" s="1"/>
  <c r="N72" i="2"/>
  <c r="N72" i="17" s="1"/>
  <c r="G93" i="2"/>
  <c r="G93" i="17" s="1"/>
  <c r="J72" i="2"/>
  <c r="J72" i="17" s="1"/>
  <c r="P93" i="2"/>
  <c r="P93" i="17" s="1"/>
  <c r="G61" i="2"/>
  <c r="G61" i="17" s="1"/>
  <c r="O61" i="2"/>
  <c r="O61" i="17" s="1"/>
  <c r="N93" i="2"/>
  <c r="N93" i="17" s="1"/>
  <c r="L105" i="2"/>
  <c r="R105" i="2"/>
  <c r="P88" i="2"/>
  <c r="P88" i="17" s="1"/>
  <c r="N106" i="2"/>
  <c r="N105" i="2"/>
  <c r="Q94" i="2"/>
  <c r="Q94" i="17" s="1"/>
  <c r="G105" i="2"/>
  <c r="Q105" i="2"/>
  <c r="O106" i="2"/>
  <c r="G106" i="2"/>
  <c r="R94" i="2"/>
  <c r="R94" i="17" s="1"/>
  <c r="M72" i="2"/>
  <c r="M72" i="17" s="1"/>
  <c r="M94" i="2"/>
  <c r="M94" i="17" s="1"/>
  <c r="O105" i="2"/>
  <c r="J105" i="2"/>
  <c r="P94" i="2"/>
  <c r="P94" i="17" s="1"/>
  <c r="P105" i="2"/>
  <c r="M105" i="2"/>
  <c r="L61" i="2"/>
  <c r="L61" i="17" s="1"/>
  <c r="Q88" i="2"/>
  <c r="Q88" i="17" s="1"/>
  <c r="L106" i="2"/>
  <c r="J106" i="2"/>
  <c r="M87" i="2"/>
  <c r="M87" i="17" s="1"/>
  <c r="I93" i="2"/>
  <c r="I93" i="17" s="1"/>
  <c r="G78" i="2"/>
  <c r="G78" i="17" s="1"/>
  <c r="J78" i="2"/>
  <c r="J78" i="17" s="1"/>
  <c r="O78" i="2"/>
  <c r="O78" i="17" s="1"/>
  <c r="I78" i="2"/>
  <c r="I78" i="17" s="1"/>
  <c r="L78" i="2"/>
  <c r="L78" i="17" s="1"/>
  <c r="H78" i="2"/>
  <c r="H78" i="17" s="1"/>
  <c r="M78" i="2"/>
  <c r="M78" i="17" s="1"/>
  <c r="L60" i="2"/>
  <c r="L60" i="17" s="1"/>
  <c r="Q60" i="2"/>
  <c r="Q60" i="17" s="1"/>
  <c r="P60" i="2"/>
  <c r="P60" i="17" s="1"/>
  <c r="R60" i="2"/>
  <c r="R60" i="17" s="1"/>
  <c r="O60" i="2"/>
  <c r="O60" i="17" s="1"/>
  <c r="G60" i="2"/>
  <c r="G60" i="17" s="1"/>
  <c r="N60" i="2"/>
  <c r="N60" i="17" s="1"/>
  <c r="H60" i="2"/>
  <c r="H60" i="17" s="1"/>
  <c r="P78" i="2"/>
  <c r="P78" i="17" s="1"/>
  <c r="G87" i="2"/>
  <c r="G87" i="17" s="1"/>
  <c r="Q87" i="2"/>
  <c r="Q87" i="17" s="1"/>
  <c r="I87" i="2"/>
  <c r="I87" i="17" s="1"/>
  <c r="I60" i="2"/>
  <c r="I60" i="17" s="1"/>
  <c r="N78" i="2"/>
  <c r="N78" i="17" s="1"/>
  <c r="Q78" i="2"/>
  <c r="Q78" i="17" s="1"/>
  <c r="J60" i="2"/>
  <c r="J60" i="17" s="1"/>
  <c r="R78" i="2"/>
  <c r="R78" i="17" s="1"/>
  <c r="H108" i="2"/>
  <c r="M60" i="2"/>
  <c r="M60" i="17" s="1"/>
  <c r="R106" i="2"/>
  <c r="I106" i="2"/>
  <c r="I105" i="2"/>
  <c r="P61" i="2"/>
  <c r="P61" i="17" s="1"/>
  <c r="H61" i="2"/>
  <c r="H61" i="17" s="1"/>
  <c r="L88" i="2"/>
  <c r="L88" i="17" s="1"/>
  <c r="P71" i="2"/>
  <c r="P71" i="17" s="1"/>
  <c r="P106" i="2"/>
  <c r="Q106" i="2"/>
  <c r="M106" i="2"/>
  <c r="L94" i="2"/>
  <c r="L94" i="17" s="1"/>
  <c r="O72" i="2"/>
  <c r="O72" i="17" s="1"/>
  <c r="L72" i="2"/>
  <c r="L72" i="17" s="1"/>
  <c r="F256" i="17" l="1"/>
  <c r="F243" i="17"/>
  <c r="M108" i="2"/>
  <c r="O108" i="2"/>
  <c r="N108" i="2"/>
  <c r="L108" i="2"/>
  <c r="J108" i="2"/>
  <c r="P108" i="2"/>
  <c r="Q108" i="2"/>
  <c r="I108" i="2"/>
  <c r="R108" i="2"/>
  <c r="G108" i="2"/>
  <c r="P57" i="17"/>
  <c r="O311" i="2"/>
  <c r="O311" i="17" s="1"/>
  <c r="P311" i="2"/>
  <c r="P311" i="17" s="1"/>
  <c r="L311" i="2"/>
  <c r="L311" i="17" s="1"/>
  <c r="M311" i="2"/>
  <c r="M311" i="17" s="1"/>
  <c r="H311" i="2"/>
  <c r="H311" i="17" s="1"/>
  <c r="N311" i="2"/>
  <c r="N311" i="17" s="1"/>
  <c r="I311" i="2"/>
  <c r="I311" i="17" s="1"/>
  <c r="R311" i="2"/>
  <c r="R311" i="17" s="1"/>
  <c r="J311" i="2"/>
  <c r="Q311" i="2"/>
  <c r="Q311" i="17" s="1"/>
  <c r="K311" i="2"/>
  <c r="K311" i="17" s="1"/>
  <c r="G313" i="2"/>
  <c r="Q239" i="2"/>
  <c r="Q239" i="17" s="1"/>
  <c r="H235" i="2"/>
  <c r="H235" i="17" s="1"/>
  <c r="J51" i="2"/>
  <c r="J51" i="17" s="1"/>
  <c r="I66" i="2"/>
  <c r="I66" i="17" s="1"/>
  <c r="G270" i="2"/>
  <c r="G270" i="17" s="1"/>
  <c r="I270" i="2"/>
  <c r="I270" i="17" s="1"/>
  <c r="H270" i="2"/>
  <c r="H270" i="17" s="1"/>
  <c r="N270" i="2"/>
  <c r="N270" i="17" s="1"/>
  <c r="M270" i="2"/>
  <c r="M270" i="17" s="1"/>
  <c r="P270" i="2"/>
  <c r="P270" i="17" s="1"/>
  <c r="J270" i="2"/>
  <c r="J270" i="17" s="1"/>
  <c r="O238" i="2"/>
  <c r="O238" i="17" s="1"/>
  <c r="P238" i="2"/>
  <c r="P238" i="17" s="1"/>
  <c r="N235" i="2"/>
  <c r="N235" i="17" s="1"/>
  <c r="R235" i="2"/>
  <c r="R235" i="17" s="1"/>
  <c r="K235" i="2"/>
  <c r="K235" i="17" s="1"/>
  <c r="J239" i="2"/>
  <c r="J239" i="17" s="1"/>
  <c r="L238" i="2"/>
  <c r="L238" i="17" s="1"/>
  <c r="O57" i="2"/>
  <c r="O239" i="2"/>
  <c r="O239" i="17" s="1"/>
  <c r="L235" i="2"/>
  <c r="L235" i="17" s="1"/>
  <c r="M239" i="2"/>
  <c r="M239" i="17" s="1"/>
  <c r="P235" i="2"/>
  <c r="P235" i="17" s="1"/>
  <c r="H238" i="2"/>
  <c r="H238" i="17" s="1"/>
  <c r="K239" i="2"/>
  <c r="K239" i="17" s="1"/>
  <c r="R238" i="2"/>
  <c r="R238" i="17" s="1"/>
  <c r="J238" i="2"/>
  <c r="J238" i="17" s="1"/>
  <c r="L52" i="2"/>
  <c r="L52" i="17" s="1"/>
  <c r="H57" i="2"/>
  <c r="G239" i="2"/>
  <c r="G239" i="17" s="1"/>
  <c r="J235" i="2"/>
  <c r="J235" i="17" s="1"/>
  <c r="P239" i="2"/>
  <c r="P239" i="17" s="1"/>
  <c r="G235" i="2"/>
  <c r="G235" i="17" s="1"/>
  <c r="Q238" i="2"/>
  <c r="Q238" i="17" s="1"/>
  <c r="K238" i="2"/>
  <c r="K238" i="17" s="1"/>
  <c r="R57" i="2"/>
  <c r="J89" i="2"/>
  <c r="J89" i="17" s="1"/>
  <c r="Q89" i="2"/>
  <c r="Q89" i="17" s="1"/>
  <c r="M57" i="2"/>
  <c r="H89" i="2"/>
  <c r="H89" i="17" s="1"/>
  <c r="P89" i="2"/>
  <c r="P89" i="17" s="1"/>
  <c r="I57" i="2"/>
  <c r="L57" i="2"/>
  <c r="G57" i="2"/>
  <c r="F243" i="2"/>
  <c r="N89" i="2"/>
  <c r="N89" i="17" s="1"/>
  <c r="G89" i="2"/>
  <c r="G89" i="17" s="1"/>
  <c r="N57" i="2"/>
  <c r="Q57" i="2"/>
  <c r="O89" i="2"/>
  <c r="O89" i="17" s="1"/>
  <c r="M89" i="2"/>
  <c r="M89" i="17" s="1"/>
  <c r="I89" i="2"/>
  <c r="I89" i="17" s="1"/>
  <c r="L89" i="2"/>
  <c r="L89" i="17" s="1"/>
  <c r="J57" i="2"/>
  <c r="L270" i="2"/>
  <c r="L270" i="17" s="1"/>
  <c r="R270" i="2"/>
  <c r="R270" i="17" s="1"/>
  <c r="F256" i="2"/>
  <c r="I239" i="2"/>
  <c r="I239" i="17" s="1"/>
  <c r="M235" i="2"/>
  <c r="M235" i="17" s="1"/>
  <c r="O235" i="2"/>
  <c r="O235" i="17" s="1"/>
  <c r="N238" i="2"/>
  <c r="N238" i="17" s="1"/>
  <c r="M238" i="2"/>
  <c r="M238" i="17" s="1"/>
  <c r="Q51" i="2"/>
  <c r="Q51" i="17" s="1"/>
  <c r="I51" i="2"/>
  <c r="I51" i="17" s="1"/>
  <c r="H66" i="2"/>
  <c r="H66" i="17" s="1"/>
  <c r="J66" i="2"/>
  <c r="J66" i="17" s="1"/>
  <c r="N66" i="2"/>
  <c r="N66" i="17" s="1"/>
  <c r="I52" i="2"/>
  <c r="I52" i="17" s="1"/>
  <c r="Q66" i="2"/>
  <c r="Q66" i="17" s="1"/>
  <c r="M66" i="2"/>
  <c r="M66" i="17" s="1"/>
  <c r="O66" i="2"/>
  <c r="O66" i="17" s="1"/>
  <c r="G66" i="2"/>
  <c r="G66" i="17" s="1"/>
  <c r="P66" i="2"/>
  <c r="P66" i="17" s="1"/>
  <c r="Q52" i="2"/>
  <c r="Q52" i="17" s="1"/>
  <c r="M52" i="2"/>
  <c r="M52" i="17" s="1"/>
  <c r="N52" i="2"/>
  <c r="N52" i="17" s="1"/>
  <c r="M51" i="2"/>
  <c r="M51" i="17" s="1"/>
  <c r="P51" i="2"/>
  <c r="P51" i="17" s="1"/>
  <c r="H52" i="2"/>
  <c r="H52" i="17" s="1"/>
  <c r="L51" i="2"/>
  <c r="L51" i="17" s="1"/>
  <c r="O51" i="2"/>
  <c r="O51" i="17" s="1"/>
  <c r="O52" i="2"/>
  <c r="O52" i="17" s="1"/>
  <c r="J52" i="2"/>
  <c r="J52" i="17" s="1"/>
  <c r="P52" i="2"/>
  <c r="P52" i="17" s="1"/>
  <c r="R52" i="2"/>
  <c r="R52" i="17" s="1"/>
  <c r="R51" i="2"/>
  <c r="R51" i="17" s="1"/>
  <c r="N51" i="2"/>
  <c r="N51" i="17" s="1"/>
  <c r="H51" i="2"/>
  <c r="H51" i="17" s="1"/>
  <c r="M285" i="17"/>
  <c r="J286" i="17"/>
  <c r="P285" i="17"/>
  <c r="L285" i="17"/>
  <c r="K286" i="17"/>
  <c r="M286" i="17"/>
  <c r="O285" i="17"/>
  <c r="K285" i="17"/>
  <c r="G286" i="17"/>
  <c r="Q285" i="17"/>
  <c r="O286" i="17"/>
  <c r="L286" i="17"/>
  <c r="N285" i="17"/>
  <c r="J285" i="17"/>
  <c r="R285" i="17"/>
  <c r="Q286" i="17"/>
  <c r="N286" i="17"/>
  <c r="P286" i="17"/>
  <c r="Q255" i="2"/>
  <c r="Q255" i="17" s="1"/>
  <c r="L266" i="2"/>
  <c r="L266" i="17" s="1"/>
  <c r="P255" i="2"/>
  <c r="P255" i="17" s="1"/>
  <c r="O260" i="2"/>
  <c r="O260" i="17" s="1"/>
  <c r="J259" i="2"/>
  <c r="J259" i="17" s="1"/>
  <c r="K259" i="2"/>
  <c r="K259" i="17" s="1"/>
  <c r="O259" i="2"/>
  <c r="O259" i="17" s="1"/>
  <c r="L233" i="2"/>
  <c r="L233" i="17" s="1"/>
  <c r="H233" i="2"/>
  <c r="H233" i="17" s="1"/>
  <c r="Q233" i="2"/>
  <c r="Q233" i="17" s="1"/>
  <c r="G232" i="2"/>
  <c r="G232" i="17" s="1"/>
  <c r="O233" i="2"/>
  <c r="O233" i="17" s="1"/>
  <c r="K233" i="2"/>
  <c r="K233" i="17" s="1"/>
  <c r="P233" i="2"/>
  <c r="P233" i="17" s="1"/>
  <c r="N233" i="2"/>
  <c r="N233" i="17" s="1"/>
  <c r="J232" i="2"/>
  <c r="J232" i="17" s="1"/>
  <c r="R233" i="2"/>
  <c r="R233" i="17" s="1"/>
  <c r="M266" i="2"/>
  <c r="M266" i="17" s="1"/>
  <c r="J58" i="2"/>
  <c r="R244" i="2"/>
  <c r="R244" i="17" s="1"/>
  <c r="G265" i="2"/>
  <c r="G265" i="17" s="1"/>
  <c r="P265" i="2"/>
  <c r="P265" i="17" s="1"/>
  <c r="G244" i="2"/>
  <c r="G244" i="17" s="1"/>
  <c r="R259" i="2"/>
  <c r="R259" i="17" s="1"/>
  <c r="I234" i="2"/>
  <c r="I234" i="17" s="1"/>
  <c r="N244" i="2"/>
  <c r="N244" i="17" s="1"/>
  <c r="Q254" i="2"/>
  <c r="Q254" i="17" s="1"/>
  <c r="H259" i="2"/>
  <c r="H259" i="17" s="1"/>
  <c r="L244" i="2"/>
  <c r="L244" i="17" s="1"/>
  <c r="P253" i="2"/>
  <c r="P253" i="17" s="1"/>
  <c r="Q265" i="2"/>
  <c r="Q265" i="17" s="1"/>
  <c r="K265" i="2"/>
  <c r="K265" i="17" s="1"/>
  <c r="P259" i="2"/>
  <c r="P259" i="17" s="1"/>
  <c r="M233" i="2"/>
  <c r="M233" i="17" s="1"/>
  <c r="I265" i="2"/>
  <c r="I265" i="17" s="1"/>
  <c r="N265" i="2"/>
  <c r="N265" i="17" s="1"/>
  <c r="H265" i="2"/>
  <c r="H265" i="17" s="1"/>
  <c r="I233" i="2"/>
  <c r="I233" i="17" s="1"/>
  <c r="R265" i="2"/>
  <c r="R265" i="17" s="1"/>
  <c r="G233" i="2"/>
  <c r="G233" i="17" s="1"/>
  <c r="J265" i="2"/>
  <c r="J265" i="17" s="1"/>
  <c r="O253" i="2"/>
  <c r="O253" i="17" s="1"/>
  <c r="L265" i="2"/>
  <c r="L265" i="17" s="1"/>
  <c r="O265" i="2"/>
  <c r="O265" i="17" s="1"/>
  <c r="L253" i="2"/>
  <c r="L253" i="17" s="1"/>
  <c r="Q253" i="2"/>
  <c r="Q253" i="17" s="1"/>
  <c r="H253" i="2"/>
  <c r="H253" i="17" s="1"/>
  <c r="R234" i="2"/>
  <c r="R234" i="17" s="1"/>
  <c r="L254" i="2"/>
  <c r="L254" i="17" s="1"/>
  <c r="O234" i="2"/>
  <c r="O234" i="17" s="1"/>
  <c r="P244" i="2"/>
  <c r="P244" i="17" s="1"/>
  <c r="I260" i="2"/>
  <c r="I260" i="17" s="1"/>
  <c r="O254" i="2"/>
  <c r="O254" i="17" s="1"/>
  <c r="K244" i="2"/>
  <c r="K244" i="17" s="1"/>
  <c r="R254" i="2"/>
  <c r="R254" i="17" s="1"/>
  <c r="K234" i="2"/>
  <c r="K234" i="17" s="1"/>
  <c r="K254" i="2"/>
  <c r="K254" i="17" s="1"/>
  <c r="J254" i="2"/>
  <c r="J254" i="17" s="1"/>
  <c r="Q234" i="2"/>
  <c r="Q234" i="17" s="1"/>
  <c r="L255" i="2"/>
  <c r="L255" i="17" s="1"/>
  <c r="P254" i="2"/>
  <c r="P254" i="17" s="1"/>
  <c r="M260" i="2"/>
  <c r="M260" i="17" s="1"/>
  <c r="L234" i="2"/>
  <c r="L234" i="17" s="1"/>
  <c r="O232" i="2"/>
  <c r="O232" i="17" s="1"/>
  <c r="K266" i="2"/>
  <c r="K266" i="17" s="1"/>
  <c r="J266" i="2"/>
  <c r="J266" i="17" s="1"/>
  <c r="G266" i="2"/>
  <c r="G266" i="17" s="1"/>
  <c r="M244" i="2"/>
  <c r="M244" i="17" s="1"/>
  <c r="N234" i="2"/>
  <c r="N234" i="17" s="1"/>
  <c r="Q244" i="2"/>
  <c r="Q244" i="17" s="1"/>
  <c r="N254" i="2"/>
  <c r="N254" i="17" s="1"/>
  <c r="M234" i="2"/>
  <c r="M234" i="17" s="1"/>
  <c r="G254" i="2"/>
  <c r="G254" i="17" s="1"/>
  <c r="K255" i="2"/>
  <c r="K255" i="17" s="1"/>
  <c r="H234" i="2"/>
  <c r="H234" i="17" s="1"/>
  <c r="P234" i="2"/>
  <c r="P234" i="17" s="1"/>
  <c r="I244" i="2"/>
  <c r="I244" i="17" s="1"/>
  <c r="I254" i="2"/>
  <c r="I254" i="17" s="1"/>
  <c r="G260" i="2"/>
  <c r="G260" i="17" s="1"/>
  <c r="O244" i="2"/>
  <c r="O244" i="17" s="1"/>
  <c r="M254" i="2"/>
  <c r="M254" i="17" s="1"/>
  <c r="L232" i="2"/>
  <c r="L232" i="17" s="1"/>
  <c r="H266" i="2"/>
  <c r="H266" i="17" s="1"/>
  <c r="R255" i="2"/>
  <c r="R255" i="17" s="1"/>
  <c r="M232" i="2"/>
  <c r="M232" i="17" s="1"/>
  <c r="J244" i="2"/>
  <c r="J244" i="17" s="1"/>
  <c r="O255" i="2"/>
  <c r="O255" i="17" s="1"/>
  <c r="G253" i="2"/>
  <c r="G253" i="17" s="1"/>
  <c r="R266" i="2"/>
  <c r="R266" i="17" s="1"/>
  <c r="I266" i="2"/>
  <c r="I266" i="17" s="1"/>
  <c r="M255" i="2"/>
  <c r="M255" i="17" s="1"/>
  <c r="J255" i="2"/>
  <c r="J255" i="17" s="1"/>
  <c r="P266" i="2"/>
  <c r="P266" i="17" s="1"/>
  <c r="N255" i="2"/>
  <c r="N255" i="17" s="1"/>
  <c r="G255" i="2"/>
  <c r="G255" i="17" s="1"/>
  <c r="Q259" i="2"/>
  <c r="Q259" i="17" s="1"/>
  <c r="N260" i="2"/>
  <c r="N260" i="17" s="1"/>
  <c r="L259" i="2"/>
  <c r="L259" i="17" s="1"/>
  <c r="I255" i="2"/>
  <c r="I255" i="17" s="1"/>
  <c r="N259" i="2"/>
  <c r="N259" i="17" s="1"/>
  <c r="G259" i="2"/>
  <c r="G259" i="17" s="1"/>
  <c r="Q260" i="2"/>
  <c r="Q260" i="17" s="1"/>
  <c r="O266" i="2"/>
  <c r="O266" i="17" s="1"/>
  <c r="N266" i="2"/>
  <c r="N266" i="17" s="1"/>
  <c r="M259" i="2"/>
  <c r="M259" i="17" s="1"/>
  <c r="R286" i="17"/>
  <c r="J113" i="2"/>
  <c r="J113" i="17" s="1"/>
  <c r="H260" i="2"/>
  <c r="H260" i="17" s="1"/>
  <c r="R260" i="2"/>
  <c r="R260" i="17" s="1"/>
  <c r="L260" i="2"/>
  <c r="L260" i="17" s="1"/>
  <c r="N232" i="2"/>
  <c r="N232" i="17" s="1"/>
  <c r="R232" i="2"/>
  <c r="R232" i="17" s="1"/>
  <c r="R253" i="2"/>
  <c r="R253" i="17" s="1"/>
  <c r="P232" i="2"/>
  <c r="P232" i="17" s="1"/>
  <c r="M261" i="2"/>
  <c r="M261" i="17" s="1"/>
  <c r="I261" i="2"/>
  <c r="I261" i="17" s="1"/>
  <c r="K261" i="2"/>
  <c r="K261" i="17" s="1"/>
  <c r="H261" i="2"/>
  <c r="H261" i="17" s="1"/>
  <c r="P261" i="2"/>
  <c r="P261" i="17" s="1"/>
  <c r="G261" i="2"/>
  <c r="G261" i="17" s="1"/>
  <c r="R261" i="2"/>
  <c r="R261" i="17" s="1"/>
  <c r="L261" i="2"/>
  <c r="L261" i="17" s="1"/>
  <c r="O261" i="2"/>
  <c r="O261" i="17" s="1"/>
  <c r="N261" i="2"/>
  <c r="N261" i="17" s="1"/>
  <c r="Q261" i="2"/>
  <c r="Q261" i="17" s="1"/>
  <c r="K260" i="2"/>
  <c r="K260" i="17" s="1"/>
  <c r="J253" i="2"/>
  <c r="J253" i="17" s="1"/>
  <c r="J260" i="2"/>
  <c r="J260" i="17" s="1"/>
  <c r="K232" i="2"/>
  <c r="K232" i="17" s="1"/>
  <c r="I253" i="2"/>
  <c r="I253" i="17" s="1"/>
  <c r="Q232" i="2"/>
  <c r="Q232" i="17" s="1"/>
  <c r="I232" i="2"/>
  <c r="I232" i="17" s="1"/>
  <c r="N253" i="2"/>
  <c r="N253" i="17" s="1"/>
  <c r="M253" i="2"/>
  <c r="M253" i="17" s="1"/>
  <c r="F115" i="2"/>
  <c r="F114" i="2"/>
  <c r="H113" i="2"/>
  <c r="H113" i="17" s="1"/>
  <c r="M113" i="2"/>
  <c r="M113" i="17" s="1"/>
  <c r="G113" i="17"/>
  <c r="Q113" i="2"/>
  <c r="Q113" i="17" s="1"/>
  <c r="L113" i="2"/>
  <c r="L113" i="17" s="1"/>
  <c r="N113" i="2"/>
  <c r="N113" i="17" s="1"/>
  <c r="I58" i="2"/>
  <c r="R113" i="2"/>
  <c r="R113" i="17" s="1"/>
  <c r="G58" i="2"/>
  <c r="O58" i="2"/>
  <c r="H58" i="2"/>
  <c r="H58" i="17" s="1"/>
  <c r="O113" i="2"/>
  <c r="O113" i="17" s="1"/>
  <c r="P113" i="2"/>
  <c r="P113" i="17" s="1"/>
  <c r="R58" i="2"/>
  <c r="R58" i="17" s="1"/>
  <c r="N58" i="2"/>
  <c r="M58" i="2"/>
  <c r="M58" i="17" s="1"/>
  <c r="Q63" i="2"/>
  <c r="Q63" i="17" s="1"/>
  <c r="M63" i="2"/>
  <c r="M63" i="17" s="1"/>
  <c r="L63" i="2"/>
  <c r="L63" i="17" s="1"/>
  <c r="O63" i="2"/>
  <c r="O63" i="17" s="1"/>
  <c r="P63" i="2"/>
  <c r="P63" i="17" s="1"/>
  <c r="H63" i="2"/>
  <c r="H63" i="17" s="1"/>
  <c r="J63" i="2"/>
  <c r="J63" i="17" s="1"/>
  <c r="R63" i="2"/>
  <c r="R63" i="17" s="1"/>
  <c r="N63" i="2"/>
  <c r="N63" i="17" s="1"/>
  <c r="I63" i="2"/>
  <c r="I63" i="17" s="1"/>
  <c r="Q58" i="2"/>
  <c r="I98" i="2"/>
  <c r="I98" i="17" s="1"/>
  <c r="G98" i="2"/>
  <c r="G98" i="17" s="1"/>
  <c r="L98" i="2"/>
  <c r="L98" i="17" s="1"/>
  <c r="N98" i="2"/>
  <c r="N98" i="17" s="1"/>
  <c r="Q98" i="2"/>
  <c r="Q98" i="17" s="1"/>
  <c r="P98" i="2"/>
  <c r="P98" i="17" s="1"/>
  <c r="M98" i="2"/>
  <c r="M98" i="17" s="1"/>
  <c r="J98" i="2"/>
  <c r="J98" i="17" s="1"/>
  <c r="R98" i="2"/>
  <c r="R98" i="17" s="1"/>
  <c r="O98" i="2"/>
  <c r="O98" i="17" s="1"/>
  <c r="L58" i="2"/>
  <c r="L58" i="17" s="1"/>
  <c r="G67" i="2"/>
  <c r="G67" i="17" s="1"/>
  <c r="O67" i="2"/>
  <c r="O67" i="17" s="1"/>
  <c r="R67" i="2"/>
  <c r="R67" i="17" s="1"/>
  <c r="P67" i="2"/>
  <c r="P67" i="17" s="1"/>
  <c r="Q67" i="2"/>
  <c r="Q67" i="17" s="1"/>
  <c r="M67" i="2"/>
  <c r="M67" i="17" s="1"/>
  <c r="J67" i="2"/>
  <c r="J67" i="17" s="1"/>
  <c r="L67" i="2"/>
  <c r="L67" i="17" s="1"/>
  <c r="H67" i="2"/>
  <c r="H67" i="17" s="1"/>
  <c r="I67" i="2"/>
  <c r="I67" i="17" s="1"/>
  <c r="P81" i="2"/>
  <c r="P81" i="17" s="1"/>
  <c r="O81" i="2"/>
  <c r="O81" i="17" s="1"/>
  <c r="R81" i="2"/>
  <c r="R81" i="17" s="1"/>
  <c r="I81" i="2"/>
  <c r="I81" i="17" s="1"/>
  <c r="L81" i="2"/>
  <c r="L81" i="17" s="1"/>
  <c r="J81" i="2"/>
  <c r="J81" i="17" s="1"/>
  <c r="G81" i="2"/>
  <c r="G81" i="17" s="1"/>
  <c r="H81" i="2"/>
  <c r="H81" i="17" s="1"/>
  <c r="M81" i="2"/>
  <c r="M81" i="17" s="1"/>
  <c r="Q81" i="2"/>
  <c r="Q81" i="17" s="1"/>
  <c r="R59" i="2"/>
  <c r="R59" i="17" s="1"/>
  <c r="H59" i="2"/>
  <c r="H59" i="17" s="1"/>
  <c r="L59" i="2"/>
  <c r="L59" i="17" s="1"/>
  <c r="I59" i="2"/>
  <c r="I59" i="17" s="1"/>
  <c r="O59" i="2"/>
  <c r="O59" i="17" s="1"/>
  <c r="P59" i="2"/>
  <c r="P59" i="17" s="1"/>
  <c r="M59" i="2"/>
  <c r="M59" i="17" s="1"/>
  <c r="N59" i="2"/>
  <c r="N59" i="17" s="1"/>
  <c r="J59" i="2"/>
  <c r="J59" i="17" s="1"/>
  <c r="Q59" i="2"/>
  <c r="Q59" i="17" s="1"/>
  <c r="H98" i="2"/>
  <c r="H98" i="17" s="1"/>
  <c r="Q79" i="2"/>
  <c r="Q79" i="17" s="1"/>
  <c r="H96" i="2"/>
  <c r="H96" i="17" s="1"/>
  <c r="G80" i="2"/>
  <c r="G80" i="17" s="1"/>
  <c r="R71" i="2"/>
  <c r="R71" i="17" s="1"/>
  <c r="N79" i="2"/>
  <c r="N79" i="17" s="1"/>
  <c r="G96" i="2"/>
  <c r="G96" i="17" s="1"/>
  <c r="I80" i="2"/>
  <c r="I80" i="17" s="1"/>
  <c r="N71" i="2"/>
  <c r="N71" i="17" s="1"/>
  <c r="Q71" i="2"/>
  <c r="Q71" i="17" s="1"/>
  <c r="J96" i="2"/>
  <c r="J96" i="17" s="1"/>
  <c r="M80" i="2"/>
  <c r="M80" i="17" s="1"/>
  <c r="P79" i="2"/>
  <c r="P79" i="17" s="1"/>
  <c r="I79" i="2"/>
  <c r="I79" i="17" s="1"/>
  <c r="O71" i="2"/>
  <c r="O71" i="17" s="1"/>
  <c r="O80" i="2"/>
  <c r="O80" i="17" s="1"/>
  <c r="J71" i="2"/>
  <c r="J71" i="17" s="1"/>
  <c r="O96" i="2"/>
  <c r="O96" i="17" s="1"/>
  <c r="H71" i="2"/>
  <c r="H71" i="17" s="1"/>
  <c r="R79" i="2"/>
  <c r="R79" i="17" s="1"/>
  <c r="O79" i="2"/>
  <c r="O79" i="17" s="1"/>
  <c r="P80" i="2"/>
  <c r="P80" i="17" s="1"/>
  <c r="G62" i="2"/>
  <c r="G62" i="17" s="1"/>
  <c r="R62" i="2"/>
  <c r="R62" i="17" s="1"/>
  <c r="N88" i="2"/>
  <c r="N88" i="17" s="1"/>
  <c r="O87" i="2"/>
  <c r="O87" i="17" s="1"/>
  <c r="R87" i="2"/>
  <c r="R87" i="17" s="1"/>
  <c r="J62" i="2"/>
  <c r="J62" i="17" s="1"/>
  <c r="M62" i="2"/>
  <c r="M62" i="17" s="1"/>
  <c r="R80" i="2"/>
  <c r="R80" i="17" s="1"/>
  <c r="O62" i="2"/>
  <c r="O62" i="17" s="1"/>
  <c r="I88" i="2"/>
  <c r="I88" i="17" s="1"/>
  <c r="J93" i="2"/>
  <c r="J93" i="17" s="1"/>
  <c r="L80" i="2"/>
  <c r="L80" i="17" s="1"/>
  <c r="Q96" i="2"/>
  <c r="Q96" i="17" s="1"/>
  <c r="P87" i="2"/>
  <c r="P87" i="17" s="1"/>
  <c r="L96" i="2"/>
  <c r="L96" i="17" s="1"/>
  <c r="J80" i="2"/>
  <c r="J80" i="17" s="1"/>
  <c r="O94" i="2"/>
  <c r="O94" i="17" s="1"/>
  <c r="H93" i="2"/>
  <c r="H93" i="17" s="1"/>
  <c r="M71" i="2"/>
  <c r="M71" i="17" s="1"/>
  <c r="I61" i="2"/>
  <c r="I61" i="17" s="1"/>
  <c r="I94" i="2"/>
  <c r="I94" i="17" s="1"/>
  <c r="P72" i="2"/>
  <c r="P72" i="17" s="1"/>
  <c r="Q62" i="2"/>
  <c r="Q62" i="17" s="1"/>
  <c r="O88" i="2"/>
  <c r="O88" i="17" s="1"/>
  <c r="L79" i="2"/>
  <c r="L79" i="17" s="1"/>
  <c r="L71" i="2"/>
  <c r="L71" i="17" s="1"/>
  <c r="M79" i="2"/>
  <c r="M79" i="17" s="1"/>
  <c r="H79" i="2"/>
  <c r="H79" i="17" s="1"/>
  <c r="P62" i="2"/>
  <c r="P62" i="17" s="1"/>
  <c r="G79" i="2"/>
  <c r="G79" i="17" s="1"/>
  <c r="L62" i="2"/>
  <c r="L62" i="17" s="1"/>
  <c r="H62" i="2"/>
  <c r="H62" i="17" s="1"/>
  <c r="M93" i="2"/>
  <c r="M93" i="17" s="1"/>
  <c r="J61" i="2"/>
  <c r="J61" i="17" s="1"/>
  <c r="Q93" i="2"/>
  <c r="Q93" i="17" s="1"/>
  <c r="Q61" i="2"/>
  <c r="Q61" i="17" s="1"/>
  <c r="G71" i="2"/>
  <c r="G71" i="17" s="1"/>
  <c r="N62" i="2"/>
  <c r="N62" i="17" s="1"/>
  <c r="R96" i="2"/>
  <c r="R96" i="17" s="1"/>
  <c r="N80" i="2"/>
  <c r="N80" i="17" s="1"/>
  <c r="H94" i="2"/>
  <c r="H94" i="17" s="1"/>
  <c r="R61" i="2"/>
  <c r="R61" i="17" s="1"/>
  <c r="P96" i="2"/>
  <c r="P96" i="17" s="1"/>
  <c r="I96" i="2"/>
  <c r="I96" i="17" s="1"/>
  <c r="J87" i="2"/>
  <c r="J87" i="17" s="1"/>
  <c r="M96" i="2"/>
  <c r="M96" i="17" s="1"/>
  <c r="H80" i="2"/>
  <c r="H80" i="17" s="1"/>
  <c r="J88" i="2"/>
  <c r="J88" i="17" s="1"/>
  <c r="R88" i="2"/>
  <c r="R88" i="17" s="1"/>
  <c r="N94" i="2"/>
  <c r="N94" i="17" s="1"/>
  <c r="G94" i="2"/>
  <c r="G94" i="17" s="1"/>
  <c r="N87" i="2"/>
  <c r="N87" i="17" s="1"/>
  <c r="G88" i="2"/>
  <c r="G88" i="17" s="1"/>
  <c r="M88" i="2"/>
  <c r="M88" i="17" s="1"/>
  <c r="G72" i="2"/>
  <c r="G72" i="17" s="1"/>
  <c r="L93" i="2"/>
  <c r="L93" i="17" s="1"/>
  <c r="R93" i="2"/>
  <c r="R93" i="17" s="1"/>
  <c r="H72" i="2"/>
  <c r="H72" i="17" s="1"/>
  <c r="M61" i="2"/>
  <c r="M61" i="17" s="1"/>
  <c r="H87" i="2"/>
  <c r="H87" i="17" s="1"/>
  <c r="I72" i="2"/>
  <c r="I72" i="17" s="1"/>
  <c r="Q105" i="17"/>
  <c r="Q106" i="17"/>
  <c r="R106" i="17"/>
  <c r="P105" i="17"/>
  <c r="P106" i="17"/>
  <c r="P58" i="17"/>
  <c r="R105" i="17"/>
  <c r="M106" i="17"/>
  <c r="M105" i="17"/>
  <c r="O105" i="17"/>
  <c r="O106" i="17"/>
  <c r="N105" i="17"/>
  <c r="N106" i="17"/>
  <c r="L105" i="17"/>
  <c r="J106" i="17"/>
  <c r="L106" i="17"/>
  <c r="J105" i="17"/>
  <c r="I105" i="17"/>
  <c r="I106" i="17"/>
  <c r="G105" i="17"/>
  <c r="G106" i="17"/>
  <c r="H286" i="17"/>
  <c r="I285" i="17"/>
  <c r="I286" i="17"/>
  <c r="H285" i="17"/>
  <c r="F285" i="2"/>
  <c r="F286" i="2"/>
  <c r="F234" i="17" l="1"/>
  <c r="F261" i="17"/>
  <c r="F253" i="17"/>
  <c r="F238" i="17"/>
  <c r="F239" i="17"/>
  <c r="F259" i="17"/>
  <c r="F254" i="17"/>
  <c r="F265" i="17"/>
  <c r="F235" i="17"/>
  <c r="F270" i="17"/>
  <c r="F233" i="17"/>
  <c r="F255" i="17"/>
  <c r="F260" i="17"/>
  <c r="F266" i="17"/>
  <c r="F244" i="17"/>
  <c r="F232" i="17"/>
  <c r="F265" i="2"/>
  <c r="F260" i="2"/>
  <c r="F261" i="2"/>
  <c r="F266" i="2"/>
  <c r="F259" i="2"/>
  <c r="J311" i="17"/>
  <c r="L313" i="2"/>
  <c r="J102" i="2"/>
  <c r="J102" i="17" s="1"/>
  <c r="I102" i="2"/>
  <c r="I102" i="17" s="1"/>
  <c r="G58" i="17"/>
  <c r="Q102" i="2"/>
  <c r="Q102" i="17" s="1"/>
  <c r="H102" i="2"/>
  <c r="N102" i="2"/>
  <c r="N102" i="17" s="1"/>
  <c r="G102" i="2"/>
  <c r="R102" i="2"/>
  <c r="R102" i="17" s="1"/>
  <c r="L102" i="2"/>
  <c r="L102" i="17" s="1"/>
  <c r="M102" i="2"/>
  <c r="M102" i="17" s="1"/>
  <c r="O102" i="2"/>
  <c r="P102" i="2"/>
  <c r="P102" i="17" s="1"/>
  <c r="M313" i="2"/>
  <c r="R313" i="2"/>
  <c r="I313" i="2"/>
  <c r="K313" i="2"/>
  <c r="O313" i="2"/>
  <c r="Q313" i="2"/>
  <c r="P313" i="2"/>
  <c r="N313" i="2"/>
  <c r="J313" i="2"/>
  <c r="H313" i="2"/>
  <c r="G117" i="2"/>
  <c r="R57" i="17"/>
  <c r="R117" i="2"/>
  <c r="Q117" i="2"/>
  <c r="Q57" i="17"/>
  <c r="P117" i="2"/>
  <c r="O57" i="17"/>
  <c r="O117" i="2"/>
  <c r="N57" i="17"/>
  <c r="N117" i="2"/>
  <c r="M57" i="17"/>
  <c r="M117" i="2"/>
  <c r="L57" i="17"/>
  <c r="L117" i="2"/>
  <c r="J57" i="17"/>
  <c r="J117" i="2"/>
  <c r="I57" i="17"/>
  <c r="I117" i="2"/>
  <c r="H117" i="2"/>
  <c r="H57" i="17"/>
  <c r="G57" i="17"/>
  <c r="F270" i="2"/>
  <c r="F311" i="2"/>
  <c r="F239" i="2"/>
  <c r="F235" i="2"/>
  <c r="F238" i="2"/>
  <c r="J58" i="17"/>
  <c r="F233" i="2"/>
  <c r="F244" i="2"/>
  <c r="F234" i="2"/>
  <c r="F254" i="2"/>
  <c r="O58" i="17"/>
  <c r="F255" i="2"/>
  <c r="N58" i="17"/>
  <c r="F232" i="2"/>
  <c r="F253" i="2"/>
  <c r="G117" i="17"/>
  <c r="M117" i="17"/>
  <c r="L117" i="17"/>
  <c r="I58" i="17"/>
  <c r="H117" i="17"/>
  <c r="O117" i="17"/>
  <c r="I117" i="17"/>
  <c r="R117" i="17"/>
  <c r="Q117" i="17"/>
  <c r="N117" i="17"/>
  <c r="P117" i="17"/>
  <c r="J117" i="17"/>
  <c r="Q58" i="17"/>
  <c r="P108" i="17"/>
  <c r="R108" i="17"/>
  <c r="Q108" i="17"/>
  <c r="N108" i="17"/>
  <c r="O108" i="17"/>
  <c r="M108" i="17"/>
  <c r="J108" i="17"/>
  <c r="L108" i="17"/>
  <c r="I108" i="17"/>
  <c r="G108" i="17"/>
  <c r="H108" i="17"/>
  <c r="F286" i="17"/>
  <c r="F285" i="17"/>
  <c r="F311" i="17" l="1"/>
  <c r="F313" i="2"/>
  <c r="H102" i="17"/>
  <c r="O102" i="17"/>
  <c r="G102" i="17"/>
  <c r="G1" i="2" l="1"/>
  <c r="H1" i="2" l="1"/>
  <c r="E1" i="14"/>
  <c r="G11" i="2"/>
  <c r="H26" i="17" l="1"/>
  <c r="H34" i="2"/>
  <c r="H34" i="17" s="1"/>
  <c r="L50" i="2"/>
  <c r="L50" i="17" s="1"/>
  <c r="H38" i="2"/>
  <c r="H38" i="17" s="1"/>
  <c r="O44" i="2"/>
  <c r="O44" i="17" s="1"/>
  <c r="L46" i="2"/>
  <c r="L46" i="17" s="1"/>
  <c r="R39" i="2"/>
  <c r="R39" i="17" s="1"/>
  <c r="J37" i="2"/>
  <c r="J37" i="17" s="1"/>
  <c r="H49" i="2"/>
  <c r="H49" i="17" s="1"/>
  <c r="G2" i="17"/>
  <c r="C2" i="18" s="1"/>
  <c r="F1" i="14"/>
  <c r="G11" i="17"/>
  <c r="I1" i="2"/>
  <c r="H11" i="2"/>
  <c r="O11" i="2"/>
  <c r="I11" i="2"/>
  <c r="H45" i="2"/>
  <c r="H45" i="17" s="1"/>
  <c r="J11" i="2"/>
  <c r="Q11" i="2"/>
  <c r="P11" i="2"/>
  <c r="R11" i="2"/>
  <c r="L11" i="2"/>
  <c r="N11" i="2"/>
  <c r="M11" i="2"/>
  <c r="Q47" i="2"/>
  <c r="Q47" i="17" s="1"/>
  <c r="I47" i="2"/>
  <c r="I47" i="17" s="1"/>
  <c r="G45" i="2"/>
  <c r="G45" i="17" s="1"/>
  <c r="Q9" i="2"/>
  <c r="L9" i="2"/>
  <c r="G9" i="2"/>
  <c r="N9" i="2"/>
  <c r="I9" i="2"/>
  <c r="H9" i="2"/>
  <c r="P9" i="2"/>
  <c r="O9" i="2"/>
  <c r="R9" i="2"/>
  <c r="J9" i="2"/>
  <c r="M9" i="2"/>
  <c r="N47" i="2"/>
  <c r="N47" i="17" s="1"/>
  <c r="M47" i="2"/>
  <c r="M47" i="17" s="1"/>
  <c r="R47" i="2"/>
  <c r="R47" i="17" s="1"/>
  <c r="J47" i="2"/>
  <c r="J47" i="17" s="1"/>
  <c r="P47" i="2"/>
  <c r="P47" i="17" s="1"/>
  <c r="H47" i="2"/>
  <c r="H47" i="17" s="1"/>
  <c r="L47" i="2"/>
  <c r="L47" i="17" s="1"/>
  <c r="O47" i="2"/>
  <c r="O47" i="17" s="1"/>
  <c r="Q45" i="2"/>
  <c r="Q45" i="17" s="1"/>
  <c r="P45" i="2"/>
  <c r="P45" i="17" s="1"/>
  <c r="O45" i="2"/>
  <c r="O45" i="17" s="1"/>
  <c r="L45" i="2"/>
  <c r="L45" i="17" s="1"/>
  <c r="G47" i="2"/>
  <c r="G47" i="17" s="1"/>
  <c r="J45" i="2"/>
  <c r="J45" i="17" s="1"/>
  <c r="R45" i="2"/>
  <c r="R45" i="17" s="1"/>
  <c r="M45" i="2"/>
  <c r="M45" i="17" s="1"/>
  <c r="N45" i="2"/>
  <c r="N45" i="17" s="1"/>
  <c r="I45" i="2"/>
  <c r="I45" i="17" s="1"/>
  <c r="G13" i="2" l="1"/>
  <c r="O13" i="2"/>
  <c r="N13" i="2"/>
  <c r="M13" i="2"/>
  <c r="P13" i="2"/>
  <c r="J13" i="2"/>
  <c r="H13" i="2"/>
  <c r="L13" i="2"/>
  <c r="R13" i="2"/>
  <c r="I13" i="2"/>
  <c r="Q13" i="2"/>
  <c r="R26" i="17"/>
  <c r="Q26" i="17"/>
  <c r="P26" i="17"/>
  <c r="O26" i="17"/>
  <c r="N26" i="17"/>
  <c r="M26" i="17"/>
  <c r="L26" i="17"/>
  <c r="J26" i="17"/>
  <c r="I26" i="17"/>
  <c r="G26" i="17"/>
  <c r="L49" i="2"/>
  <c r="L49" i="17" s="1"/>
  <c r="G38" i="2"/>
  <c r="G38" i="17" s="1"/>
  <c r="M38" i="2"/>
  <c r="M38" i="17" s="1"/>
  <c r="I39" i="2"/>
  <c r="I39" i="17" s="1"/>
  <c r="H39" i="2"/>
  <c r="H39" i="17" s="1"/>
  <c r="Q39" i="2"/>
  <c r="Q39" i="17" s="1"/>
  <c r="R38" i="2"/>
  <c r="R38" i="17" s="1"/>
  <c r="P39" i="2"/>
  <c r="P39" i="17" s="1"/>
  <c r="N38" i="2"/>
  <c r="N38" i="17" s="1"/>
  <c r="M39" i="2"/>
  <c r="M39" i="17" s="1"/>
  <c r="N49" i="2"/>
  <c r="N49" i="17" s="1"/>
  <c r="O39" i="2"/>
  <c r="O39" i="17" s="1"/>
  <c r="G49" i="2"/>
  <c r="G49" i="17" s="1"/>
  <c r="L44" i="2"/>
  <c r="L44" i="17" s="1"/>
  <c r="G34" i="2"/>
  <c r="G34" i="17" s="1"/>
  <c r="N46" i="2"/>
  <c r="N46" i="17" s="1"/>
  <c r="M49" i="2"/>
  <c r="M49" i="17" s="1"/>
  <c r="Q49" i="2"/>
  <c r="Q49" i="17" s="1"/>
  <c r="O46" i="2"/>
  <c r="O46" i="17" s="1"/>
  <c r="R46" i="2"/>
  <c r="R46" i="17" s="1"/>
  <c r="R50" i="2"/>
  <c r="R50" i="17" s="1"/>
  <c r="I49" i="2"/>
  <c r="I49" i="17" s="1"/>
  <c r="R49" i="2"/>
  <c r="R49" i="17" s="1"/>
  <c r="O49" i="2"/>
  <c r="O49" i="17" s="1"/>
  <c r="J49" i="2"/>
  <c r="J49" i="17" s="1"/>
  <c r="P49" i="2"/>
  <c r="P49" i="17" s="1"/>
  <c r="J50" i="2"/>
  <c r="J50" i="17" s="1"/>
  <c r="Q50" i="2"/>
  <c r="Q50" i="17" s="1"/>
  <c r="N34" i="2"/>
  <c r="N34" i="17" s="1"/>
  <c r="R34" i="2"/>
  <c r="R34" i="17" s="1"/>
  <c r="N44" i="2"/>
  <c r="N44" i="17" s="1"/>
  <c r="P34" i="2"/>
  <c r="P34" i="17" s="1"/>
  <c r="L38" i="2"/>
  <c r="L38" i="17" s="1"/>
  <c r="J38" i="2"/>
  <c r="J38" i="17" s="1"/>
  <c r="P38" i="2"/>
  <c r="P38" i="17" s="1"/>
  <c r="Q38" i="2"/>
  <c r="Q38" i="17" s="1"/>
  <c r="O38" i="2"/>
  <c r="O38" i="17" s="1"/>
  <c r="J39" i="2"/>
  <c r="J39" i="17" s="1"/>
  <c r="L34" i="2"/>
  <c r="L34" i="17" s="1"/>
  <c r="J34" i="2"/>
  <c r="J34" i="17" s="1"/>
  <c r="J44" i="2"/>
  <c r="J44" i="17" s="1"/>
  <c r="L39" i="2"/>
  <c r="L39" i="17" s="1"/>
  <c r="M34" i="2"/>
  <c r="M34" i="17" s="1"/>
  <c r="N39" i="2"/>
  <c r="N39" i="17" s="1"/>
  <c r="I38" i="2"/>
  <c r="I38" i="17" s="1"/>
  <c r="I34" i="2"/>
  <c r="I34" i="17" s="1"/>
  <c r="G39" i="2"/>
  <c r="G39" i="17" s="1"/>
  <c r="O34" i="2"/>
  <c r="O34" i="17" s="1"/>
  <c r="Q34" i="2"/>
  <c r="Q34" i="17" s="1"/>
  <c r="Q37" i="2"/>
  <c r="Q37" i="17" s="1"/>
  <c r="G44" i="2"/>
  <c r="G44" i="17" s="1"/>
  <c r="H46" i="2"/>
  <c r="H46" i="17" s="1"/>
  <c r="M46" i="2"/>
  <c r="M46" i="17" s="1"/>
  <c r="H50" i="2"/>
  <c r="H50" i="17" s="1"/>
  <c r="I46" i="2"/>
  <c r="I46" i="17" s="1"/>
  <c r="P37" i="2"/>
  <c r="P37" i="17" s="1"/>
  <c r="G37" i="2"/>
  <c r="G37" i="17" s="1"/>
  <c r="P44" i="2"/>
  <c r="P44" i="17" s="1"/>
  <c r="L37" i="2"/>
  <c r="L37" i="17" s="1"/>
  <c r="O50" i="2"/>
  <c r="O50" i="17" s="1"/>
  <c r="M37" i="2"/>
  <c r="M37" i="17" s="1"/>
  <c r="Q46" i="2"/>
  <c r="Q46" i="17" s="1"/>
  <c r="M44" i="2"/>
  <c r="M44" i="17" s="1"/>
  <c r="G50" i="2"/>
  <c r="G50" i="17" s="1"/>
  <c r="P46" i="2"/>
  <c r="P46" i="17" s="1"/>
  <c r="N50" i="2"/>
  <c r="N50" i="17" s="1"/>
  <c r="P50" i="2"/>
  <c r="P50" i="17" s="1"/>
  <c r="G46" i="2"/>
  <c r="G46" i="17" s="1"/>
  <c r="H37" i="2"/>
  <c r="H37" i="17" s="1"/>
  <c r="I37" i="2"/>
  <c r="I37" i="17" s="1"/>
  <c r="N37" i="2"/>
  <c r="N37" i="17" s="1"/>
  <c r="H44" i="2"/>
  <c r="H44" i="17" s="1"/>
  <c r="O37" i="2"/>
  <c r="O37" i="17" s="1"/>
  <c r="M50" i="2"/>
  <c r="M50" i="17" s="1"/>
  <c r="J46" i="2"/>
  <c r="J46" i="17" s="1"/>
  <c r="I50" i="2"/>
  <c r="I50" i="17" s="1"/>
  <c r="R44" i="2"/>
  <c r="R44" i="17" s="1"/>
  <c r="I44" i="2"/>
  <c r="I44" i="17" s="1"/>
  <c r="Q44" i="2"/>
  <c r="Q44" i="17" s="1"/>
  <c r="R37" i="2"/>
  <c r="R37" i="17" s="1"/>
  <c r="H2" i="17"/>
  <c r="D2" i="18" s="1"/>
  <c r="R11" i="17"/>
  <c r="P9" i="17"/>
  <c r="Q11" i="17"/>
  <c r="R9" i="17"/>
  <c r="Q9" i="17"/>
  <c r="P11" i="17"/>
  <c r="M9" i="17"/>
  <c r="M11" i="17"/>
  <c r="N11" i="17"/>
  <c r="O11" i="17"/>
  <c r="O9" i="17"/>
  <c r="N9" i="17"/>
  <c r="L9" i="17"/>
  <c r="J9" i="17"/>
  <c r="L11" i="17"/>
  <c r="J11" i="17"/>
  <c r="H9" i="17"/>
  <c r="I9" i="17"/>
  <c r="I11" i="17"/>
  <c r="H11" i="17"/>
  <c r="G9" i="17"/>
  <c r="H54" i="2" l="1"/>
  <c r="H110" i="2" s="1"/>
  <c r="Q54" i="2"/>
  <c r="Q110" i="2" s="1"/>
  <c r="R54" i="2"/>
  <c r="R110" i="2" s="1"/>
  <c r="N54" i="2"/>
  <c r="N110" i="2" s="1"/>
  <c r="M54" i="2"/>
  <c r="M110" i="2" s="1"/>
  <c r="L54" i="2"/>
  <c r="L110" i="2" s="1"/>
  <c r="J54" i="2"/>
  <c r="J110" i="2" s="1"/>
  <c r="G54" i="2"/>
  <c r="P54" i="2"/>
  <c r="P110" i="2" s="1"/>
  <c r="O54" i="2"/>
  <c r="O110" i="2" s="1"/>
  <c r="I54" i="2"/>
  <c r="I110" i="2" s="1"/>
  <c r="R13" i="17"/>
  <c r="Q13" i="17"/>
  <c r="P13" i="17"/>
  <c r="M13" i="17"/>
  <c r="N13" i="17"/>
  <c r="O13" i="17"/>
  <c r="J13" i="17"/>
  <c r="L13" i="17"/>
  <c r="H13" i="17"/>
  <c r="I13" i="17"/>
  <c r="G13" i="17"/>
  <c r="G110" i="2" l="1"/>
  <c r="I54" i="17"/>
  <c r="I110" i="17" s="1"/>
  <c r="H54" i="17"/>
  <c r="H110" i="17" s="1"/>
  <c r="M54" i="17"/>
  <c r="M110" i="17" s="1"/>
  <c r="J54" i="17"/>
  <c r="J110" i="17" s="1"/>
  <c r="O54" i="17"/>
  <c r="O110" i="17" s="1"/>
  <c r="L54" i="17"/>
  <c r="L110" i="17" s="1"/>
  <c r="R54" i="17"/>
  <c r="R110" i="17" s="1"/>
  <c r="Q54" i="17"/>
  <c r="Q110" i="17" s="1"/>
  <c r="P54" i="17"/>
  <c r="P110" i="17" s="1"/>
  <c r="N54" i="17"/>
  <c r="N110" i="17" s="1"/>
  <c r="G54" i="17"/>
  <c r="G110" i="17" l="1"/>
  <c r="O287" i="2" l="1"/>
  <c r="L287" i="2"/>
  <c r="Q287" i="2"/>
  <c r="I287" i="2"/>
  <c r="N287" i="2"/>
  <c r="K287" i="2"/>
  <c r="P287" i="2"/>
  <c r="H287" i="2"/>
  <c r="M287" i="2"/>
  <c r="R287" i="2"/>
  <c r="J287" i="2"/>
  <c r="K287" i="17" l="1"/>
  <c r="M287" i="17"/>
  <c r="R287" i="17"/>
  <c r="L287" i="17"/>
  <c r="N287" i="17"/>
  <c r="O287" i="17"/>
  <c r="J287" i="17"/>
  <c r="P287" i="17"/>
  <c r="Q287" i="17"/>
  <c r="N230" i="2"/>
  <c r="N230" i="17" s="1"/>
  <c r="O229" i="2"/>
  <c r="I231" i="2"/>
  <c r="I231" i="17" s="1"/>
  <c r="I287" i="17"/>
  <c r="H287" i="17"/>
  <c r="F287" i="2"/>
  <c r="O278" i="2"/>
  <c r="M278" i="2"/>
  <c r="G278" i="2"/>
  <c r="P278" i="2"/>
  <c r="I278" i="2"/>
  <c r="J278" i="2"/>
  <c r="H278" i="2"/>
  <c r="Q278" i="2"/>
  <c r="N278" i="2"/>
  <c r="K278" i="2"/>
  <c r="R278" i="2"/>
  <c r="L278" i="2"/>
  <c r="Q277" i="2"/>
  <c r="H277" i="2"/>
  <c r="G277" i="2"/>
  <c r="I277" i="2"/>
  <c r="P277" i="2"/>
  <c r="M277" i="2"/>
  <c r="N277" i="2"/>
  <c r="J277" i="2"/>
  <c r="L277" i="2"/>
  <c r="O277" i="2"/>
  <c r="R277" i="2"/>
  <c r="K277" i="2"/>
  <c r="R231" i="2"/>
  <c r="R231" i="17" s="1"/>
  <c r="N229" i="2"/>
  <c r="G231" i="2"/>
  <c r="G231" i="17" s="1"/>
  <c r="M231" i="2"/>
  <c r="M231" i="17" s="1"/>
  <c r="H231" i="2"/>
  <c r="H231" i="17" s="1"/>
  <c r="Q230" i="2"/>
  <c r="Q230" i="17" s="1"/>
  <c r="P231" i="2"/>
  <c r="P231" i="17" s="1"/>
  <c r="K231" i="2"/>
  <c r="K231" i="17" s="1"/>
  <c r="R230" i="2"/>
  <c r="R230" i="17" s="1"/>
  <c r="Q289" i="2" l="1"/>
  <c r="R289" i="2"/>
  <c r="M289" i="2"/>
  <c r="P289" i="2"/>
  <c r="O289" i="2"/>
  <c r="N289" i="2"/>
  <c r="L289" i="2"/>
  <c r="K289" i="2"/>
  <c r="J289" i="2"/>
  <c r="I289" i="2"/>
  <c r="H289" i="2"/>
  <c r="G289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N229" i="17"/>
  <c r="P277" i="17"/>
  <c r="N278" i="17"/>
  <c r="O229" i="17"/>
  <c r="K277" i="17"/>
  <c r="Q278" i="17"/>
  <c r="R277" i="17"/>
  <c r="N277" i="17"/>
  <c r="R278" i="17"/>
  <c r="L277" i="17"/>
  <c r="Q277" i="17"/>
  <c r="O278" i="17"/>
  <c r="J277" i="17"/>
  <c r="L278" i="17"/>
  <c r="P278" i="17"/>
  <c r="O277" i="17"/>
  <c r="M277" i="17"/>
  <c r="K278" i="17"/>
  <c r="J278" i="17"/>
  <c r="M278" i="17"/>
  <c r="L230" i="2"/>
  <c r="L230" i="17" s="1"/>
  <c r="J230" i="2"/>
  <c r="J230" i="17" s="1"/>
  <c r="K230" i="2"/>
  <c r="K230" i="17" s="1"/>
  <c r="G230" i="2"/>
  <c r="G230" i="17" s="1"/>
  <c r="M230" i="2"/>
  <c r="M230" i="17" s="1"/>
  <c r="G229" i="2"/>
  <c r="I229" i="2"/>
  <c r="J229" i="2"/>
  <c r="K229" i="2"/>
  <c r="R229" i="2"/>
  <c r="R274" i="2" s="1"/>
  <c r="H230" i="2"/>
  <c r="H230" i="17" s="1"/>
  <c r="I230" i="2"/>
  <c r="I230" i="17" s="1"/>
  <c r="Q229" i="2"/>
  <c r="O231" i="2"/>
  <c r="O231" i="17" s="1"/>
  <c r="L231" i="2"/>
  <c r="L231" i="17" s="1"/>
  <c r="Q231" i="2"/>
  <c r="Q231" i="17" s="1"/>
  <c r="N231" i="2"/>
  <c r="N231" i="17" s="1"/>
  <c r="H229" i="2"/>
  <c r="M229" i="2"/>
  <c r="O230" i="2"/>
  <c r="O230" i="17" s="1"/>
  <c r="P229" i="2"/>
  <c r="J231" i="2"/>
  <c r="J231" i="17" s="1"/>
  <c r="P230" i="2"/>
  <c r="P230" i="17" s="1"/>
  <c r="L229" i="2"/>
  <c r="G277" i="17"/>
  <c r="H278" i="17"/>
  <c r="I278" i="17"/>
  <c r="G278" i="17"/>
  <c r="F287" i="17"/>
  <c r="H277" i="17"/>
  <c r="I277" i="17"/>
  <c r="F308" i="2"/>
  <c r="F307" i="2"/>
  <c r="F304" i="2"/>
  <c r="F305" i="2"/>
  <c r="F306" i="2"/>
  <c r="F277" i="2"/>
  <c r="F278" i="2"/>
  <c r="F231" i="17" l="1"/>
  <c r="F230" i="17"/>
  <c r="N274" i="2"/>
  <c r="N282" i="2" s="1"/>
  <c r="F289" i="2"/>
  <c r="F280" i="2"/>
  <c r="R282" i="2"/>
  <c r="K274" i="2"/>
  <c r="K282" i="2" s="1"/>
  <c r="O274" i="2"/>
  <c r="O282" i="2" s="1"/>
  <c r="Q274" i="2"/>
  <c r="Q282" i="2" s="1"/>
  <c r="P274" i="2"/>
  <c r="P282" i="2" s="1"/>
  <c r="G274" i="2"/>
  <c r="M274" i="2"/>
  <c r="M282" i="2" s="1"/>
  <c r="L274" i="2"/>
  <c r="L282" i="2" s="1"/>
  <c r="J274" i="2"/>
  <c r="I274" i="2"/>
  <c r="I282" i="2" s="1"/>
  <c r="H274" i="2"/>
  <c r="H282" i="2" s="1"/>
  <c r="N313" i="17"/>
  <c r="R313" i="17"/>
  <c r="Q280" i="17"/>
  <c r="M313" i="17"/>
  <c r="N280" i="17"/>
  <c r="Q313" i="17"/>
  <c r="J280" i="17"/>
  <c r="P313" i="17"/>
  <c r="O313" i="17"/>
  <c r="O280" i="17"/>
  <c r="R280" i="17"/>
  <c r="L280" i="17"/>
  <c r="N289" i="17"/>
  <c r="K280" i="17"/>
  <c r="R289" i="17"/>
  <c r="K289" i="17"/>
  <c r="P280" i="17"/>
  <c r="P289" i="17"/>
  <c r="M280" i="17"/>
  <c r="Q289" i="17"/>
  <c r="L289" i="17"/>
  <c r="O289" i="17"/>
  <c r="J289" i="17"/>
  <c r="M289" i="17"/>
  <c r="J229" i="17"/>
  <c r="P229" i="17"/>
  <c r="Q229" i="17"/>
  <c r="L229" i="17"/>
  <c r="R229" i="17"/>
  <c r="H229" i="17"/>
  <c r="I229" i="17"/>
  <c r="K229" i="17"/>
  <c r="G229" i="17"/>
  <c r="F229" i="2"/>
  <c r="F230" i="2"/>
  <c r="F231" i="2"/>
  <c r="M229" i="17"/>
  <c r="H280" i="17"/>
  <c r="I289" i="17"/>
  <c r="H289" i="17"/>
  <c r="F277" i="17"/>
  <c r="G280" i="17"/>
  <c r="F278" i="17"/>
  <c r="G289" i="17"/>
  <c r="I280" i="17"/>
  <c r="J282" i="2" l="1"/>
  <c r="F289" i="17"/>
  <c r="F280" i="17"/>
  <c r="G282" i="2"/>
  <c r="F274" i="2"/>
  <c r="N274" i="17"/>
  <c r="N282" i="17" s="1"/>
  <c r="R274" i="17"/>
  <c r="R282" i="17" s="1"/>
  <c r="O274" i="17"/>
  <c r="O282" i="17" s="1"/>
  <c r="Q274" i="17"/>
  <c r="Q282" i="17" s="1"/>
  <c r="K274" i="17"/>
  <c r="K282" i="17" s="1"/>
  <c r="J274" i="17"/>
  <c r="J282" i="17" s="1"/>
  <c r="M274" i="17"/>
  <c r="M282" i="17" s="1"/>
  <c r="L274" i="17"/>
  <c r="L282" i="17" s="1"/>
  <c r="G274" i="17"/>
  <c r="P274" i="17"/>
  <c r="P282" i="17" s="1"/>
  <c r="I274" i="17"/>
  <c r="I282" i="17" s="1"/>
  <c r="H274" i="17"/>
  <c r="H282" i="17" s="1"/>
  <c r="F229" i="17"/>
  <c r="G282" i="17" l="1"/>
  <c r="F282" i="17" s="1"/>
  <c r="F274" i="17"/>
  <c r="F282" i="2"/>
  <c r="G1" i="14"/>
  <c r="I2" i="17" l="1"/>
  <c r="E2" i="18" s="1"/>
  <c r="F175" i="2" l="1"/>
  <c r="F175" i="17"/>
  <c r="F294" i="2" l="1"/>
  <c r="F293" i="2"/>
  <c r="F122" i="2" l="1"/>
  <c r="F121" i="2"/>
  <c r="D11" i="1" l="1"/>
  <c r="K11" i="2"/>
  <c r="D9" i="1"/>
  <c r="K9" i="2"/>
  <c r="K13" i="2" l="1"/>
  <c r="K11" i="17"/>
  <c r="F9" i="2"/>
  <c r="K9" i="17"/>
  <c r="F11" i="2"/>
  <c r="F13" i="2" l="1"/>
  <c r="F11" i="17"/>
  <c r="K13" i="17"/>
  <c r="F13" i="17" s="1"/>
  <c r="F9" i="17"/>
  <c r="D26" i="1"/>
  <c r="K26" i="17" l="1"/>
  <c r="K51" i="2"/>
  <c r="K51" i="17" s="1"/>
  <c r="K37" i="2"/>
  <c r="K37" i="17" s="1"/>
  <c r="K52" i="2"/>
  <c r="K52" i="17" s="1"/>
  <c r="K38" i="2"/>
  <c r="K38" i="17" s="1"/>
  <c r="K47" i="2"/>
  <c r="K47" i="17" s="1"/>
  <c r="K45" i="2"/>
  <c r="K45" i="17" s="1"/>
  <c r="K34" i="2"/>
  <c r="K34" i="17" s="1"/>
  <c r="K46" i="2"/>
  <c r="K46" i="17" s="1"/>
  <c r="K44" i="2"/>
  <c r="K44" i="17" s="1"/>
  <c r="F44" i="17" s="1"/>
  <c r="K50" i="2"/>
  <c r="K50" i="17" s="1"/>
  <c r="K49" i="2"/>
  <c r="K49" i="17" s="1"/>
  <c r="K39" i="2"/>
  <c r="K39" i="17" s="1"/>
  <c r="F38" i="17" l="1"/>
  <c r="F44" i="2"/>
  <c r="F46" i="2"/>
  <c r="F37" i="2"/>
  <c r="F49" i="2"/>
  <c r="F34" i="2"/>
  <c r="F51" i="2"/>
  <c r="F39" i="2"/>
  <c r="F37" i="17"/>
  <c r="F38" i="2"/>
  <c r="F36" i="17"/>
  <c r="F50" i="17"/>
  <c r="F50" i="2"/>
  <c r="F45" i="17"/>
  <c r="F45" i="2"/>
  <c r="F47" i="17"/>
  <c r="F47" i="2"/>
  <c r="F52" i="17"/>
  <c r="F52" i="2"/>
  <c r="K54" i="2"/>
  <c r="F54" i="2" s="1"/>
  <c r="F26" i="17"/>
  <c r="F32" i="17"/>
  <c r="F46" i="17"/>
  <c r="F39" i="17"/>
  <c r="F34" i="17"/>
  <c r="F29" i="17" l="1"/>
  <c r="F51" i="17"/>
  <c r="F49" i="17"/>
  <c r="K54" i="17"/>
  <c r="F54" i="17" s="1"/>
  <c r="K57" i="2"/>
  <c r="D57" i="1"/>
  <c r="F57" i="2" l="1"/>
  <c r="K57" i="17"/>
  <c r="F57" i="17" s="1"/>
  <c r="K96" i="2"/>
  <c r="K96" i="17" s="1"/>
  <c r="K88" i="2"/>
  <c r="K67" i="2"/>
  <c r="K63" i="2"/>
  <c r="K87" i="2"/>
  <c r="K94" i="2"/>
  <c r="K94" i="17" s="1"/>
  <c r="K72" i="2"/>
  <c r="K71" i="2"/>
  <c r="K71" i="17" s="1"/>
  <c r="K79" i="2"/>
  <c r="K66" i="2"/>
  <c r="K81" i="2"/>
  <c r="K81" i="17" s="1"/>
  <c r="K59" i="2"/>
  <c r="K59" i="17" s="1"/>
  <c r="K62" i="2"/>
  <c r="K98" i="2"/>
  <c r="K98" i="17" s="1"/>
  <c r="K78" i="2"/>
  <c r="K60" i="2"/>
  <c r="K60" i="17" s="1"/>
  <c r="K89" i="2"/>
  <c r="K80" i="2"/>
  <c r="K80" i="17" s="1"/>
  <c r="K58" i="2"/>
  <c r="F58" i="2" s="1"/>
  <c r="K61" i="2"/>
  <c r="K61" i="17" s="1"/>
  <c r="K93" i="2"/>
  <c r="K93" i="17" s="1"/>
  <c r="D59" i="1"/>
  <c r="D58" i="1"/>
  <c r="K66" i="17" l="1"/>
  <c r="F66" i="17" s="1"/>
  <c r="K88" i="17"/>
  <c r="F88" i="17" s="1"/>
  <c r="K89" i="17"/>
  <c r="F89" i="17" s="1"/>
  <c r="K62" i="17"/>
  <c r="F62" i="17" s="1"/>
  <c r="K79" i="17"/>
  <c r="F79" i="17" s="1"/>
  <c r="K87" i="17"/>
  <c r="F87" i="17" s="1"/>
  <c r="K63" i="17"/>
  <c r="F63" i="17" s="1"/>
  <c r="K78" i="17"/>
  <c r="F78" i="17" s="1"/>
  <c r="K72" i="17"/>
  <c r="F72" i="17" s="1"/>
  <c r="K67" i="17"/>
  <c r="F67" i="17" s="1"/>
  <c r="F80" i="2"/>
  <c r="F80" i="17"/>
  <c r="F98" i="2"/>
  <c r="F98" i="17"/>
  <c r="F94" i="2"/>
  <c r="F94" i="17"/>
  <c r="F96" i="2"/>
  <c r="F96" i="17"/>
  <c r="F93" i="2"/>
  <c r="F93" i="17"/>
  <c r="F61" i="2"/>
  <c r="F61" i="17"/>
  <c r="F60" i="2"/>
  <c r="F60" i="17"/>
  <c r="F59" i="2"/>
  <c r="F59" i="17"/>
  <c r="F71" i="2"/>
  <c r="F71" i="17"/>
  <c r="F81" i="2"/>
  <c r="F81" i="17"/>
  <c r="K102" i="2"/>
  <c r="F102" i="2" s="1"/>
  <c r="F89" i="2"/>
  <c r="F87" i="2"/>
  <c r="F88" i="2"/>
  <c r="F67" i="2"/>
  <c r="F66" i="2"/>
  <c r="F78" i="2"/>
  <c r="F79" i="2"/>
  <c r="F72" i="2"/>
  <c r="K58" i="17"/>
  <c r="F63" i="2"/>
  <c r="F62" i="2"/>
  <c r="F58" i="17" l="1"/>
  <c r="K102" i="17"/>
  <c r="F102" i="17" l="1"/>
  <c r="D106" i="1"/>
  <c r="K106" i="2"/>
  <c r="D105" i="1"/>
  <c r="K105" i="2"/>
  <c r="K105" i="17" s="1"/>
  <c r="K108" i="2" l="1"/>
  <c r="K110" i="2" s="1"/>
  <c r="F105" i="17"/>
  <c r="F106" i="2"/>
  <c r="K106" i="17"/>
  <c r="F105" i="2"/>
  <c r="F110" i="2" l="1"/>
  <c r="F108" i="2"/>
  <c r="F106" i="17"/>
  <c r="K108" i="17"/>
  <c r="K110" i="17" s="1"/>
  <c r="F110" i="17" s="1"/>
  <c r="F108" i="17" l="1"/>
  <c r="D114" i="1"/>
  <c r="D115" i="1"/>
  <c r="D113" i="1"/>
  <c r="K113" i="2"/>
  <c r="K117" i="2" l="1"/>
  <c r="F117" i="2" s="1"/>
  <c r="K115" i="17"/>
  <c r="K114" i="17"/>
  <c r="F113" i="2"/>
  <c r="K113" i="17"/>
  <c r="D117" i="1"/>
  <c r="F115" i="17" l="1"/>
  <c r="F114" i="17"/>
  <c r="F113" i="17"/>
  <c r="K117" i="17"/>
  <c r="F117" i="17" s="1"/>
  <c r="K303" i="17" l="1"/>
  <c r="K313" i="17" l="1"/>
  <c r="I303" i="17"/>
  <c r="J303" i="17"/>
  <c r="G303" i="17"/>
  <c r="F303" i="2"/>
  <c r="H303" i="17"/>
  <c r="L303" i="17"/>
  <c r="H313" i="17" l="1"/>
  <c r="I313" i="17"/>
  <c r="L313" i="17"/>
  <c r="J313" i="17"/>
  <c r="F303" i="17"/>
  <c r="G313" i="17"/>
  <c r="F313" i="17" l="1"/>
  <c r="L136" i="17" l="1"/>
  <c r="J136" i="17"/>
  <c r="K136" i="17"/>
  <c r="I136" i="17"/>
  <c r="H136" i="17"/>
  <c r="G136" i="17" l="1"/>
  <c r="F136" i="17" s="1"/>
  <c r="F136" i="2" l="1"/>
  <c r="F121" i="17" l="1"/>
  <c r="F293" i="17"/>
  <c r="F294" i="17" l="1"/>
  <c r="F122" i="17" l="1"/>
  <c r="R156" i="2" l="1"/>
  <c r="R156" i="17" s="1"/>
  <c r="Q156" i="2"/>
  <c r="Q156" i="17" s="1"/>
  <c r="P156" i="2"/>
  <c r="P156" i="17" s="1"/>
  <c r="O156" i="2"/>
  <c r="O156" i="17" s="1"/>
  <c r="N156" i="2"/>
  <c r="N156" i="17" s="1"/>
  <c r="M156" i="2"/>
  <c r="M156" i="17" s="1"/>
  <c r="L156" i="2"/>
  <c r="L156" i="17" s="1"/>
  <c r="K156" i="2"/>
  <c r="K156" i="17" s="1"/>
  <c r="J156" i="2"/>
  <c r="J156" i="17" s="1"/>
  <c r="I156" i="2"/>
  <c r="I156" i="17" s="1"/>
  <c r="H156" i="2"/>
  <c r="H156" i="17" s="1"/>
  <c r="R155" i="2"/>
  <c r="R155" i="17" s="1"/>
  <c r="Q155" i="2"/>
  <c r="Q155" i="17" s="1"/>
  <c r="P155" i="2"/>
  <c r="P155" i="17" s="1"/>
  <c r="O155" i="2"/>
  <c r="O155" i="17" s="1"/>
  <c r="N155" i="2"/>
  <c r="N155" i="17" s="1"/>
  <c r="M155" i="2"/>
  <c r="M155" i="17" s="1"/>
  <c r="L155" i="2"/>
  <c r="L155" i="17" s="1"/>
  <c r="K155" i="2"/>
  <c r="K155" i="17" s="1"/>
  <c r="J155" i="2"/>
  <c r="J155" i="17" s="1"/>
  <c r="I155" i="2"/>
  <c r="I155" i="17" s="1"/>
  <c r="H155" i="2"/>
  <c r="H155" i="17" s="1"/>
  <c r="R154" i="2"/>
  <c r="R154" i="17" s="1"/>
  <c r="Q154" i="2"/>
  <c r="Q154" i="17" s="1"/>
  <c r="P154" i="2"/>
  <c r="P154" i="17" s="1"/>
  <c r="O154" i="2"/>
  <c r="O154" i="17" s="1"/>
  <c r="N154" i="2"/>
  <c r="N154" i="17" s="1"/>
  <c r="M154" i="2"/>
  <c r="M154" i="17" s="1"/>
  <c r="L154" i="2"/>
  <c r="L154" i="17" s="1"/>
  <c r="K154" i="2"/>
  <c r="K154" i="17" s="1"/>
  <c r="J154" i="2"/>
  <c r="J154" i="17" s="1"/>
  <c r="I154" i="2"/>
  <c r="I154" i="17" s="1"/>
  <c r="H154" i="2"/>
  <c r="H154" i="17" s="1"/>
  <c r="R153" i="2"/>
  <c r="R153" i="17" s="1"/>
  <c r="Q153" i="2"/>
  <c r="Q153" i="17" s="1"/>
  <c r="P153" i="2"/>
  <c r="P153" i="17" s="1"/>
  <c r="O153" i="2"/>
  <c r="O153" i="17" s="1"/>
  <c r="N153" i="2"/>
  <c r="N153" i="17" s="1"/>
  <c r="M153" i="2"/>
  <c r="M153" i="17" s="1"/>
  <c r="L153" i="2"/>
  <c r="L153" i="17" s="1"/>
  <c r="K153" i="2"/>
  <c r="K153" i="17" s="1"/>
  <c r="J153" i="2"/>
  <c r="J153" i="17" s="1"/>
  <c r="I153" i="2"/>
  <c r="I153" i="17" s="1"/>
  <c r="H153" i="2"/>
  <c r="H153" i="17" s="1"/>
  <c r="R152" i="2"/>
  <c r="R152" i="17" s="1"/>
  <c r="Q152" i="2"/>
  <c r="Q152" i="17" s="1"/>
  <c r="P152" i="2"/>
  <c r="P152" i="17" s="1"/>
  <c r="O152" i="2"/>
  <c r="O152" i="17" s="1"/>
  <c r="N152" i="2"/>
  <c r="N152" i="17" s="1"/>
  <c r="M152" i="2"/>
  <c r="M152" i="17" s="1"/>
  <c r="L152" i="2"/>
  <c r="L152" i="17" s="1"/>
  <c r="K152" i="2"/>
  <c r="K152" i="17" s="1"/>
  <c r="J152" i="2"/>
  <c r="J152" i="17" s="1"/>
  <c r="I152" i="2"/>
  <c r="I152" i="17" s="1"/>
  <c r="H152" i="2"/>
  <c r="H152" i="17" s="1"/>
  <c r="R151" i="2"/>
  <c r="R151" i="17" s="1"/>
  <c r="Q151" i="2"/>
  <c r="Q151" i="17" s="1"/>
  <c r="P151" i="2"/>
  <c r="P151" i="17" s="1"/>
  <c r="O151" i="2"/>
  <c r="O151" i="17" s="1"/>
  <c r="N151" i="2"/>
  <c r="N151" i="17" s="1"/>
  <c r="M151" i="2"/>
  <c r="M151" i="17" s="1"/>
  <c r="L151" i="2"/>
  <c r="L151" i="17" s="1"/>
  <c r="K151" i="2"/>
  <c r="K151" i="17" s="1"/>
  <c r="J151" i="2"/>
  <c r="J151" i="17" s="1"/>
  <c r="I151" i="2"/>
  <c r="I151" i="17" s="1"/>
  <c r="H151" i="2"/>
  <c r="H151" i="17" s="1"/>
  <c r="R150" i="2"/>
  <c r="R150" i="17" s="1"/>
  <c r="Q150" i="2"/>
  <c r="Q150" i="17" s="1"/>
  <c r="P150" i="2"/>
  <c r="P150" i="17" s="1"/>
  <c r="O150" i="2"/>
  <c r="O150" i="17" s="1"/>
  <c r="N150" i="2"/>
  <c r="N150" i="17" s="1"/>
  <c r="M150" i="2"/>
  <c r="M150" i="17" s="1"/>
  <c r="L150" i="2"/>
  <c r="L150" i="17" s="1"/>
  <c r="K150" i="2"/>
  <c r="K150" i="17" s="1"/>
  <c r="J150" i="2"/>
  <c r="J150" i="17" s="1"/>
  <c r="I150" i="2"/>
  <c r="I150" i="17" s="1"/>
  <c r="H150" i="2"/>
  <c r="H150" i="17" s="1"/>
  <c r="R144" i="2"/>
  <c r="R144" i="17" s="1"/>
  <c r="Q144" i="2"/>
  <c r="Q144" i="17" s="1"/>
  <c r="P144" i="2"/>
  <c r="P144" i="17" s="1"/>
  <c r="O144" i="2"/>
  <c r="O144" i="17" s="1"/>
  <c r="N144" i="2"/>
  <c r="N144" i="17" s="1"/>
  <c r="M144" i="2"/>
  <c r="M144" i="17" s="1"/>
  <c r="L144" i="2"/>
  <c r="L144" i="17" s="1"/>
  <c r="K144" i="2"/>
  <c r="K144" i="17" s="1"/>
  <c r="J144" i="2"/>
  <c r="J144" i="17" s="1"/>
  <c r="I144" i="2"/>
  <c r="I144" i="17" s="1"/>
  <c r="H144" i="2"/>
  <c r="H144" i="17" s="1"/>
  <c r="R143" i="2"/>
  <c r="R143" i="17" s="1"/>
  <c r="Q143" i="2"/>
  <c r="Q143" i="17" s="1"/>
  <c r="P143" i="2"/>
  <c r="P143" i="17" s="1"/>
  <c r="O143" i="2"/>
  <c r="O143" i="17" s="1"/>
  <c r="N143" i="2"/>
  <c r="N143" i="17" s="1"/>
  <c r="M143" i="2"/>
  <c r="M143" i="17" s="1"/>
  <c r="L143" i="2"/>
  <c r="L143" i="17" s="1"/>
  <c r="K143" i="2"/>
  <c r="K143" i="17" s="1"/>
  <c r="J143" i="2"/>
  <c r="J143" i="17" s="1"/>
  <c r="I143" i="2"/>
  <c r="I143" i="17" s="1"/>
  <c r="H143" i="2"/>
  <c r="H143" i="17" s="1"/>
  <c r="R142" i="2"/>
  <c r="R142" i="17" s="1"/>
  <c r="Q142" i="2"/>
  <c r="Q142" i="17" s="1"/>
  <c r="P142" i="2"/>
  <c r="P142" i="17" s="1"/>
  <c r="O142" i="2"/>
  <c r="O142" i="17" s="1"/>
  <c r="N142" i="2"/>
  <c r="N142" i="17" s="1"/>
  <c r="M142" i="2"/>
  <c r="M142" i="17" s="1"/>
  <c r="L142" i="2"/>
  <c r="L142" i="17" s="1"/>
  <c r="K142" i="2"/>
  <c r="K142" i="17" s="1"/>
  <c r="J142" i="2"/>
  <c r="J142" i="17" s="1"/>
  <c r="I142" i="2"/>
  <c r="I142" i="17" s="1"/>
  <c r="H142" i="2"/>
  <c r="H142" i="17" s="1"/>
  <c r="R141" i="2"/>
  <c r="R141" i="17" s="1"/>
  <c r="Q141" i="2"/>
  <c r="Q141" i="17" s="1"/>
  <c r="P141" i="2"/>
  <c r="P141" i="17" s="1"/>
  <c r="O141" i="2"/>
  <c r="O141" i="17" s="1"/>
  <c r="N141" i="2"/>
  <c r="N141" i="17" s="1"/>
  <c r="M141" i="2"/>
  <c r="M141" i="17" s="1"/>
  <c r="L141" i="2"/>
  <c r="L141" i="17" s="1"/>
  <c r="K141" i="2"/>
  <c r="K141" i="17" s="1"/>
  <c r="J141" i="2"/>
  <c r="J141" i="17" s="1"/>
  <c r="I141" i="2"/>
  <c r="I141" i="17" s="1"/>
  <c r="H141" i="2"/>
  <c r="H141" i="17" s="1"/>
  <c r="R140" i="2"/>
  <c r="R140" i="17" s="1"/>
  <c r="Q140" i="2"/>
  <c r="Q140" i="17" s="1"/>
  <c r="P140" i="2"/>
  <c r="P140" i="17" s="1"/>
  <c r="O140" i="2"/>
  <c r="O140" i="17" s="1"/>
  <c r="N140" i="2"/>
  <c r="N140" i="17" s="1"/>
  <c r="M140" i="2"/>
  <c r="M140" i="17" s="1"/>
  <c r="L140" i="2"/>
  <c r="L140" i="17" s="1"/>
  <c r="K140" i="2"/>
  <c r="K140" i="17" s="1"/>
  <c r="J140" i="2"/>
  <c r="J140" i="17" s="1"/>
  <c r="I140" i="2"/>
  <c r="I140" i="17" s="1"/>
  <c r="H140" i="2"/>
  <c r="H140" i="17" s="1"/>
  <c r="R139" i="2"/>
  <c r="R139" i="17" s="1"/>
  <c r="Q139" i="2"/>
  <c r="Q139" i="17" s="1"/>
  <c r="P139" i="2"/>
  <c r="P139" i="17" s="1"/>
  <c r="O139" i="2"/>
  <c r="O139" i="17" s="1"/>
  <c r="N139" i="2"/>
  <c r="N139" i="17" s="1"/>
  <c r="M139" i="2"/>
  <c r="M139" i="17" s="1"/>
  <c r="L139" i="2"/>
  <c r="L139" i="17" s="1"/>
  <c r="K139" i="2"/>
  <c r="K139" i="17" s="1"/>
  <c r="J139" i="2"/>
  <c r="J139" i="17" s="1"/>
  <c r="I139" i="2"/>
  <c r="I139" i="17" s="1"/>
  <c r="H139" i="2"/>
  <c r="H139" i="17" s="1"/>
  <c r="R138" i="2"/>
  <c r="R138" i="17" s="1"/>
  <c r="Q138" i="2"/>
  <c r="Q138" i="17" s="1"/>
  <c r="P138" i="2"/>
  <c r="P138" i="17" s="1"/>
  <c r="O138" i="2"/>
  <c r="O138" i="17" s="1"/>
  <c r="N138" i="2"/>
  <c r="N138" i="17" s="1"/>
  <c r="M138" i="2"/>
  <c r="M138" i="17" s="1"/>
  <c r="L138" i="2"/>
  <c r="L138" i="17" s="1"/>
  <c r="K138" i="2"/>
  <c r="K138" i="17" s="1"/>
  <c r="J138" i="2"/>
  <c r="J138" i="17" s="1"/>
  <c r="I138" i="2"/>
  <c r="I138" i="17" s="1"/>
  <c r="H138" i="2"/>
  <c r="H138" i="17" s="1"/>
  <c r="R137" i="2"/>
  <c r="R137" i="17" s="1"/>
  <c r="Q137" i="2"/>
  <c r="Q137" i="17" s="1"/>
  <c r="P137" i="2"/>
  <c r="P137" i="17" s="1"/>
  <c r="O137" i="2"/>
  <c r="O137" i="17" s="1"/>
  <c r="N137" i="2"/>
  <c r="N137" i="17" s="1"/>
  <c r="M137" i="2"/>
  <c r="M137" i="17" s="1"/>
  <c r="L137" i="2"/>
  <c r="L137" i="17" s="1"/>
  <c r="K137" i="2"/>
  <c r="K137" i="17" s="1"/>
  <c r="J137" i="2"/>
  <c r="J137" i="17" s="1"/>
  <c r="I137" i="2"/>
  <c r="I137" i="17" s="1"/>
  <c r="H137" i="2"/>
  <c r="H137" i="17" s="1"/>
  <c r="N7" i="18"/>
  <c r="M7" i="18"/>
  <c r="L7" i="18"/>
  <c r="K7" i="18"/>
  <c r="J7" i="18"/>
  <c r="I7" i="18"/>
  <c r="H7" i="18"/>
  <c r="G7" i="18"/>
  <c r="F7" i="18"/>
  <c r="E7" i="18"/>
  <c r="D7" i="18"/>
  <c r="G146" i="1" l="1"/>
  <c r="O146" i="1"/>
  <c r="H146" i="1"/>
  <c r="P146" i="1"/>
  <c r="E146" i="1"/>
  <c r="I146" i="1"/>
  <c r="M146" i="1"/>
  <c r="C7" i="18"/>
  <c r="D136" i="1"/>
  <c r="P7" i="18" s="1"/>
  <c r="G137" i="2"/>
  <c r="D137" i="1"/>
  <c r="D138" i="1"/>
  <c r="G138" i="2"/>
  <c r="G139" i="2"/>
  <c r="D139" i="1"/>
  <c r="D140" i="1"/>
  <c r="G140" i="2"/>
  <c r="G141" i="2"/>
  <c r="D141" i="1"/>
  <c r="D142" i="1"/>
  <c r="G142" i="2"/>
  <c r="G143" i="2"/>
  <c r="D143" i="1"/>
  <c r="D144" i="1"/>
  <c r="G144" i="2"/>
  <c r="E158" i="1"/>
  <c r="G149" i="2"/>
  <c r="D149" i="1"/>
  <c r="I158" i="1"/>
  <c r="K149" i="2"/>
  <c r="M158" i="1"/>
  <c r="O149" i="2"/>
  <c r="G150" i="2"/>
  <c r="D150" i="1"/>
  <c r="D151" i="1"/>
  <c r="G151" i="2"/>
  <c r="G152" i="2"/>
  <c r="D152" i="1"/>
  <c r="G153" i="2"/>
  <c r="D153" i="1"/>
  <c r="G154" i="2"/>
  <c r="D154" i="1"/>
  <c r="G155" i="2"/>
  <c r="D155" i="1"/>
  <c r="D156" i="1"/>
  <c r="G156" i="2"/>
  <c r="G161" i="2"/>
  <c r="E163" i="1"/>
  <c r="D161" i="1"/>
  <c r="I163" i="1"/>
  <c r="K161" i="2"/>
  <c r="M163" i="1"/>
  <c r="O161" i="2"/>
  <c r="J146" i="1"/>
  <c r="N146" i="1"/>
  <c r="F158" i="1"/>
  <c r="H149" i="2"/>
  <c r="J158" i="1"/>
  <c r="L149" i="2"/>
  <c r="N158" i="1"/>
  <c r="P149" i="2"/>
  <c r="F163" i="1"/>
  <c r="H161" i="2"/>
  <c r="J163" i="1"/>
  <c r="L161" i="2"/>
  <c r="N163" i="1"/>
  <c r="P161" i="2"/>
  <c r="K146" i="1"/>
  <c r="I149" i="2"/>
  <c r="G158" i="1"/>
  <c r="K158" i="1"/>
  <c r="M149" i="2"/>
  <c r="O158" i="1"/>
  <c r="Q149" i="2"/>
  <c r="G163" i="1"/>
  <c r="I161" i="2"/>
  <c r="K163" i="1"/>
  <c r="M161" i="2"/>
  <c r="O163" i="1"/>
  <c r="Q161" i="2"/>
  <c r="F146" i="1"/>
  <c r="L146" i="1"/>
  <c r="H158" i="1"/>
  <c r="J149" i="2"/>
  <c r="L158" i="1"/>
  <c r="N149" i="2"/>
  <c r="P158" i="1"/>
  <c r="R149" i="2"/>
  <c r="H163" i="1"/>
  <c r="J161" i="2"/>
  <c r="L163" i="1"/>
  <c r="N161" i="2"/>
  <c r="P163" i="1"/>
  <c r="R161" i="2"/>
  <c r="R149" i="17" l="1"/>
  <c r="R158" i="17" s="1"/>
  <c r="R158" i="2"/>
  <c r="M163" i="2"/>
  <c r="M161" i="17"/>
  <c r="M163" i="17" s="1"/>
  <c r="P163" i="2"/>
  <c r="P161" i="17"/>
  <c r="P163" i="17" s="1"/>
  <c r="L158" i="2"/>
  <c r="L149" i="17"/>
  <c r="L158" i="17" s="1"/>
  <c r="R163" i="2"/>
  <c r="R161" i="17"/>
  <c r="R163" i="17" s="1"/>
  <c r="J161" i="17"/>
  <c r="J163" i="17" s="1"/>
  <c r="J163" i="2"/>
  <c r="H146" i="2"/>
  <c r="H146" i="17" s="1"/>
  <c r="I149" i="17"/>
  <c r="I158" i="17" s="1"/>
  <c r="I158" i="2"/>
  <c r="D163" i="1"/>
  <c r="F151" i="2"/>
  <c r="G151" i="17"/>
  <c r="F151" i="17" s="1"/>
  <c r="O158" i="2"/>
  <c r="O149" i="17"/>
  <c r="O158" i="17" s="1"/>
  <c r="R146" i="2"/>
  <c r="R146" i="17" s="1"/>
  <c r="Q146" i="2"/>
  <c r="Q146" i="17" s="1"/>
  <c r="N158" i="2"/>
  <c r="N149" i="17"/>
  <c r="N158" i="17" s="1"/>
  <c r="Q163" i="2"/>
  <c r="Q161" i="17"/>
  <c r="Q163" i="17" s="1"/>
  <c r="M158" i="2"/>
  <c r="M149" i="17"/>
  <c r="M158" i="17" s="1"/>
  <c r="L161" i="17"/>
  <c r="L163" i="17" s="1"/>
  <c r="L163" i="2"/>
  <c r="P158" i="2"/>
  <c r="P149" i="17"/>
  <c r="P158" i="17" s="1"/>
  <c r="H158" i="2"/>
  <c r="H149" i="17"/>
  <c r="H158" i="17" s="1"/>
  <c r="L146" i="2"/>
  <c r="L146" i="17" s="1"/>
  <c r="K163" i="2"/>
  <c r="K161" i="17"/>
  <c r="K163" i="17" s="1"/>
  <c r="G163" i="2"/>
  <c r="G161" i="17"/>
  <c r="F161" i="2"/>
  <c r="G155" i="17"/>
  <c r="F155" i="17" s="1"/>
  <c r="F155" i="2"/>
  <c r="G153" i="17"/>
  <c r="F153" i="17" s="1"/>
  <c r="F153" i="2"/>
  <c r="F149" i="2"/>
  <c r="G149" i="17"/>
  <c r="G158" i="2"/>
  <c r="O146" i="2"/>
  <c r="O146" i="17" s="1"/>
  <c r="N146" i="2"/>
  <c r="N146" i="17" s="1"/>
  <c r="I161" i="17"/>
  <c r="I163" i="17" s="1"/>
  <c r="I163" i="2"/>
  <c r="M146" i="2"/>
  <c r="M146" i="17" s="1"/>
  <c r="N163" i="2"/>
  <c r="N161" i="17"/>
  <c r="N163" i="17" s="1"/>
  <c r="F156" i="2"/>
  <c r="G156" i="17"/>
  <c r="F156" i="17" s="1"/>
  <c r="K149" i="17"/>
  <c r="K158" i="17" s="1"/>
  <c r="K158" i="2"/>
  <c r="D158" i="1"/>
  <c r="G143" i="17"/>
  <c r="F143" i="17" s="1"/>
  <c r="F143" i="2"/>
  <c r="G141" i="17"/>
  <c r="F141" i="17" s="1"/>
  <c r="F141" i="2"/>
  <c r="F139" i="2"/>
  <c r="G139" i="17"/>
  <c r="F139" i="17" s="1"/>
  <c r="G137" i="17"/>
  <c r="F137" i="17" s="1"/>
  <c r="F137" i="2"/>
  <c r="G146" i="2"/>
  <c r="J146" i="2"/>
  <c r="J146" i="17" s="1"/>
  <c r="I146" i="2"/>
  <c r="I146" i="17" s="1"/>
  <c r="J149" i="17"/>
  <c r="J158" i="17" s="1"/>
  <c r="J158" i="2"/>
  <c r="Q158" i="2"/>
  <c r="Q149" i="17"/>
  <c r="Q158" i="17" s="1"/>
  <c r="H163" i="2"/>
  <c r="H161" i="17"/>
  <c r="H163" i="17" s="1"/>
  <c r="P146" i="2"/>
  <c r="P146" i="17" s="1"/>
  <c r="O163" i="2"/>
  <c r="O161" i="17"/>
  <c r="O163" i="17" s="1"/>
  <c r="F154" i="2"/>
  <c r="G154" i="17"/>
  <c r="F154" i="17" s="1"/>
  <c r="G152" i="17"/>
  <c r="F152" i="17" s="1"/>
  <c r="F152" i="2"/>
  <c r="G150" i="17"/>
  <c r="F150" i="17" s="1"/>
  <c r="F150" i="2"/>
  <c r="F144" i="2"/>
  <c r="G144" i="17"/>
  <c r="F144" i="17" s="1"/>
  <c r="G142" i="17"/>
  <c r="F142" i="17" s="1"/>
  <c r="F142" i="2"/>
  <c r="F140" i="2"/>
  <c r="G140" i="17"/>
  <c r="F140" i="17" s="1"/>
  <c r="G138" i="17"/>
  <c r="F138" i="17" s="1"/>
  <c r="F138" i="2"/>
  <c r="K146" i="2"/>
  <c r="K146" i="17" s="1"/>
  <c r="D146" i="1"/>
  <c r="F158" i="2" l="1"/>
  <c r="G163" i="17"/>
  <c r="F163" i="17" s="1"/>
  <c r="F161" i="17"/>
  <c r="F149" i="17"/>
  <c r="G158" i="17"/>
  <c r="F158" i="17" s="1"/>
  <c r="F163" i="2"/>
  <c r="F146" i="2"/>
  <c r="G146" i="17"/>
  <c r="F146" i="17" s="1"/>
  <c r="M131" i="2" l="1"/>
  <c r="M131" i="17" s="1"/>
  <c r="M187" i="2"/>
  <c r="M187" i="17" s="1"/>
  <c r="M17" i="2"/>
  <c r="M17" i="17" s="1"/>
  <c r="M16" i="2" l="1"/>
  <c r="K4" i="14" s="1"/>
  <c r="K19" i="1"/>
  <c r="K22" i="1" s="1"/>
  <c r="M186" i="2"/>
  <c r="K8" i="14" s="1"/>
  <c r="K12" i="14" s="1"/>
  <c r="K189" i="1"/>
  <c r="K192" i="1" s="1"/>
  <c r="K194" i="1" s="1"/>
  <c r="L131" i="2"/>
  <c r="L131" i="17" s="1"/>
  <c r="L187" i="2"/>
  <c r="L187" i="17" s="1"/>
  <c r="P131" i="2"/>
  <c r="P131" i="17" s="1"/>
  <c r="P187" i="2"/>
  <c r="P187" i="17" s="1"/>
  <c r="J131" i="2"/>
  <c r="J131" i="17" s="1"/>
  <c r="J187" i="2"/>
  <c r="J187" i="17" s="1"/>
  <c r="K131" i="2"/>
  <c r="K131" i="17" s="1"/>
  <c r="K187" i="2"/>
  <c r="K187" i="17" s="1"/>
  <c r="N131" i="2"/>
  <c r="N131" i="17" s="1"/>
  <c r="N187" i="2"/>
  <c r="N187" i="17" s="1"/>
  <c r="K17" i="2"/>
  <c r="K17" i="17" s="1"/>
  <c r="O131" i="2"/>
  <c r="O131" i="17" s="1"/>
  <c r="O187" i="2"/>
  <c r="O187" i="17" s="1"/>
  <c r="I131" i="2"/>
  <c r="I131" i="17" s="1"/>
  <c r="I187" i="2"/>
  <c r="I187" i="17" s="1"/>
  <c r="H131" i="2"/>
  <c r="H131" i="17" s="1"/>
  <c r="H187" i="2"/>
  <c r="H187" i="17" s="1"/>
  <c r="O17" i="2"/>
  <c r="O17" i="17" s="1"/>
  <c r="P17" i="2"/>
  <c r="P17" i="17" s="1"/>
  <c r="J17" i="2"/>
  <c r="J17" i="17" s="1"/>
  <c r="I17" i="2"/>
  <c r="I17" i="17" s="1"/>
  <c r="L17" i="2"/>
  <c r="L17" i="17" s="1"/>
  <c r="N17" i="2"/>
  <c r="N17" i="17" s="1"/>
  <c r="H17" i="2"/>
  <c r="H17" i="17" s="1"/>
  <c r="P186" i="2" l="1"/>
  <c r="N8" i="14" s="1"/>
  <c r="N189" i="1"/>
  <c r="N192" i="1" s="1"/>
  <c r="N194" i="1" s="1"/>
  <c r="L186" i="2"/>
  <c r="J8" i="14" s="1"/>
  <c r="J189" i="1"/>
  <c r="J192" i="1" s="1"/>
  <c r="J194" i="1" s="1"/>
  <c r="N186" i="2"/>
  <c r="L8" i="14" s="1"/>
  <c r="L189" i="1"/>
  <c r="L192" i="1" s="1"/>
  <c r="L194" i="1" s="1"/>
  <c r="G187" i="2"/>
  <c r="G17" i="2"/>
  <c r="M189" i="2"/>
  <c r="M192" i="2" s="1"/>
  <c r="M194" i="2" s="1"/>
  <c r="I16" i="2"/>
  <c r="G19" i="1"/>
  <c r="G22" i="1" s="1"/>
  <c r="G186" i="2"/>
  <c r="E189" i="1"/>
  <c r="P16" i="2"/>
  <c r="N4" i="14" s="1"/>
  <c r="N19" i="1"/>
  <c r="N22" i="1" s="1"/>
  <c r="L16" i="2"/>
  <c r="J4" i="14" s="1"/>
  <c r="J19" i="1"/>
  <c r="J22" i="1" s="1"/>
  <c r="J16" i="2"/>
  <c r="H4" i="14" s="1"/>
  <c r="H19" i="1"/>
  <c r="H22" i="1" s="1"/>
  <c r="O16" i="2"/>
  <c r="M4" i="14" s="1"/>
  <c r="M19" i="1"/>
  <c r="M22" i="1" s="1"/>
  <c r="M130" i="2"/>
  <c r="K133" i="1"/>
  <c r="H186" i="2"/>
  <c r="F189" i="1"/>
  <c r="F192" i="1" s="1"/>
  <c r="F194" i="1" s="1"/>
  <c r="O186" i="2"/>
  <c r="M8" i="14" s="1"/>
  <c r="M189" i="1"/>
  <c r="M192" i="1" s="1"/>
  <c r="M194" i="1" s="1"/>
  <c r="G131" i="2"/>
  <c r="I189" i="1"/>
  <c r="I192" i="1" s="1"/>
  <c r="I194" i="1" s="1"/>
  <c r="K186" i="2"/>
  <c r="I8" i="14" s="1"/>
  <c r="H16" i="2"/>
  <c r="F19" i="1"/>
  <c r="F22" i="1" s="1"/>
  <c r="N16" i="2"/>
  <c r="L4" i="14" s="1"/>
  <c r="L19" i="1"/>
  <c r="L22" i="1" s="1"/>
  <c r="G16" i="2"/>
  <c r="E19" i="1"/>
  <c r="I186" i="2"/>
  <c r="G189" i="1"/>
  <c r="G192" i="1" s="1"/>
  <c r="G194" i="1" s="1"/>
  <c r="H189" i="1"/>
  <c r="H192" i="1" s="1"/>
  <c r="H194" i="1" s="1"/>
  <c r="J186" i="2"/>
  <c r="H8" i="14" s="1"/>
  <c r="K16" i="2"/>
  <c r="I4" i="14" s="1"/>
  <c r="I19" i="1"/>
  <c r="I22" i="1" s="1"/>
  <c r="M19" i="2"/>
  <c r="M22" i="2" s="1"/>
  <c r="M12" i="14" l="1"/>
  <c r="I12" i="14"/>
  <c r="H12" i="14"/>
  <c r="N12" i="14"/>
  <c r="J12" i="14"/>
  <c r="L12" i="14"/>
  <c r="L130" i="2"/>
  <c r="J133" i="1"/>
  <c r="G131" i="17"/>
  <c r="G130" i="2"/>
  <c r="E133" i="1"/>
  <c r="K130" i="2"/>
  <c r="I133" i="1"/>
  <c r="N130" i="2"/>
  <c r="L133" i="1"/>
  <c r="K19" i="2"/>
  <c r="K22" i="2" s="1"/>
  <c r="G8" i="14"/>
  <c r="I189" i="2"/>
  <c r="K189" i="2"/>
  <c r="K192" i="2" s="1"/>
  <c r="K194" i="2" s="1"/>
  <c r="G187" i="17"/>
  <c r="L189" i="2"/>
  <c r="L192" i="2" s="1"/>
  <c r="L194" i="2" s="1"/>
  <c r="M133" i="2"/>
  <c r="M130" i="17"/>
  <c r="M133" i="17" s="1"/>
  <c r="P19" i="2"/>
  <c r="P22" i="2" s="1"/>
  <c r="J130" i="2"/>
  <c r="H133" i="1"/>
  <c r="H130" i="2"/>
  <c r="F133" i="1"/>
  <c r="I130" i="2"/>
  <c r="G133" i="1"/>
  <c r="N19" i="2"/>
  <c r="N22" i="2" s="1"/>
  <c r="O189" i="2"/>
  <c r="O192" i="2" s="1"/>
  <c r="O194" i="2" s="1"/>
  <c r="F8" i="14"/>
  <c r="H189" i="2"/>
  <c r="H192" i="2" s="1"/>
  <c r="H194" i="2" s="1"/>
  <c r="O19" i="2"/>
  <c r="O22" i="2" s="1"/>
  <c r="L19" i="2"/>
  <c r="L22" i="2" s="1"/>
  <c r="E192" i="1"/>
  <c r="G4" i="14"/>
  <c r="I19" i="2"/>
  <c r="I22" i="2" s="1"/>
  <c r="J189" i="2"/>
  <c r="J192" i="2" s="1"/>
  <c r="J194" i="2" s="1"/>
  <c r="E4" i="14"/>
  <c r="G19" i="2"/>
  <c r="F4" i="14"/>
  <c r="H19" i="2"/>
  <c r="H22" i="2" s="1"/>
  <c r="J19" i="2"/>
  <c r="J22" i="2" s="1"/>
  <c r="P130" i="2"/>
  <c r="N133" i="1"/>
  <c r="O130" i="2"/>
  <c r="M133" i="1"/>
  <c r="E22" i="1"/>
  <c r="E8" i="14"/>
  <c r="G189" i="2"/>
  <c r="G192" i="2" s="1"/>
  <c r="G194" i="2" s="1"/>
  <c r="G17" i="17"/>
  <c r="N189" i="2"/>
  <c r="N192" i="2" s="1"/>
  <c r="N194" i="2" s="1"/>
  <c r="P189" i="2"/>
  <c r="P192" i="2" s="1"/>
  <c r="P194" i="2" s="1"/>
  <c r="E12" i="14" l="1"/>
  <c r="F12" i="14"/>
  <c r="G12" i="14"/>
  <c r="P133" i="2"/>
  <c r="P130" i="17"/>
  <c r="P133" i="17" s="1"/>
  <c r="K130" i="17"/>
  <c r="K133" i="17" s="1"/>
  <c r="K133" i="2"/>
  <c r="I133" i="2"/>
  <c r="I130" i="17"/>
  <c r="I133" i="17" s="1"/>
  <c r="J133" i="2"/>
  <c r="J130" i="17"/>
  <c r="J133" i="17" s="1"/>
  <c r="I192" i="2"/>
  <c r="O133" i="2"/>
  <c r="O130" i="17"/>
  <c r="O133" i="17" s="1"/>
  <c r="G22" i="2"/>
  <c r="E194" i="1"/>
  <c r="N133" i="2"/>
  <c r="N130" i="17"/>
  <c r="N133" i="17" s="1"/>
  <c r="H133" i="2"/>
  <c r="H130" i="17"/>
  <c r="H133" i="17" s="1"/>
  <c r="G130" i="17"/>
  <c r="G133" i="2"/>
  <c r="L133" i="2"/>
  <c r="L130" i="17"/>
  <c r="L133" i="17" s="1"/>
  <c r="I194" i="2" l="1"/>
  <c r="G133" i="17"/>
  <c r="Q17" i="2" l="1"/>
  <c r="Q187" i="2"/>
  <c r="Q16" i="2"/>
  <c r="O4" i="14" s="1"/>
  <c r="O19" i="1"/>
  <c r="Q131" i="2"/>
  <c r="Q186" i="2"/>
  <c r="O8" i="14" s="1"/>
  <c r="O12" i="14" s="1"/>
  <c r="O189" i="1"/>
  <c r="R187" i="2"/>
  <c r="R187" i="17" s="1"/>
  <c r="R17" i="2"/>
  <c r="R17" i="17" s="1"/>
  <c r="D175" i="1" l="1"/>
  <c r="R16" i="2"/>
  <c r="P19" i="1"/>
  <c r="P22" i="1" s="1"/>
  <c r="Q130" i="2"/>
  <c r="O133" i="1"/>
  <c r="Q131" i="17"/>
  <c r="D187" i="1"/>
  <c r="D17" i="1"/>
  <c r="Q189" i="2"/>
  <c r="O22" i="1"/>
  <c r="Q19" i="2"/>
  <c r="O192" i="1"/>
  <c r="D16" i="1"/>
  <c r="Q187" i="17"/>
  <c r="F187" i="2"/>
  <c r="Q17" i="17"/>
  <c r="F17" i="17" s="1"/>
  <c r="F17" i="2"/>
  <c r="F16" i="2" l="1"/>
  <c r="P4" i="14"/>
  <c r="D4" i="14" s="1"/>
  <c r="F187" i="17"/>
  <c r="R131" i="2"/>
  <c r="D131" i="1"/>
  <c r="Q22" i="2"/>
  <c r="D19" i="1"/>
  <c r="Q192" i="2"/>
  <c r="R19" i="2"/>
  <c r="R22" i="2" s="1"/>
  <c r="O194" i="1"/>
  <c r="D22" i="1"/>
  <c r="R186" i="2"/>
  <c r="P8" i="14" s="1"/>
  <c r="P12" i="14" s="1"/>
  <c r="P189" i="1"/>
  <c r="D186" i="1"/>
  <c r="Q133" i="2"/>
  <c r="Q130" i="17"/>
  <c r="F19" i="2" l="1"/>
  <c r="F22" i="2"/>
  <c r="Q133" i="17"/>
  <c r="Q194" i="2"/>
  <c r="P192" i="1"/>
  <c r="D189" i="1"/>
  <c r="R130" i="2"/>
  <c r="P133" i="1"/>
  <c r="D130" i="1"/>
  <c r="R189" i="2"/>
  <c r="F186" i="2"/>
  <c r="R131" i="17"/>
  <c r="F131" i="17" s="1"/>
  <c r="F131" i="2"/>
  <c r="P194" i="1" l="1"/>
  <c r="D194" i="1" s="1"/>
  <c r="D192" i="1"/>
  <c r="R192" i="2"/>
  <c r="F189" i="2"/>
  <c r="D133" i="1"/>
  <c r="D8" i="14"/>
  <c r="D12" i="14" s="1"/>
  <c r="R133" i="2"/>
  <c r="R130" i="17"/>
  <c r="F130" i="2"/>
  <c r="R194" i="2" l="1"/>
  <c r="F194" i="2" s="1"/>
  <c r="F192" i="2"/>
  <c r="R133" i="17"/>
  <c r="F133" i="17" s="1"/>
  <c r="F130" i="17"/>
  <c r="F133" i="2"/>
  <c r="H296" i="1" l="1"/>
  <c r="J292" i="2"/>
  <c r="H9" i="14" s="1"/>
  <c r="H292" i="2"/>
  <c r="F296" i="1"/>
  <c r="M292" i="2"/>
  <c r="K9" i="14" s="1"/>
  <c r="K296" i="1"/>
  <c r="G292" i="2"/>
  <c r="E296" i="1"/>
  <c r="D292" i="1"/>
  <c r="O292" i="2"/>
  <c r="M9" i="14" s="1"/>
  <c r="M296" i="1"/>
  <c r="R292" i="2"/>
  <c r="P9" i="14" s="1"/>
  <c r="P296" i="1"/>
  <c r="Q292" i="2"/>
  <c r="O9" i="14" s="1"/>
  <c r="O296" i="1"/>
  <c r="N292" i="2"/>
  <c r="L9" i="14" s="1"/>
  <c r="L296" i="1"/>
  <c r="P292" i="2"/>
  <c r="N9" i="14" s="1"/>
  <c r="N296" i="1"/>
  <c r="L292" i="2"/>
  <c r="J9" i="14" s="1"/>
  <c r="J296" i="1"/>
  <c r="R120" i="2"/>
  <c r="P5" i="14" s="1"/>
  <c r="P124" i="1"/>
  <c r="P127" i="1" s="1"/>
  <c r="P165" i="1" s="1"/>
  <c r="P168" i="1" s="1"/>
  <c r="K292" i="2"/>
  <c r="I9" i="14" s="1"/>
  <c r="I296" i="1"/>
  <c r="I292" i="2"/>
  <c r="G296" i="1"/>
  <c r="P13" i="14" l="1"/>
  <c r="G9" i="14"/>
  <c r="I296" i="2"/>
  <c r="R124" i="2"/>
  <c r="R127" i="2" s="1"/>
  <c r="R165" i="2" s="1"/>
  <c r="O296" i="2"/>
  <c r="I120" i="2"/>
  <c r="G124" i="1"/>
  <c r="G127" i="1" s="1"/>
  <c r="G165" i="1" s="1"/>
  <c r="G168" i="1" s="1"/>
  <c r="J296" i="2"/>
  <c r="Q120" i="2"/>
  <c r="O5" i="14" s="1"/>
  <c r="O13" i="14" s="1"/>
  <c r="O124" i="1"/>
  <c r="O127" i="1" s="1"/>
  <c r="O165" i="1" s="1"/>
  <c r="O168" i="1" s="1"/>
  <c r="G120" i="2"/>
  <c r="D120" i="1"/>
  <c r="E124" i="1"/>
  <c r="F9" i="14"/>
  <c r="H296" i="2"/>
  <c r="K296" i="2"/>
  <c r="L296" i="2"/>
  <c r="P296" i="2"/>
  <c r="N296" i="2"/>
  <c r="Q296" i="2"/>
  <c r="R296" i="2"/>
  <c r="D296" i="1"/>
  <c r="M120" i="2"/>
  <c r="K5" i="14" s="1"/>
  <c r="K13" i="14" s="1"/>
  <c r="K124" i="1"/>
  <c r="K127" i="1" s="1"/>
  <c r="K165" i="1" s="1"/>
  <c r="K168" i="1" s="1"/>
  <c r="I124" i="1"/>
  <c r="I127" i="1" s="1"/>
  <c r="I165" i="1" s="1"/>
  <c r="I168" i="1" s="1"/>
  <c r="K120" i="2"/>
  <c r="I5" i="14" s="1"/>
  <c r="I13" i="14" s="1"/>
  <c r="H120" i="2"/>
  <c r="F124" i="1"/>
  <c r="F127" i="1" s="1"/>
  <c r="F165" i="1" s="1"/>
  <c r="F168" i="1" s="1"/>
  <c r="O120" i="2"/>
  <c r="M5" i="14" s="1"/>
  <c r="M13" i="14" s="1"/>
  <c r="M124" i="1"/>
  <c r="M127" i="1" s="1"/>
  <c r="M165" i="1" s="1"/>
  <c r="M168" i="1" s="1"/>
  <c r="L120" i="2"/>
  <c r="J5" i="14" s="1"/>
  <c r="J13" i="14" s="1"/>
  <c r="J124" i="1"/>
  <c r="J127" i="1" s="1"/>
  <c r="J165" i="1" s="1"/>
  <c r="J168" i="1" s="1"/>
  <c r="J120" i="2"/>
  <c r="H5" i="14" s="1"/>
  <c r="H13" i="14" s="1"/>
  <c r="H124" i="1"/>
  <c r="H127" i="1" s="1"/>
  <c r="H165" i="1" s="1"/>
  <c r="H168" i="1" s="1"/>
  <c r="P120" i="2"/>
  <c r="N5" i="14" s="1"/>
  <c r="N13" i="14" s="1"/>
  <c r="N124" i="1"/>
  <c r="N127" i="1" s="1"/>
  <c r="N165" i="1" s="1"/>
  <c r="N168" i="1" s="1"/>
  <c r="N120" i="2"/>
  <c r="L5" i="14" s="1"/>
  <c r="L13" i="14" s="1"/>
  <c r="L124" i="1"/>
  <c r="L127" i="1" s="1"/>
  <c r="L165" i="1" s="1"/>
  <c r="L168" i="1" s="1"/>
  <c r="E9" i="14"/>
  <c r="F292" i="2"/>
  <c r="G296" i="2"/>
  <c r="M296" i="2"/>
  <c r="I298" i="2"/>
  <c r="I298" i="17" s="1"/>
  <c r="L298" i="2"/>
  <c r="L298" i="17" s="1"/>
  <c r="Q298" i="2"/>
  <c r="Q298" i="17" s="1"/>
  <c r="O298" i="2"/>
  <c r="O298" i="17" s="1"/>
  <c r="M298" i="2"/>
  <c r="M298" i="17" s="1"/>
  <c r="J298" i="2"/>
  <c r="J298" i="17" s="1"/>
  <c r="K298" i="2"/>
  <c r="K298" i="17" s="1"/>
  <c r="P298" i="2"/>
  <c r="P298" i="17" s="1"/>
  <c r="N298" i="2"/>
  <c r="N298" i="17" s="1"/>
  <c r="R298" i="2"/>
  <c r="R298" i="17" s="1"/>
  <c r="M300" i="2" l="1"/>
  <c r="M356" i="2" s="1"/>
  <c r="M358" i="2" s="1"/>
  <c r="K16" i="14" s="1"/>
  <c r="F296" i="2"/>
  <c r="F5" i="14"/>
  <c r="F13" i="14" s="1"/>
  <c r="H124" i="2"/>
  <c r="H127" i="2" s="1"/>
  <c r="H165" i="2" s="1"/>
  <c r="M124" i="2"/>
  <c r="M127" i="2" s="1"/>
  <c r="M165" i="2" s="1"/>
  <c r="Q300" i="2"/>
  <c r="Q356" i="2" s="1"/>
  <c r="K300" i="2"/>
  <c r="K356" i="2" s="1"/>
  <c r="L300" i="1"/>
  <c r="L356" i="1" s="1"/>
  <c r="L359" i="1" s="1"/>
  <c r="D124" i="1"/>
  <c r="E127" i="1"/>
  <c r="Q124" i="2"/>
  <c r="Q127" i="2" s="1"/>
  <c r="Q165" i="2" s="1"/>
  <c r="N124" i="2"/>
  <c r="N127" i="2" s="1"/>
  <c r="N165" i="2" s="1"/>
  <c r="J124" i="2"/>
  <c r="J127" i="2" s="1"/>
  <c r="O124" i="2"/>
  <c r="O127" i="2" s="1"/>
  <c r="O165" i="2" s="1"/>
  <c r="K124" i="2"/>
  <c r="K127" i="2" s="1"/>
  <c r="K165" i="2" s="1"/>
  <c r="K300" i="1"/>
  <c r="K356" i="1" s="1"/>
  <c r="K359" i="1" s="1"/>
  <c r="R300" i="2"/>
  <c r="R356" i="2" s="1"/>
  <c r="L300" i="2"/>
  <c r="L356" i="2" s="1"/>
  <c r="N300" i="1"/>
  <c r="N356" i="1" s="1"/>
  <c r="N359" i="1" s="1"/>
  <c r="I300" i="2"/>
  <c r="I356" i="2" s="1"/>
  <c r="I358" i="2" s="1"/>
  <c r="G16" i="14" s="1"/>
  <c r="G18" i="14" s="1"/>
  <c r="D9" i="14"/>
  <c r="G300" i="1"/>
  <c r="G356" i="1" s="1"/>
  <c r="G359" i="1" s="1"/>
  <c r="P300" i="2"/>
  <c r="P356" i="2" s="1"/>
  <c r="P300" i="1"/>
  <c r="P356" i="1" s="1"/>
  <c r="P359" i="1" s="1"/>
  <c r="E5" i="14"/>
  <c r="E13" i="14" s="1"/>
  <c r="G124" i="2"/>
  <c r="F120" i="2"/>
  <c r="J300" i="2"/>
  <c r="J356" i="2" s="1"/>
  <c r="G5" i="14"/>
  <c r="G13" i="14" s="1"/>
  <c r="I124" i="2"/>
  <c r="I127" i="2" s="1"/>
  <c r="I165" i="2" s="1"/>
  <c r="R168" i="2"/>
  <c r="H300" i="1"/>
  <c r="H356" i="1" s="1"/>
  <c r="H359" i="1" s="1"/>
  <c r="J300" i="1"/>
  <c r="J356" i="1" s="1"/>
  <c r="J359" i="1" s="1"/>
  <c r="M300" i="1"/>
  <c r="M356" i="1" s="1"/>
  <c r="M359" i="1" s="1"/>
  <c r="P124" i="2"/>
  <c r="P127" i="2" s="1"/>
  <c r="P165" i="2" s="1"/>
  <c r="L124" i="2"/>
  <c r="L127" i="2" s="1"/>
  <c r="L165" i="2" s="1"/>
  <c r="N300" i="2"/>
  <c r="N356" i="2" s="1"/>
  <c r="O300" i="1"/>
  <c r="O356" i="1" s="1"/>
  <c r="O359" i="1" s="1"/>
  <c r="I300" i="1"/>
  <c r="I356" i="1" s="1"/>
  <c r="I359" i="1" s="1"/>
  <c r="O300" i="2"/>
  <c r="O356" i="2" s="1"/>
  <c r="K18" i="14" l="1"/>
  <c r="K22" i="14" s="1"/>
  <c r="K23" i="14" s="1"/>
  <c r="D5" i="14"/>
  <c r="D13" i="14" s="1"/>
  <c r="G298" i="2"/>
  <c r="D298" i="1"/>
  <c r="E300" i="1"/>
  <c r="P168" i="2"/>
  <c r="P358" i="2"/>
  <c r="N16" i="14" s="1"/>
  <c r="G19" i="14"/>
  <c r="G22" i="14"/>
  <c r="R358" i="2"/>
  <c r="P16" i="14" s="1"/>
  <c r="J165" i="2"/>
  <c r="O358" i="2"/>
  <c r="M16" i="14" s="1"/>
  <c r="H168" i="2"/>
  <c r="J358" i="2"/>
  <c r="H16" i="14" s="1"/>
  <c r="L168" i="2"/>
  <c r="I168" i="2"/>
  <c r="G127" i="2"/>
  <c r="G165" i="2" s="1"/>
  <c r="F124" i="2"/>
  <c r="O168" i="2"/>
  <c r="Q168" i="2"/>
  <c r="Q358" i="2"/>
  <c r="O16" i="14" s="1"/>
  <c r="H298" i="2"/>
  <c r="F300" i="1"/>
  <c r="F356" i="1" s="1"/>
  <c r="F359" i="1" s="1"/>
  <c r="N358" i="2"/>
  <c r="L16" i="14" s="1"/>
  <c r="L358" i="2"/>
  <c r="J16" i="14" s="1"/>
  <c r="K168" i="2"/>
  <c r="N168" i="2"/>
  <c r="D127" i="1"/>
  <c r="E165" i="1"/>
  <c r="K358" i="2"/>
  <c r="I16" i="14" s="1"/>
  <c r="M168" i="2"/>
  <c r="K19" i="14" l="1"/>
  <c r="K30" i="14" s="1"/>
  <c r="P18" i="14"/>
  <c r="P22" i="14" s="1"/>
  <c r="P23" i="14" s="1"/>
  <c r="O18" i="14"/>
  <c r="O22" i="14" s="1"/>
  <c r="O23" i="14" s="1"/>
  <c r="N18" i="14"/>
  <c r="N22" i="14" s="1"/>
  <c r="N23" i="14" s="1"/>
  <c r="L18" i="14"/>
  <c r="L22" i="14" s="1"/>
  <c r="L23" i="14" s="1"/>
  <c r="M18" i="14"/>
  <c r="M22" i="14" s="1"/>
  <c r="M23" i="14" s="1"/>
  <c r="I18" i="14"/>
  <c r="I22" i="14" s="1"/>
  <c r="I23" i="14" s="1"/>
  <c r="H18" i="14"/>
  <c r="H22" i="14" s="1"/>
  <c r="H23" i="14" s="1"/>
  <c r="J18" i="14"/>
  <c r="J22" i="14" s="1"/>
  <c r="J23" i="14" s="1"/>
  <c r="G298" i="17"/>
  <c r="F298" i="2"/>
  <c r="G300" i="2"/>
  <c r="M16" i="17"/>
  <c r="M186" i="17"/>
  <c r="J168" i="2"/>
  <c r="G23" i="14"/>
  <c r="I16" i="17" s="1"/>
  <c r="I186" i="17"/>
  <c r="G168" i="2"/>
  <c r="F165" i="2"/>
  <c r="F168" i="2" s="1"/>
  <c r="D165" i="1"/>
  <c r="D168" i="1" s="1"/>
  <c r="E168" i="1"/>
  <c r="E356" i="1"/>
  <c r="D300" i="1"/>
  <c r="H298" i="17"/>
  <c r="H300" i="2"/>
  <c r="H356" i="2" s="1"/>
  <c r="H358" i="2" s="1"/>
  <c r="F16" i="14" s="1"/>
  <c r="F127" i="2"/>
  <c r="G30" i="14"/>
  <c r="G26" i="14"/>
  <c r="K26" i="14" l="1"/>
  <c r="K29" i="14" s="1"/>
  <c r="O19" i="14"/>
  <c r="O26" i="14" s="1"/>
  <c r="M19" i="14"/>
  <c r="N19" i="14"/>
  <c r="L19" i="14"/>
  <c r="P19" i="14"/>
  <c r="M19" i="17"/>
  <c r="M22" i="17" s="1"/>
  <c r="M189" i="17"/>
  <c r="M192" i="17" s="1"/>
  <c r="M194" i="17" s="1"/>
  <c r="I189" i="17"/>
  <c r="I192" i="17" s="1"/>
  <c r="I194" i="17" s="1"/>
  <c r="I19" i="17"/>
  <c r="I22" i="17" s="1"/>
  <c r="J19" i="14"/>
  <c r="J30" i="14" s="1"/>
  <c r="H19" i="14"/>
  <c r="I19" i="14"/>
  <c r="F298" i="17"/>
  <c r="K16" i="17"/>
  <c r="K186" i="17"/>
  <c r="L16" i="17"/>
  <c r="L186" i="17"/>
  <c r="N16" i="17"/>
  <c r="N186" i="17"/>
  <c r="O16" i="17"/>
  <c r="O186" i="17"/>
  <c r="Q16" i="17"/>
  <c r="Q186" i="17"/>
  <c r="F18" i="14"/>
  <c r="F22" i="14" s="1"/>
  <c r="G27" i="14"/>
  <c r="G29" i="14"/>
  <c r="I292" i="17"/>
  <c r="D356" i="1"/>
  <c r="D359" i="1" s="1"/>
  <c r="E359" i="1"/>
  <c r="R16" i="17"/>
  <c r="R186" i="17"/>
  <c r="J16" i="17"/>
  <c r="J186" i="17"/>
  <c r="G356" i="2"/>
  <c r="F300" i="2"/>
  <c r="P16" i="17"/>
  <c r="P186" i="17"/>
  <c r="M292" i="17" l="1"/>
  <c r="M296" i="17" s="1"/>
  <c r="M300" i="17" s="1"/>
  <c r="M356" i="17" s="1"/>
  <c r="M359" i="17" s="1"/>
  <c r="K27" i="14"/>
  <c r="M120" i="17" s="1"/>
  <c r="O30" i="14"/>
  <c r="P26" i="14"/>
  <c r="R292" i="17" s="1"/>
  <c r="P30" i="14"/>
  <c r="L26" i="14"/>
  <c r="N292" i="17" s="1"/>
  <c r="L30" i="14"/>
  <c r="N30" i="14"/>
  <c r="N26" i="14"/>
  <c r="O29" i="14"/>
  <c r="O27" i="14"/>
  <c r="M30" i="14"/>
  <c r="M26" i="14"/>
  <c r="O292" i="17" s="1"/>
  <c r="Q19" i="17"/>
  <c r="Q22" i="17" s="1"/>
  <c r="P19" i="17"/>
  <c r="P22" i="17" s="1"/>
  <c r="R19" i="17"/>
  <c r="R22" i="17" s="1"/>
  <c r="N19" i="17"/>
  <c r="N22" i="17" s="1"/>
  <c r="O19" i="17"/>
  <c r="O22" i="17" s="1"/>
  <c r="J189" i="17"/>
  <c r="J192" i="17" s="1"/>
  <c r="J194" i="17" s="1"/>
  <c r="L189" i="17"/>
  <c r="L192" i="17" s="1"/>
  <c r="L194" i="17" s="1"/>
  <c r="L19" i="17"/>
  <c r="L22" i="17" s="1"/>
  <c r="R189" i="17"/>
  <c r="R192" i="17" s="1"/>
  <c r="R194" i="17" s="1"/>
  <c r="I296" i="17"/>
  <c r="I300" i="17" s="1"/>
  <c r="I356" i="17" s="1"/>
  <c r="I358" i="17" s="1"/>
  <c r="Q189" i="17"/>
  <c r="Q192" i="17" s="1"/>
  <c r="Q194" i="17" s="1"/>
  <c r="N189" i="17"/>
  <c r="N192" i="17" s="1"/>
  <c r="N194" i="17" s="1"/>
  <c r="K189" i="17"/>
  <c r="K192" i="17" s="1"/>
  <c r="K194" i="17" s="1"/>
  <c r="O189" i="17"/>
  <c r="O192" i="17" s="1"/>
  <c r="O194" i="17" s="1"/>
  <c r="J19" i="17"/>
  <c r="J22" i="17" s="1"/>
  <c r="P189" i="17"/>
  <c r="P192" i="17" s="1"/>
  <c r="P194" i="17" s="1"/>
  <c r="K19" i="17"/>
  <c r="K22" i="17" s="1"/>
  <c r="J26" i="14"/>
  <c r="J29" i="14" s="1"/>
  <c r="I30" i="14"/>
  <c r="I26" i="14"/>
  <c r="H26" i="14"/>
  <c r="J292" i="17" s="1"/>
  <c r="H30" i="14"/>
  <c r="I120" i="17"/>
  <c r="F23" i="14"/>
  <c r="H16" i="17" s="1"/>
  <c r="H186" i="17"/>
  <c r="G358" i="2"/>
  <c r="F356" i="2"/>
  <c r="Q292" i="17"/>
  <c r="F19" i="14"/>
  <c r="L29" i="14" l="1"/>
  <c r="L27" i="14"/>
  <c r="N120" i="17" s="1"/>
  <c r="J27" i="14"/>
  <c r="M27" i="14"/>
  <c r="M29" i="14"/>
  <c r="N27" i="14"/>
  <c r="P120" i="17" s="1"/>
  <c r="N29" i="14"/>
  <c r="P29" i="14"/>
  <c r="P27" i="14"/>
  <c r="R120" i="17" s="1"/>
  <c r="M358" i="17"/>
  <c r="I359" i="17"/>
  <c r="M124" i="17"/>
  <c r="M127" i="17" s="1"/>
  <c r="M165" i="17" s="1"/>
  <c r="M167" i="17" s="1"/>
  <c r="H19" i="17"/>
  <c r="H22" i="17" s="1"/>
  <c r="O296" i="17"/>
  <c r="O300" i="17" s="1"/>
  <c r="O356" i="17" s="1"/>
  <c r="O359" i="17" s="1"/>
  <c r="R296" i="17"/>
  <c r="R300" i="17" s="1"/>
  <c r="R356" i="17" s="1"/>
  <c r="R359" i="17" s="1"/>
  <c r="H189" i="17"/>
  <c r="H192" i="17" s="1"/>
  <c r="H194" i="17" s="1"/>
  <c r="J296" i="17"/>
  <c r="J300" i="17" s="1"/>
  <c r="J356" i="17" s="1"/>
  <c r="J359" i="17" s="1"/>
  <c r="N296" i="17"/>
  <c r="N300" i="17" s="1"/>
  <c r="N356" i="17" s="1"/>
  <c r="N359" i="17" s="1"/>
  <c r="Q296" i="17"/>
  <c r="Q300" i="17" s="1"/>
  <c r="Q356" i="17" s="1"/>
  <c r="Q359" i="17" s="1"/>
  <c r="I124" i="17"/>
  <c r="I127" i="17" s="1"/>
  <c r="I165" i="17" s="1"/>
  <c r="I167" i="17" s="1"/>
  <c r="I29" i="14"/>
  <c r="I27" i="14"/>
  <c r="K120" i="17" s="1"/>
  <c r="H27" i="14"/>
  <c r="J120" i="17" s="1"/>
  <c r="H29" i="14"/>
  <c r="P292" i="17"/>
  <c r="K292" i="17"/>
  <c r="F30" i="14"/>
  <c r="F26" i="14"/>
  <c r="E16" i="14"/>
  <c r="F358" i="2"/>
  <c r="O120" i="17"/>
  <c r="L292" i="17"/>
  <c r="Q120" i="17"/>
  <c r="O358" i="17" l="1"/>
  <c r="Q358" i="17"/>
  <c r="N358" i="17"/>
  <c r="R358" i="17"/>
  <c r="I166" i="17"/>
  <c r="M166" i="17"/>
  <c r="R124" i="17"/>
  <c r="R127" i="17" s="1"/>
  <c r="R165" i="17" s="1"/>
  <c r="R167" i="17" s="1"/>
  <c r="Q124" i="17"/>
  <c r="Q127" i="17" s="1"/>
  <c r="Q165" i="17" s="1"/>
  <c r="Q167" i="17" s="1"/>
  <c r="P124" i="17"/>
  <c r="P127" i="17" s="1"/>
  <c r="P165" i="17" s="1"/>
  <c r="P167" i="17" s="1"/>
  <c r="N124" i="17"/>
  <c r="N127" i="17" s="1"/>
  <c r="N165" i="17" s="1"/>
  <c r="N167" i="17" s="1"/>
  <c r="J358" i="17"/>
  <c r="O124" i="17"/>
  <c r="O127" i="17" s="1"/>
  <c r="O165" i="17" s="1"/>
  <c r="O167" i="17" s="1"/>
  <c r="L296" i="17"/>
  <c r="L300" i="17" s="1"/>
  <c r="L356" i="17" s="1"/>
  <c r="L359" i="17" s="1"/>
  <c r="K124" i="17"/>
  <c r="K127" i="17" s="1"/>
  <c r="K165" i="17" s="1"/>
  <c r="K167" i="17" s="1"/>
  <c r="K296" i="17"/>
  <c r="K300" i="17" s="1"/>
  <c r="K356" i="17" s="1"/>
  <c r="K359" i="17" s="1"/>
  <c r="J124" i="17"/>
  <c r="J127" i="17" s="1"/>
  <c r="J165" i="17" s="1"/>
  <c r="J167" i="17" s="1"/>
  <c r="P296" i="17"/>
  <c r="P300" i="17" s="1"/>
  <c r="P356" i="17" s="1"/>
  <c r="P359" i="17" s="1"/>
  <c r="E18" i="14"/>
  <c r="E19" i="14" s="1"/>
  <c r="D16" i="14"/>
  <c r="L120" i="17"/>
  <c r="F27" i="14"/>
  <c r="F29" i="14"/>
  <c r="H292" i="17"/>
  <c r="L358" i="17" l="1"/>
  <c r="Q166" i="17"/>
  <c r="K358" i="17"/>
  <c r="N166" i="17"/>
  <c r="O166" i="17"/>
  <c r="K166" i="17"/>
  <c r="P166" i="17"/>
  <c r="R166" i="17"/>
  <c r="P358" i="17"/>
  <c r="J166" i="17"/>
  <c r="H296" i="17"/>
  <c r="H300" i="17" s="1"/>
  <c r="H356" i="17" s="1"/>
  <c r="H359" i="17" s="1"/>
  <c r="L124" i="17"/>
  <c r="L127" i="17" s="1"/>
  <c r="L165" i="17" s="1"/>
  <c r="L167" i="17" s="1"/>
  <c r="D19" i="14"/>
  <c r="E30" i="14"/>
  <c r="H120" i="17"/>
  <c r="D18" i="14"/>
  <c r="E26" i="14"/>
  <c r="E22" i="14"/>
  <c r="H358" i="17" l="1"/>
  <c r="L166" i="17"/>
  <c r="H124" i="17"/>
  <c r="H127" i="17" s="1"/>
  <c r="H165" i="17" s="1"/>
  <c r="H167" i="17" s="1"/>
  <c r="D20" i="14"/>
  <c r="G186" i="17"/>
  <c r="D22" i="14"/>
  <c r="E23" i="14"/>
  <c r="D26" i="14"/>
  <c r="E29" i="14"/>
  <c r="E27" i="14"/>
  <c r="G292" i="17"/>
  <c r="H166" i="17" l="1"/>
  <c r="G189" i="17"/>
  <c r="F186" i="17"/>
  <c r="G296" i="17"/>
  <c r="F292" i="17"/>
  <c r="G120" i="17"/>
  <c r="D27" i="14"/>
  <c r="G16" i="17"/>
  <c r="D23" i="14"/>
  <c r="F296" i="17" l="1"/>
  <c r="G300" i="17"/>
  <c r="G124" i="17"/>
  <c r="F120" i="17"/>
  <c r="F189" i="17"/>
  <c r="G192" i="17"/>
  <c r="G19" i="17"/>
  <c r="F16" i="17"/>
  <c r="G194" i="17" l="1"/>
  <c r="F194" i="17" s="1"/>
  <c r="F192" i="17"/>
  <c r="G356" i="17"/>
  <c r="F300" i="17"/>
  <c r="G22" i="17"/>
  <c r="F19" i="17"/>
  <c r="G127" i="17"/>
  <c r="F127" i="17" s="1"/>
  <c r="F124" i="17"/>
  <c r="G358" i="17" l="1"/>
  <c r="F358" i="17" s="1"/>
  <c r="G359" i="17"/>
  <c r="F359" i="17" s="1"/>
  <c r="F356" i="17"/>
  <c r="F22" i="17"/>
  <c r="G165" i="17"/>
  <c r="G167" i="17" l="1"/>
  <c r="F165" i="17"/>
  <c r="F167" i="17" s="1"/>
  <c r="G166" i="17"/>
  <c r="F166" i="17" s="1"/>
</calcChain>
</file>

<file path=xl/sharedStrings.xml><?xml version="1.0" encoding="utf-8"?>
<sst xmlns="http://schemas.openxmlformats.org/spreadsheetml/2006/main" count="2124" uniqueCount="226">
  <si>
    <t>Special Sales For Resale</t>
  </si>
  <si>
    <t>Long Term Firm Sales</t>
  </si>
  <si>
    <t>Black Hills</t>
  </si>
  <si>
    <t>Hurricane Sale</t>
  </si>
  <si>
    <t>Total Long Term Firm Sales</t>
  </si>
  <si>
    <t>Total Short Term Firm Sales</t>
  </si>
  <si>
    <t>Total Special Sales For Resale</t>
  </si>
  <si>
    <t>Long Term Firm Purchases</t>
  </si>
  <si>
    <t>Deseret Purchase</t>
  </si>
  <si>
    <t>Hurricane Purchase</t>
  </si>
  <si>
    <t>PGE Cove</t>
  </si>
  <si>
    <t>Three Buttes Wind</t>
  </si>
  <si>
    <t>Qualifying Facilities</t>
  </si>
  <si>
    <t>QF California</t>
  </si>
  <si>
    <t>QF Idaho</t>
  </si>
  <si>
    <t>QF Oregon</t>
  </si>
  <si>
    <t>QF Utah</t>
  </si>
  <si>
    <t>QF Washington</t>
  </si>
  <si>
    <t>QF Wyoming</t>
  </si>
  <si>
    <t>ExxonMobil QF</t>
  </si>
  <si>
    <t>Mountain Wind 1 QF</t>
  </si>
  <si>
    <t>Mountain Wind 2 QF</t>
  </si>
  <si>
    <t>Oregon Wind Farm QF</t>
  </si>
  <si>
    <t>Power County North Wind QF</t>
  </si>
  <si>
    <t>Power County South Wind QF</t>
  </si>
  <si>
    <t>Roseburg Dillard QF</t>
  </si>
  <si>
    <t>Spanish Fork Wind 2 QF</t>
  </si>
  <si>
    <t>Tesoro QF</t>
  </si>
  <si>
    <t>Mid-Columbia Contracts</t>
  </si>
  <si>
    <t>Grant Reasonable</t>
  </si>
  <si>
    <t>Total Long Term Firm Purchases</t>
  </si>
  <si>
    <t>Storage &amp; Exchange</t>
  </si>
  <si>
    <t>PSCo Exchange</t>
  </si>
  <si>
    <t>Total Storage &amp; Exchange</t>
  </si>
  <si>
    <t>Total Short Term Firm Purchases</t>
  </si>
  <si>
    <t>Total Secondary Purchases</t>
  </si>
  <si>
    <t>Total Purchased Power &amp; Net Interchange</t>
  </si>
  <si>
    <t>Wheeling &amp; U. of F. Expense</t>
  </si>
  <si>
    <t>Firm Wheeling</t>
  </si>
  <si>
    <t>Non-Firm Wheeling</t>
  </si>
  <si>
    <t>Total Wheeling &amp; U. of F. Expense</t>
  </si>
  <si>
    <t>Colstrip</t>
  </si>
  <si>
    <t>Craig</t>
  </si>
  <si>
    <t>Dave Johnston</t>
  </si>
  <si>
    <t>Hayden</t>
  </si>
  <si>
    <t>Hunter</t>
  </si>
  <si>
    <t>Huntington</t>
  </si>
  <si>
    <t>Jim Bridger</t>
  </si>
  <si>
    <t>Wyodak</t>
  </si>
  <si>
    <t>Total Coal Fuel Burn Expense</t>
  </si>
  <si>
    <t>Chehalis</t>
  </si>
  <si>
    <t>Currant Creek</t>
  </si>
  <si>
    <t>Gadsby</t>
  </si>
  <si>
    <t>Gadsby CT</t>
  </si>
  <si>
    <t>Hermiston</t>
  </si>
  <si>
    <t>Total Gas Fuel Burn Expense</t>
  </si>
  <si>
    <t>Blundell</t>
  </si>
  <si>
    <t>Total Other Generation Expense</t>
  </si>
  <si>
    <t>NET POWER COST</t>
  </si>
  <si>
    <t>NET SYSTEM LOAD</t>
  </si>
  <si>
    <t>Total Requirements</t>
  </si>
  <si>
    <t>Total Coal Generation</t>
  </si>
  <si>
    <t>Total Gas Generation</t>
  </si>
  <si>
    <t>West Hydro</t>
  </si>
  <si>
    <t>East Hydro</t>
  </si>
  <si>
    <t>Total Hydro Generation</t>
  </si>
  <si>
    <t>Dunlap I Wind</t>
  </si>
  <si>
    <t>Foote Creek I Wind</t>
  </si>
  <si>
    <t>Glenrock Wind</t>
  </si>
  <si>
    <t>Glenrock III Wind</t>
  </si>
  <si>
    <t>Goodnoe Wind</t>
  </si>
  <si>
    <t>High Plains Wind</t>
  </si>
  <si>
    <t>Leaning Juniper 1</t>
  </si>
  <si>
    <t>McFadden Ridge Wind</t>
  </si>
  <si>
    <t>Rolling Hills Wind</t>
  </si>
  <si>
    <t>Seven Mile Wind</t>
  </si>
  <si>
    <t>Seven Mile II Wind</t>
  </si>
  <si>
    <t>Total Other Generation</t>
  </si>
  <si>
    <t>Short Term Firm Sales</t>
  </si>
  <si>
    <t>Short Term Firm Purchases</t>
  </si>
  <si>
    <t>Total</t>
  </si>
  <si>
    <t>MWh</t>
  </si>
  <si>
    <t>Dollars</t>
  </si>
  <si>
    <t>STF Sales</t>
  </si>
  <si>
    <t>STF Purchases</t>
  </si>
  <si>
    <t>ACTUAL NET POWER COST REPORT</t>
  </si>
  <si>
    <t>-</t>
  </si>
  <si>
    <t>DOLLARS</t>
  </si>
  <si>
    <t>Combine Hills Wind</t>
  </si>
  <si>
    <t>Gemstate</t>
  </si>
  <si>
    <t>MagCorp Reserves</t>
  </si>
  <si>
    <t>Nucor</t>
  </si>
  <si>
    <t>Top of the World Wind</t>
  </si>
  <si>
    <t>Wolverine Creek Wind</t>
  </si>
  <si>
    <t>Subtotal Long Term Firm Purchases</t>
  </si>
  <si>
    <t>Biomass One QF</t>
  </si>
  <si>
    <t>DCFP QF</t>
  </si>
  <si>
    <t>Five Pine Wind QF</t>
  </si>
  <si>
    <t>North Point Wind QF</t>
  </si>
  <si>
    <t>Sunnyside QF</t>
  </si>
  <si>
    <t>Threemile Canyon Wind QF</t>
  </si>
  <si>
    <t>Subtotal Qualifying Facilities</t>
  </si>
  <si>
    <t>Grant Surplus</t>
  </si>
  <si>
    <t>Subtotal Mid-Columbia Contracts</t>
  </si>
  <si>
    <t>Cowlitz Swift</t>
  </si>
  <si>
    <t>SCL State Line</t>
  </si>
  <si>
    <t>=</t>
  </si>
  <si>
    <t>Net Power Cost/Net System Load</t>
  </si>
  <si>
    <t>MEGAWATT-HOURS</t>
  </si>
  <si>
    <t>Black Cap Solar</t>
  </si>
  <si>
    <t>Marengo I Wind</t>
  </si>
  <si>
    <t>Marengo II Wind</t>
  </si>
  <si>
    <t>TOTAL RESOURCES</t>
  </si>
  <si>
    <t>Check</t>
  </si>
  <si>
    <t>$/MWh</t>
  </si>
  <si>
    <t>Lake Side 1</t>
  </si>
  <si>
    <t>Lake Side 2</t>
  </si>
  <si>
    <t>Eagle Mountain - UAMPS/UMPA</t>
  </si>
  <si>
    <t>EIM Settlements</t>
  </si>
  <si>
    <t>Other Firm Purchases</t>
  </si>
  <si>
    <t>Other Firm Sales</t>
  </si>
  <si>
    <t>Old Mill Solar</t>
  </si>
  <si>
    <t>Latigo Wind QF</t>
  </si>
  <si>
    <t>Utah Red Hills Solar QF</t>
  </si>
  <si>
    <t>Utah Pavant Solar QF</t>
  </si>
  <si>
    <t>Iron Springs QF</t>
  </si>
  <si>
    <t>Enterprise Solar I QF</t>
  </si>
  <si>
    <t>Escalante 1 Solar QF</t>
  </si>
  <si>
    <t>Escalante 2 Solar QF</t>
  </si>
  <si>
    <t>Escalante 3 Solar QF</t>
  </si>
  <si>
    <t>Pioneer Wind 1 QF</t>
  </si>
  <si>
    <t xml:space="preserve">Granite Mountain East Solar QF </t>
  </si>
  <si>
    <t xml:space="preserve">Granite Mountain West Solar QF </t>
  </si>
  <si>
    <t xml:space="preserve">PACIFICORP </t>
  </si>
  <si>
    <t>Pavant III Solar</t>
  </si>
  <si>
    <t>Three Peaks Solar QF</t>
  </si>
  <si>
    <t>Pavant II Solar QF</t>
  </si>
  <si>
    <t>Chopin Wind QF</t>
  </si>
  <si>
    <t>Sweetwater Solar QF</t>
  </si>
  <si>
    <t>Purchased Power &amp; Net Interchange</t>
  </si>
  <si>
    <t>Coal Fuel Burn Expense</t>
  </si>
  <si>
    <t>Gas Fuel Burn Expense</t>
  </si>
  <si>
    <t>Other Generation Expense</t>
  </si>
  <si>
    <t>Coal Generation</t>
  </si>
  <si>
    <t>Gas Generation</t>
  </si>
  <si>
    <t>Hydro Generation</t>
  </si>
  <si>
    <t>Other Generation</t>
  </si>
  <si>
    <t>Sage I Solar QF</t>
  </si>
  <si>
    <t>Sage II Solar QF</t>
  </si>
  <si>
    <t>Sage III Solar QF</t>
  </si>
  <si>
    <t>Cove Mountain Solar</t>
  </si>
  <si>
    <t>Cedar Springs Wind</t>
  </si>
  <si>
    <t>Naughton 1 &amp; 2</t>
  </si>
  <si>
    <t>Naughton 3</t>
  </si>
  <si>
    <t>Cedar Springs III Wind</t>
  </si>
  <si>
    <t>Cedar Springs 2 Wind</t>
  </si>
  <si>
    <t>Ekola Flats Wind</t>
  </si>
  <si>
    <t>Pryor Mountain Wind</t>
  </si>
  <si>
    <t>Amor IX</t>
  </si>
  <si>
    <t>Cove Mountain Solar 2</t>
  </si>
  <si>
    <t>Hunter Solar</t>
  </si>
  <si>
    <t>Milford Solar</t>
  </si>
  <si>
    <t>Millican Solar</t>
  </si>
  <si>
    <t>Prineville Solar</t>
  </si>
  <si>
    <t>Sigurd Solar</t>
  </si>
  <si>
    <t>Small Purchases East</t>
  </si>
  <si>
    <t>Small Purchases West</t>
  </si>
  <si>
    <t>Orchard Wind 1 QF</t>
  </si>
  <si>
    <t>Orchard Wind 2 QF</t>
  </si>
  <si>
    <t>Orchard Wind 3 QF</t>
  </si>
  <si>
    <t>Orchard Wind 4 QF</t>
  </si>
  <si>
    <t>Allocation</t>
  </si>
  <si>
    <t>N/A</t>
  </si>
  <si>
    <t>ANNUAL FACTORS</t>
  </si>
  <si>
    <t>FACTOR</t>
  </si>
  <si>
    <t>CALIFORNIA</t>
  </si>
  <si>
    <t>OREGON</t>
  </si>
  <si>
    <t>WASHINGTON</t>
  </si>
  <si>
    <t>TOTAL</t>
  </si>
  <si>
    <t>CAEW</t>
  </si>
  <si>
    <t>CAGW</t>
  </si>
  <si>
    <t>MONTHLY ENERGY AND COINCIDENT PEAK - WCA</t>
  </si>
  <si>
    <t>MONTHLY ENERGY</t>
  </si>
  <si>
    <t>Pac. Power</t>
  </si>
  <si>
    <t>MONTH</t>
  </si>
  <si>
    <t>COINCIDENT PEAK</t>
  </si>
  <si>
    <t>DAY</t>
  </si>
  <si>
    <t>HR</t>
  </si>
  <si>
    <t>CAGW RATIO</t>
  </si>
  <si>
    <t>Demand</t>
  </si>
  <si>
    <t>Energy</t>
  </si>
  <si>
    <t>WIJAM and WCA Allocation Factors</t>
  </si>
  <si>
    <t>ACTUAL ALLOCATION FACTORS</t>
  </si>
  <si>
    <t>WYOMING</t>
  </si>
  <si>
    <t>UTAH</t>
  </si>
  <si>
    <t>IDAHO</t>
  </si>
  <si>
    <t>FERC</t>
  </si>
  <si>
    <t>SE</t>
  </si>
  <si>
    <t>SG</t>
  </si>
  <si>
    <t>MONTHLY ENERGY AND COINCIDENT PEAK</t>
  </si>
  <si>
    <t>R.M.P.</t>
  </si>
  <si>
    <t>SG RATIO</t>
  </si>
  <si>
    <t>ACTUAL ALLOCATION FACTORS - WCA</t>
  </si>
  <si>
    <t>S</t>
  </si>
  <si>
    <t>Net Position - Long (Short)</t>
  </si>
  <si>
    <t>WIJAM Balancing</t>
  </si>
  <si>
    <t>Balancing Adjustment - MWh</t>
  </si>
  <si>
    <t>Balancing Adjustment - $</t>
  </si>
  <si>
    <t>Existing Purchases Backdown (Sales Reduction)</t>
  </si>
  <si>
    <t>Actual WIJAM Net Power Cost</t>
  </si>
  <si>
    <t>Actual WIJAM NPC (Before Balancing)</t>
  </si>
  <si>
    <t>Additional Purchases Required (Sales Increased)</t>
  </si>
  <si>
    <t>Colstrip by Unit</t>
  </si>
  <si>
    <t>Colstrip #3</t>
  </si>
  <si>
    <t>Colstrip #4</t>
  </si>
  <si>
    <t>Total Colstrip</t>
  </si>
  <si>
    <t xml:space="preserve">Dollars </t>
  </si>
  <si>
    <t>MWH</t>
  </si>
  <si>
    <t>P4 Production</t>
  </si>
  <si>
    <t>TB Flats Wind</t>
  </si>
  <si>
    <t>GEN - GEN - COLSTRIP UNIT 3</t>
  </si>
  <si>
    <t>GEN - GEN - COLSTRIP UNIT 4</t>
  </si>
  <si>
    <t>Graphite Solar</t>
  </si>
  <si>
    <t>PSCO Craig Sale</t>
  </si>
  <si>
    <t>Chopin Schumann Wind QF</t>
  </si>
  <si>
    <t>12 Months Ending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</si>
</sst>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[Red]\(#,##0\)"/>
    <numFmt numFmtId="165" formatCode="[$-409]mmm\-yy;@"/>
    <numFmt numFmtId="166" formatCode="&quot;$&quot;#,##0_);[Red]\(&quot;$&quot;#,##0\);&quot;-     &quot;"/>
    <numFmt numFmtId="167" formatCode="&quot;$&quot;#,##0.00_);[Red]\(&quot;$&quot;#,##0.00\);&quot;-     &quot;"/>
    <numFmt numFmtId="168" formatCode="_(* #,##0_);_(* \(#,##0\);_(* &quot;-&quot;??_);_(@_)"/>
    <numFmt numFmtId="169" formatCode="&quot;$&quot;###0;[Red]\(&quot;$&quot;###0\)"/>
    <numFmt numFmtId="170" formatCode="0.0"/>
    <numFmt numFmtId="171" formatCode="_(* #,##0_);[Red]_(* \(#,##0\);_(* &quot;-&quot;_);_(@_)"/>
    <numFmt numFmtId="172" formatCode="m/d/yyyy;@"/>
    <numFmt numFmtId="173" formatCode="General_)"/>
    <numFmt numFmtId="174" formatCode="_(&quot;$&quot;\ #,##0_);_(&quot;$&quot;\ \(#,##0\);_(&quot;$&quot;\ &quot;-&quot;_);_(@_)"/>
    <numFmt numFmtId="175" formatCode="_(&quot;$&quot;\ #,##0.00_);_(&quot;$&quot;\ \(#,##0.00\);_(&quot;$&quot;\ &quot;-&quot;_);_(@_)"/>
    <numFmt numFmtId="176" formatCode="###,000"/>
    <numFmt numFmtId="177" formatCode="_(* #,##0.000000_);_(* \(#,##0.000000\);_(* &quot;-&quot;??_);_(@_)"/>
    <numFmt numFmtId="178" formatCode="mmmm\ yy"/>
    <numFmt numFmtId="179" formatCode="0.000%"/>
  </numFmts>
  <fonts count="6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9"/>
      <name val="Helv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FF33CC"/>
      <name val="Arial"/>
      <family val="2"/>
    </font>
    <font>
      <b/>
      <sz val="10"/>
      <color rgb="FFFF33CC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4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i/>
      <sz val="10"/>
      <name val="Arial"/>
      <family val="2"/>
    </font>
    <font>
      <b/>
      <sz val="18"/>
      <name val="Arial"/>
      <family val="2"/>
    </font>
    <font>
      <b/>
      <i/>
      <sz val="8"/>
      <color indexed="18"/>
      <name val="Helv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9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0" tint="-0.49998474074526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8DB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43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8" fillId="0" borderId="0"/>
    <xf numFmtId="3" fontId="8" fillId="0" borderId="0" applyFont="0" applyFill="0" applyBorder="0" applyAlignment="0" applyProtection="0"/>
    <xf numFmtId="169" fontId="23" fillId="0" borderId="0" applyFont="0" applyFill="0" applyBorder="0" applyProtection="0">
      <alignment horizontal="right"/>
    </xf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170" fontId="24" fillId="0" borderId="0" applyNumberFormat="0" applyFill="0" applyBorder="0" applyAlignment="0" applyProtection="0"/>
    <xf numFmtId="0" fontId="25" fillId="0" borderId="2" applyNumberFormat="0" applyBorder="0" applyAlignment="0"/>
    <xf numFmtId="12" fontId="14" fillId="2" borderId="3">
      <alignment horizontal="left"/>
    </xf>
    <xf numFmtId="37" fontId="25" fillId="3" borderId="0" applyNumberFormat="0" applyBorder="0" applyAlignment="0" applyProtection="0"/>
    <xf numFmtId="37" fontId="25" fillId="0" borderId="0"/>
    <xf numFmtId="3" fontId="26" fillId="4" borderId="4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8" fillId="0" borderId="0"/>
    <xf numFmtId="172" fontId="31" fillId="0" borderId="0"/>
    <xf numFmtId="0" fontId="30" fillId="0" borderId="0"/>
    <xf numFmtId="0" fontId="8" fillId="0" borderId="0"/>
    <xf numFmtId="0" fontId="6" fillId="0" borderId="0"/>
    <xf numFmtId="0" fontId="32" fillId="0" borderId="0"/>
    <xf numFmtId="0" fontId="8" fillId="0" borderId="0"/>
    <xf numFmtId="9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6" borderId="0" applyNumberFormat="0" applyBorder="0" applyAlignment="0" applyProtection="0"/>
    <xf numFmtId="0" fontId="34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8" borderId="0" applyNumberFormat="0" applyBorder="0" applyAlignment="0" applyProtection="0"/>
    <xf numFmtId="43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0" borderId="0" applyFont="0" applyFill="0" applyBorder="0" applyAlignment="0" applyProtection="0">
      <alignment horizontal="left"/>
    </xf>
    <xf numFmtId="0" fontId="36" fillId="0" borderId="0" applyNumberFormat="0" applyFill="0" applyBorder="0" applyAlignment="0" applyProtection="0">
      <alignment vertical="top"/>
      <protection locked="0"/>
    </xf>
    <xf numFmtId="168" fontId="37" fillId="0" borderId="0" applyFont="0" applyAlignment="0" applyProtection="0"/>
    <xf numFmtId="0" fontId="29" fillId="0" borderId="0"/>
    <xf numFmtId="0" fontId="29" fillId="0" borderId="0"/>
    <xf numFmtId="0" fontId="6" fillId="0" borderId="0"/>
    <xf numFmtId="0" fontId="38" fillId="0" borderId="0" applyNumberFormat="0" applyFill="0" applyBorder="0" applyAlignment="0" applyProtection="0"/>
    <xf numFmtId="173" fontId="39" fillId="0" borderId="0">
      <alignment horizontal="left"/>
    </xf>
    <xf numFmtId="0" fontId="5" fillId="0" borderId="0"/>
    <xf numFmtId="43" fontId="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2" fillId="0" borderId="0" applyNumberFormat="0" applyFill="0" applyBorder="0" applyAlignment="0">
      <protection locked="0"/>
    </xf>
    <xf numFmtId="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1" fontId="10" fillId="0" borderId="0"/>
    <xf numFmtId="43" fontId="2" fillId="0" borderId="0" applyFont="0" applyFill="0" applyBorder="0" applyAlignment="0" applyProtection="0"/>
    <xf numFmtId="0" fontId="43" fillId="19" borderId="5" applyNumberFormat="0" applyAlignment="0" applyProtection="0">
      <alignment horizontal="left" vertical="center" indent="1"/>
    </xf>
    <xf numFmtId="176" fontId="44" fillId="0" borderId="6" applyNumberFormat="0" applyProtection="0">
      <alignment horizontal="right" vertical="center"/>
    </xf>
    <xf numFmtId="176" fontId="43" fillId="0" borderId="7" applyNumberFormat="0" applyProtection="0">
      <alignment horizontal="right" vertical="center"/>
    </xf>
    <xf numFmtId="0" fontId="45" fillId="20" borderId="7" applyNumberFormat="0" applyAlignment="0" applyProtection="0">
      <alignment horizontal="left" vertical="center" indent="1"/>
    </xf>
    <xf numFmtId="0" fontId="45" fillId="21" borderId="7" applyNumberFormat="0" applyAlignment="0" applyProtection="0">
      <alignment horizontal="left" vertical="center" indent="1"/>
    </xf>
    <xf numFmtId="176" fontId="44" fillId="22" borderId="6" applyNumberFormat="0" applyBorder="0" applyProtection="0">
      <alignment horizontal="right" vertical="center"/>
    </xf>
    <xf numFmtId="0" fontId="45" fillId="20" borderId="7" applyNumberFormat="0" applyAlignment="0" applyProtection="0">
      <alignment horizontal="left" vertical="center" indent="1"/>
    </xf>
    <xf numFmtId="176" fontId="43" fillId="21" borderId="7" applyNumberFormat="0" applyProtection="0">
      <alignment horizontal="right" vertical="center"/>
    </xf>
    <xf numFmtId="176" fontId="43" fillId="22" borderId="7" applyNumberFormat="0" applyBorder="0" applyProtection="0">
      <alignment horizontal="right" vertical="center"/>
    </xf>
    <xf numFmtId="176" fontId="46" fillId="23" borderId="8" applyNumberFormat="0" applyBorder="0" applyAlignment="0" applyProtection="0">
      <alignment horizontal="right" vertical="center" indent="1"/>
    </xf>
    <xf numFmtId="176" fontId="47" fillId="24" borderId="8" applyNumberFormat="0" applyBorder="0" applyAlignment="0" applyProtection="0">
      <alignment horizontal="right" vertical="center" indent="1"/>
    </xf>
    <xf numFmtId="176" fontId="47" fillId="25" borderId="8" applyNumberFormat="0" applyBorder="0" applyAlignment="0" applyProtection="0">
      <alignment horizontal="right" vertical="center" indent="1"/>
    </xf>
    <xf numFmtId="176" fontId="48" fillId="26" borderId="8" applyNumberFormat="0" applyBorder="0" applyAlignment="0" applyProtection="0">
      <alignment horizontal="right" vertical="center" indent="1"/>
    </xf>
    <xf numFmtId="176" fontId="48" fillId="27" borderId="8" applyNumberFormat="0" applyBorder="0" applyAlignment="0" applyProtection="0">
      <alignment horizontal="right" vertical="center" indent="1"/>
    </xf>
    <xf numFmtId="176" fontId="48" fillId="28" borderId="8" applyNumberFormat="0" applyBorder="0" applyAlignment="0" applyProtection="0">
      <alignment horizontal="right" vertical="center" indent="1"/>
    </xf>
    <xf numFmtId="176" fontId="49" fillId="29" borderId="8" applyNumberFormat="0" applyBorder="0" applyAlignment="0" applyProtection="0">
      <alignment horizontal="right" vertical="center" indent="1"/>
    </xf>
    <xf numFmtId="176" fontId="49" fillId="30" borderId="8" applyNumberFormat="0" applyBorder="0" applyAlignment="0" applyProtection="0">
      <alignment horizontal="right" vertical="center" indent="1"/>
    </xf>
    <xf numFmtId="176" fontId="49" fillId="31" borderId="8" applyNumberFormat="0" applyBorder="0" applyAlignment="0" applyProtection="0">
      <alignment horizontal="right" vertical="center" indent="1"/>
    </xf>
    <xf numFmtId="0" fontId="50" fillId="0" borderId="5" applyNumberFormat="0" applyFont="0" applyFill="0" applyAlignment="0" applyProtection="0"/>
    <xf numFmtId="176" fontId="44" fillId="32" borderId="5" applyNumberFormat="0" applyAlignment="0" applyProtection="0">
      <alignment horizontal="left" vertical="center" indent="1"/>
    </xf>
    <xf numFmtId="0" fontId="43" fillId="19" borderId="7" applyNumberFormat="0" applyAlignment="0" applyProtection="0">
      <alignment horizontal="left" vertical="center" indent="1"/>
    </xf>
    <xf numFmtId="0" fontId="45" fillId="33" borderId="5" applyNumberFormat="0" applyAlignment="0" applyProtection="0">
      <alignment horizontal="left" vertical="center" indent="1"/>
    </xf>
    <xf numFmtId="0" fontId="45" fillId="34" borderId="5" applyNumberFormat="0" applyAlignment="0" applyProtection="0">
      <alignment horizontal="left" vertical="center" indent="1"/>
    </xf>
    <xf numFmtId="0" fontId="45" fillId="35" borderId="5" applyNumberFormat="0" applyAlignment="0" applyProtection="0">
      <alignment horizontal="left" vertical="center" indent="1"/>
    </xf>
    <xf numFmtId="0" fontId="45" fillId="22" borderId="5" applyNumberFormat="0" applyAlignment="0" applyProtection="0">
      <alignment horizontal="left" vertical="center" indent="1"/>
    </xf>
    <xf numFmtId="0" fontId="45" fillId="21" borderId="7" applyNumberFormat="0" applyAlignment="0" applyProtection="0">
      <alignment horizontal="left" vertical="center" indent="1"/>
    </xf>
    <xf numFmtId="0" fontId="51" fillId="0" borderId="9" applyNumberFormat="0" applyFill="0" applyBorder="0" applyAlignment="0" applyProtection="0"/>
    <xf numFmtId="0" fontId="52" fillId="0" borderId="9" applyBorder="0" applyAlignment="0" applyProtection="0"/>
    <xf numFmtId="0" fontId="51" fillId="20" borderId="7" applyNumberFormat="0" applyAlignment="0" applyProtection="0">
      <alignment horizontal="left" vertical="center" indent="1"/>
    </xf>
    <xf numFmtId="0" fontId="51" fillId="20" borderId="7" applyNumberFormat="0" applyAlignment="0" applyProtection="0">
      <alignment horizontal="left" vertical="center" indent="1"/>
    </xf>
    <xf numFmtId="0" fontId="51" fillId="21" borderId="7" applyNumberFormat="0" applyAlignment="0" applyProtection="0">
      <alignment horizontal="left" vertical="center" indent="1"/>
    </xf>
    <xf numFmtId="176" fontId="53" fillId="21" borderId="7" applyNumberFormat="0" applyProtection="0">
      <alignment horizontal="right" vertical="center"/>
    </xf>
    <xf numFmtId="176" fontId="54" fillId="22" borderId="6" applyNumberFormat="0" applyBorder="0" applyProtection="0">
      <alignment horizontal="right" vertical="center"/>
    </xf>
    <xf numFmtId="176" fontId="53" fillId="22" borderId="7" applyNumberFormat="0" applyBorder="0" applyProtection="0">
      <alignment horizontal="right" vertical="center"/>
    </xf>
    <xf numFmtId="0" fontId="5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32" fillId="0" borderId="0"/>
    <xf numFmtId="171" fontId="8" fillId="0" borderId="0"/>
    <xf numFmtId="0" fontId="1" fillId="0" borderId="0"/>
    <xf numFmtId="43" fontId="1" fillId="0" borderId="0" applyFont="0" applyFill="0" applyBorder="0" applyAlignment="0" applyProtection="0"/>
    <xf numFmtId="0" fontId="60" fillId="0" borderId="0"/>
    <xf numFmtId="44" fontId="3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56">
    <xf numFmtId="0" fontId="0" fillId="0" borderId="0" xfId="0"/>
    <xf numFmtId="0" fontId="9" fillId="0" borderId="0" xfId="3" applyFont="1" applyFill="1" applyAlignment="1">
      <alignment horizontal="left"/>
    </xf>
    <xf numFmtId="0" fontId="11" fillId="0" borderId="0" xfId="4" applyFont="1" applyFill="1"/>
    <xf numFmtId="0" fontId="12" fillId="0" borderId="0" xfId="4" applyFont="1" applyFill="1"/>
    <xf numFmtId="0" fontId="13" fillId="0" borderId="0" xfId="4" applyFont="1" applyAlignment="1">
      <alignment horizontal="center" vertical="center" wrapText="1"/>
    </xf>
    <xf numFmtId="165" fontId="14" fillId="0" borderId="0" xfId="4" applyNumberFormat="1" applyFont="1" applyAlignment="1">
      <alignment horizontal="center"/>
    </xf>
    <xf numFmtId="165" fontId="14" fillId="0" borderId="0" xfId="4" applyNumberFormat="1" applyFont="1" applyBorder="1" applyAlignment="1">
      <alignment horizontal="center"/>
    </xf>
    <xf numFmtId="0" fontId="15" fillId="0" borderId="0" xfId="4" applyFont="1"/>
    <xf numFmtId="0" fontId="16" fillId="0" borderId="0" xfId="4" applyFont="1" applyFill="1"/>
    <xf numFmtId="0" fontId="17" fillId="0" borderId="0" xfId="4" applyFont="1" applyFill="1"/>
    <xf numFmtId="0" fontId="8" fillId="0" borderId="0" xfId="4" applyFont="1" applyFill="1"/>
    <xf numFmtId="164" fontId="19" fillId="0" borderId="0" xfId="4" applyNumberFormat="1" applyFont="1"/>
    <xf numFmtId="0" fontId="20" fillId="0" borderId="0" xfId="4" applyFont="1" applyFill="1"/>
    <xf numFmtId="0" fontId="21" fillId="0" borderId="0" xfId="4" applyFont="1" applyFill="1"/>
    <xf numFmtId="164" fontId="20" fillId="0" borderId="0" xfId="4" applyNumberFormat="1" applyFont="1" applyFill="1"/>
    <xf numFmtId="1" fontId="8" fillId="0" borderId="0" xfId="5" applyNumberFormat="1" applyFont="1" applyFill="1" applyBorder="1"/>
    <xf numFmtId="0" fontId="19" fillId="0" borderId="0" xfId="4" applyFont="1" applyFill="1"/>
    <xf numFmtId="164" fontId="11" fillId="0" borderId="0" xfId="4" applyNumberFormat="1" applyFont="1" applyFill="1"/>
    <xf numFmtId="0" fontId="15" fillId="0" borderId="0" xfId="4" applyFont="1" applyBorder="1"/>
    <xf numFmtId="0" fontId="19" fillId="0" borderId="0" xfId="4" applyFont="1"/>
    <xf numFmtId="166" fontId="19" fillId="0" borderId="0" xfId="2" applyNumberFormat="1" applyFont="1" applyFill="1"/>
    <xf numFmtId="166" fontId="0" fillId="0" borderId="0" xfId="2" applyNumberFormat="1" applyFont="1" applyFill="1"/>
    <xf numFmtId="166" fontId="0" fillId="0" borderId="0" xfId="2" applyNumberFormat="1" applyFont="1" applyFill="1" applyBorder="1"/>
    <xf numFmtId="38" fontId="8" fillId="0" borderId="0" xfId="4" applyNumberFormat="1" applyFont="1" applyFill="1"/>
    <xf numFmtId="1" fontId="19" fillId="0" borderId="0" xfId="5" applyNumberFormat="1" applyFont="1" applyFill="1"/>
    <xf numFmtId="164" fontId="8" fillId="0" borderId="0" xfId="4" applyNumberFormat="1" applyFont="1" applyFill="1"/>
    <xf numFmtId="0" fontId="8" fillId="0" borderId="0" xfId="3"/>
    <xf numFmtId="1" fontId="8" fillId="0" borderId="0" xfId="6" applyNumberFormat="1" applyFont="1" applyFill="1" applyBorder="1"/>
    <xf numFmtId="1" fontId="8" fillId="0" borderId="0" xfId="0" applyNumberFormat="1" applyFont="1" applyBorder="1"/>
    <xf numFmtId="0" fontId="8" fillId="0" borderId="0" xfId="3" applyBorder="1"/>
    <xf numFmtId="1" fontId="19" fillId="0" borderId="0" xfId="5" applyNumberFormat="1" applyFont="1" applyFill="1" applyBorder="1"/>
    <xf numFmtId="168" fontId="8" fillId="0" borderId="0" xfId="7" applyNumberFormat="1" applyFont="1" applyFill="1" applyBorder="1"/>
    <xf numFmtId="0" fontId="8" fillId="0" borderId="0" xfId="8" applyFont="1"/>
    <xf numFmtId="0" fontId="8" fillId="0" borderId="0" xfId="8" applyFont="1" applyFill="1" applyBorder="1"/>
    <xf numFmtId="1" fontId="8" fillId="0" borderId="0" xfId="4" applyNumberFormat="1" applyFont="1"/>
    <xf numFmtId="168" fontId="0" fillId="0" borderId="0" xfId="1" applyNumberFormat="1" applyFont="1" applyFill="1"/>
    <xf numFmtId="168" fontId="27" fillId="0" borderId="0" xfId="1" applyNumberFormat="1" applyFont="1" applyFill="1" applyAlignment="1">
      <alignment horizontal="center" vertical="center" wrapText="1"/>
    </xf>
    <xf numFmtId="168" fontId="28" fillId="0" borderId="0" xfId="1" applyNumberFormat="1" applyFont="1" applyFill="1" applyAlignment="1">
      <alignment horizontal="center"/>
    </xf>
    <xf numFmtId="168" fontId="8" fillId="0" borderId="0" xfId="1" applyNumberFormat="1" applyFont="1" applyFill="1" applyAlignment="1">
      <alignment horizontal="center"/>
    </xf>
    <xf numFmtId="168" fontId="8" fillId="0" borderId="0" xfId="1" applyNumberFormat="1" applyFont="1" applyFill="1"/>
    <xf numFmtId="168" fontId="8" fillId="0" borderId="0" xfId="1" applyNumberFormat="1" applyFont="1" applyBorder="1"/>
    <xf numFmtId="9" fontId="8" fillId="0" borderId="0" xfId="20" applyFont="1" applyFill="1"/>
    <xf numFmtId="168" fontId="19" fillId="0" borderId="0" xfId="1" applyNumberFormat="1" applyFont="1" applyFill="1"/>
    <xf numFmtId="168" fontId="8" fillId="0" borderId="0" xfId="1" applyNumberFormat="1" applyFont="1"/>
    <xf numFmtId="168" fontId="8" fillId="0" borderId="0" xfId="1" applyNumberFormat="1" applyFont="1" applyAlignment="1">
      <alignment horizontal="right"/>
    </xf>
    <xf numFmtId="168" fontId="19" fillId="0" borderId="0" xfId="1" applyNumberFormat="1" applyFont="1"/>
    <xf numFmtId="7" fontId="8" fillId="0" borderId="0" xfId="4" applyNumberFormat="1" applyFont="1" applyFill="1"/>
    <xf numFmtId="43" fontId="8" fillId="0" borderId="0" xfId="1" applyFont="1" applyFill="1"/>
    <xf numFmtId="166" fontId="8" fillId="0" borderId="0" xfId="2" applyNumberFormat="1" applyFont="1" applyFill="1"/>
    <xf numFmtId="1" fontId="8" fillId="0" borderId="0" xfId="4" applyNumberFormat="1" applyFont="1" applyFill="1"/>
    <xf numFmtId="0" fontId="15" fillId="0" borderId="0" xfId="4" applyFont="1" applyFill="1"/>
    <xf numFmtId="0" fontId="18" fillId="0" borderId="0" xfId="4" applyFont="1" applyFill="1" applyAlignment="1">
      <alignment horizontal="center"/>
    </xf>
    <xf numFmtId="0" fontId="8" fillId="0" borderId="0" xfId="4" applyFont="1" applyFill="1" applyBorder="1"/>
    <xf numFmtId="1" fontId="8" fillId="0" borderId="0" xfId="0" applyNumberFormat="1" applyFont="1" applyFill="1" applyBorder="1"/>
    <xf numFmtId="168" fontId="8" fillId="0" borderId="0" xfId="1" applyNumberFormat="1" applyFont="1" applyFill="1" applyBorder="1"/>
    <xf numFmtId="1" fontId="8" fillId="0" borderId="0" xfId="0" applyNumberFormat="1" applyFont="1" applyFill="1"/>
    <xf numFmtId="0" fontId="8" fillId="0" borderId="0" xfId="0" applyNumberFormat="1" applyFont="1" applyBorder="1"/>
    <xf numFmtId="0" fontId="18" fillId="0" borderId="0" xfId="4" applyFont="1" applyFill="1" applyBorder="1" applyAlignment="1">
      <alignment horizontal="center"/>
    </xf>
    <xf numFmtId="44" fontId="0" fillId="0" borderId="0" xfId="2" applyFont="1" applyFill="1"/>
    <xf numFmtId="0" fontId="16" fillId="0" borderId="0" xfId="4" applyFont="1" applyFill="1" applyBorder="1"/>
    <xf numFmtId="0" fontId="13" fillId="0" borderId="0" xfId="4" applyFont="1" applyFill="1" applyAlignment="1">
      <alignment horizontal="center" vertical="center" wrapText="1"/>
    </xf>
    <xf numFmtId="165" fontId="14" fillId="0" borderId="0" xfId="4" applyNumberFormat="1" applyFont="1" applyFill="1" applyAlignment="1">
      <alignment horizontal="center"/>
    </xf>
    <xf numFmtId="0" fontId="15" fillId="0" borderId="0" xfId="4" applyFont="1" applyFill="1" applyBorder="1"/>
    <xf numFmtId="164" fontId="19" fillId="0" borderId="0" xfId="4" applyNumberFormat="1" applyFont="1" applyFill="1"/>
    <xf numFmtId="166" fontId="19" fillId="0" borderId="0" xfId="4" applyNumberFormat="1" applyFont="1" applyFill="1"/>
    <xf numFmtId="168" fontId="8" fillId="0" borderId="0" xfId="1" applyNumberFormat="1" applyFont="1" applyFill="1" applyAlignment="1">
      <alignment horizontal="right"/>
    </xf>
    <xf numFmtId="168" fontId="22" fillId="0" borderId="0" xfId="1" applyNumberFormat="1" applyFont="1" applyFill="1"/>
    <xf numFmtId="0" fontId="19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9" fillId="0" borderId="0" xfId="3" applyFont="1" applyFill="1" applyAlignment="1">
      <alignment horizontal="left" vertical="center"/>
    </xf>
    <xf numFmtId="0" fontId="20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164" fontId="19" fillId="0" borderId="0" xfId="4" applyNumberFormat="1" applyFont="1" applyFill="1" applyAlignment="1">
      <alignment horizontal="center" vertical="center"/>
    </xf>
    <xf numFmtId="165" fontId="19" fillId="0" borderId="0" xfId="4" applyNumberFormat="1" applyFont="1" applyFill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8" fillId="0" borderId="0" xfId="2" applyNumberFormat="1" applyFont="1" applyFill="1" applyAlignment="1">
      <alignment horizontal="fill" vertical="center"/>
    </xf>
    <xf numFmtId="168" fontId="19" fillId="0" borderId="0" xfId="7" applyNumberFormat="1" applyFont="1" applyFill="1" applyAlignment="1">
      <alignment vertical="center"/>
    </xf>
    <xf numFmtId="1" fontId="19" fillId="0" borderId="0" xfId="7" applyNumberFormat="1" applyFont="1" applyFill="1" applyAlignment="1">
      <alignment horizontal="centerContinuous" vertical="center"/>
    </xf>
    <xf numFmtId="0" fontId="19" fillId="0" borderId="0" xfId="4" applyFont="1" applyFill="1" applyAlignment="1">
      <alignment vertical="center"/>
    </xf>
    <xf numFmtId="38" fontId="8" fillId="0" borderId="0" xfId="3" applyNumberFormat="1" applyFont="1" applyFill="1" applyAlignment="1">
      <alignment vertical="center"/>
    </xf>
    <xf numFmtId="38" fontId="8" fillId="0" borderId="0" xfId="7" applyNumberFormat="1" applyFont="1" applyFill="1" applyAlignment="1">
      <alignment vertical="center"/>
    </xf>
    <xf numFmtId="38" fontId="8" fillId="0" borderId="0" xfId="4" applyNumberFormat="1" applyFont="1" applyFill="1" applyAlignment="1">
      <alignment vertical="center"/>
    </xf>
    <xf numFmtId="1" fontId="19" fillId="0" borderId="0" xfId="5" applyNumberFormat="1" applyFont="1" applyFill="1" applyAlignment="1">
      <alignment vertical="center"/>
    </xf>
    <xf numFmtId="164" fontId="8" fillId="0" borderId="0" xfId="4" applyNumberFormat="1" applyFont="1" applyFill="1" applyAlignment="1">
      <alignment vertical="center"/>
    </xf>
    <xf numFmtId="1" fontId="8" fillId="0" borderId="0" xfId="6" applyNumberFormat="1" applyFont="1" applyFill="1" applyBorder="1" applyAlignment="1">
      <alignment vertical="center"/>
    </xf>
    <xf numFmtId="1" fontId="8" fillId="0" borderId="0" xfId="5" applyNumberFormat="1" applyFont="1" applyFill="1" applyBorder="1" applyAlignment="1">
      <alignment vertical="center"/>
    </xf>
    <xf numFmtId="1" fontId="19" fillId="0" borderId="0" xfId="5" applyNumberFormat="1" applyFont="1" applyFill="1" applyBorder="1" applyAlignment="1">
      <alignment vertical="center"/>
    </xf>
    <xf numFmtId="168" fontId="8" fillId="0" borderId="0" xfId="7" applyNumberFormat="1" applyFont="1" applyFill="1" applyBorder="1" applyAlignment="1">
      <alignment vertical="center"/>
    </xf>
    <xf numFmtId="0" fontId="8" fillId="0" borderId="0" xfId="4" applyFont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1" fontId="8" fillId="0" borderId="0" xfId="5" applyNumberFormat="1" applyFont="1" applyBorder="1" applyAlignment="1">
      <alignment vertical="center"/>
    </xf>
    <xf numFmtId="164" fontId="8" fillId="0" borderId="0" xfId="4" applyNumberFormat="1" applyFont="1" applyFill="1"/>
    <xf numFmtId="0" fontId="19" fillId="0" borderId="0" xfId="4" applyFont="1" applyFill="1"/>
    <xf numFmtId="1" fontId="8" fillId="0" borderId="0" xfId="5" applyNumberFormat="1" applyFont="1" applyFill="1" applyBorder="1" applyAlignment="1">
      <alignment vertical="center"/>
    </xf>
    <xf numFmtId="0" fontId="8" fillId="0" borderId="0" xfId="4" applyFont="1" applyFill="1"/>
    <xf numFmtId="1" fontId="8" fillId="0" borderId="0" xfId="5" applyNumberFormat="1" applyFont="1" applyFill="1" applyBorder="1"/>
    <xf numFmtId="164" fontId="8" fillId="0" borderId="0" xfId="4" applyNumberFormat="1" applyFont="1" applyFill="1"/>
    <xf numFmtId="166" fontId="0" fillId="0" borderId="0" xfId="2" applyNumberFormat="1" applyFont="1" applyFill="1"/>
    <xf numFmtId="166" fontId="19" fillId="0" borderId="0" xfId="2" applyNumberFormat="1" applyFont="1" applyFill="1"/>
    <xf numFmtId="1" fontId="8" fillId="0" borderId="0" xfId="5" applyNumberFormat="1" applyFont="1" applyFill="1" applyBorder="1" applyAlignment="1">
      <alignment vertical="center"/>
    </xf>
    <xf numFmtId="1" fontId="19" fillId="0" borderId="0" xfId="5" applyNumberFormat="1" applyFont="1" applyFill="1"/>
    <xf numFmtId="1" fontId="8" fillId="0" borderId="0" xfId="5" applyNumberFormat="1" applyFont="1" applyFill="1" applyBorder="1" applyAlignment="1">
      <alignment vertical="center"/>
    </xf>
    <xf numFmtId="0" fontId="19" fillId="0" borderId="0" xfId="4" applyFont="1" applyFill="1"/>
    <xf numFmtId="0" fontId="8" fillId="0" borderId="0" xfId="4" applyFont="1" applyFill="1"/>
    <xf numFmtId="1" fontId="8" fillId="0" borderId="0" xfId="5" applyNumberFormat="1" applyFont="1" applyFill="1" applyBorder="1"/>
    <xf numFmtId="164" fontId="8" fillId="0" borderId="0" xfId="4" applyNumberFormat="1" applyFont="1" applyFill="1"/>
    <xf numFmtId="1" fontId="19" fillId="0" borderId="0" xfId="5" applyNumberFormat="1" applyFont="1" applyFill="1" applyBorder="1"/>
    <xf numFmtId="1" fontId="8" fillId="0" borderId="0" xfId="5" applyNumberFormat="1" applyFont="1" applyFill="1" applyBorder="1" applyAlignment="1">
      <alignment vertical="center"/>
    </xf>
    <xf numFmtId="0" fontId="40" fillId="0" borderId="0" xfId="4" applyFont="1" applyFill="1" applyAlignment="1">
      <alignment vertical="center"/>
    </xf>
    <xf numFmtId="0" fontId="19" fillId="0" borderId="0" xfId="4" applyFont="1" applyFill="1"/>
    <xf numFmtId="0" fontId="8" fillId="0" borderId="0" xfId="4" applyFont="1" applyFill="1"/>
    <xf numFmtId="164" fontId="8" fillId="0" borderId="0" xfId="4" applyNumberFormat="1" applyFont="1" applyFill="1"/>
    <xf numFmtId="1" fontId="19" fillId="0" borderId="0" xfId="5" applyNumberFormat="1" applyFont="1" applyFill="1" applyBorder="1"/>
    <xf numFmtId="0" fontId="19" fillId="0" borderId="0" xfId="4" applyFont="1" applyFill="1" applyAlignment="1">
      <alignment vertical="center"/>
    </xf>
    <xf numFmtId="38" fontId="8" fillId="0" borderId="0" xfId="4" applyNumberFormat="1" applyFont="1" applyFill="1"/>
    <xf numFmtId="0" fontId="19" fillId="0" borderId="0" xfId="4" applyFont="1" applyFill="1"/>
    <xf numFmtId="0" fontId="8" fillId="0" borderId="0" xfId="4" applyFont="1" applyFill="1"/>
    <xf numFmtId="164" fontId="8" fillId="0" borderId="0" xfId="4" applyNumberFormat="1" applyFont="1" applyFill="1"/>
    <xf numFmtId="1" fontId="19" fillId="0" borderId="0" xfId="5" applyNumberFormat="1" applyFont="1" applyFill="1"/>
    <xf numFmtId="0" fontId="8" fillId="0" borderId="0" xfId="4" applyFont="1" applyFill="1" applyAlignment="1">
      <alignment vertical="center"/>
    </xf>
    <xf numFmtId="0" fontId="8" fillId="0" borderId="0" xfId="4" applyFont="1" applyFill="1" applyAlignment="1">
      <alignment vertical="center"/>
    </xf>
    <xf numFmtId="1" fontId="8" fillId="0" borderId="0" xfId="5" applyNumberFormat="1" applyFont="1" applyFill="1" applyBorder="1"/>
    <xf numFmtId="1" fontId="8" fillId="0" borderId="0" xfId="5" applyNumberFormat="1" applyFont="1" applyFill="1" applyBorder="1" applyAlignment="1">
      <alignment vertical="center"/>
    </xf>
    <xf numFmtId="1" fontId="8" fillId="0" borderId="0" xfId="5" applyNumberFormat="1" applyFont="1" applyFill="1" applyBorder="1" applyAlignment="1">
      <alignment vertical="center"/>
    </xf>
    <xf numFmtId="0" fontId="8" fillId="0" borderId="0" xfId="4" applyFont="1" applyFill="1"/>
    <xf numFmtId="1" fontId="8" fillId="0" borderId="0" xfId="5" applyNumberFormat="1" applyFont="1" applyFill="1" applyBorder="1"/>
    <xf numFmtId="1" fontId="8" fillId="0" borderId="0" xfId="5" applyNumberFormat="1" applyFont="1" applyFill="1" applyBorder="1" applyAlignment="1">
      <alignment vertical="center"/>
    </xf>
    <xf numFmtId="1" fontId="8" fillId="0" borderId="0" xfId="5" applyNumberFormat="1" applyFont="1" applyFill="1" applyBorder="1" applyAlignment="1">
      <alignment vertical="center"/>
    </xf>
    <xf numFmtId="164" fontId="8" fillId="0" borderId="0" xfId="4" applyNumberFormat="1" applyFont="1" applyFill="1"/>
    <xf numFmtId="1" fontId="8" fillId="0" borderId="0" xfId="5" applyNumberFormat="1" applyFont="1" applyFill="1" applyBorder="1"/>
    <xf numFmtId="164" fontId="8" fillId="0" borderId="0" xfId="4" applyNumberFormat="1" applyFont="1" applyFill="1"/>
    <xf numFmtId="0" fontId="19" fillId="0" borderId="0" xfId="4" applyFont="1" applyFill="1" applyAlignment="1">
      <alignment vertical="center"/>
    </xf>
    <xf numFmtId="1" fontId="8" fillId="0" borderId="0" xfId="5" applyNumberFormat="1" applyFont="1" applyFill="1" applyBorder="1"/>
    <xf numFmtId="164" fontId="8" fillId="0" borderId="0" xfId="4" applyNumberFormat="1" applyFont="1" applyFill="1"/>
    <xf numFmtId="0" fontId="19" fillId="0" borderId="0" xfId="4" applyFont="1" applyFill="1" applyAlignment="1">
      <alignment vertical="center"/>
    </xf>
    <xf numFmtId="1" fontId="8" fillId="0" borderId="0" xfId="5" applyNumberFormat="1" applyFont="1" applyFill="1" applyBorder="1" applyAlignment="1">
      <alignment vertical="center"/>
    </xf>
    <xf numFmtId="0" fontId="19" fillId="0" borderId="0" xfId="4" applyFont="1" applyFill="1" applyAlignment="1">
      <alignment vertical="center"/>
    </xf>
    <xf numFmtId="1" fontId="8" fillId="0" borderId="0" xfId="5" applyNumberFormat="1" applyFont="1" applyFill="1" applyBorder="1"/>
    <xf numFmtId="164" fontId="8" fillId="0" borderId="0" xfId="4" applyNumberFormat="1" applyFont="1" applyFill="1"/>
    <xf numFmtId="1" fontId="8" fillId="0" borderId="0" xfId="5" applyNumberFormat="1" applyFont="1" applyFill="1" applyBorder="1" applyAlignment="1">
      <alignment vertical="center"/>
    </xf>
    <xf numFmtId="0" fontId="8" fillId="0" borderId="0" xfId="4" applyFont="1" applyFill="1"/>
    <xf numFmtId="164" fontId="8" fillId="0" borderId="0" xfId="4" applyNumberFormat="1" applyFont="1" applyFill="1"/>
    <xf numFmtId="1" fontId="19" fillId="0" borderId="0" xfId="5" applyNumberFormat="1" applyFont="1" applyFill="1" applyAlignment="1">
      <alignment vertical="center"/>
    </xf>
    <xf numFmtId="1" fontId="8" fillId="0" borderId="0" xfId="5" applyNumberFormat="1" applyFont="1" applyFill="1" applyBorder="1" applyAlignment="1">
      <alignment vertical="center"/>
    </xf>
    <xf numFmtId="1" fontId="8" fillId="0" borderId="0" xfId="5" applyNumberFormat="1" applyFont="1" applyFill="1"/>
    <xf numFmtId="1" fontId="8" fillId="0" borderId="0" xfId="6" applyNumberFormat="1" applyFont="1" applyFill="1" applyBorder="1"/>
    <xf numFmtId="166" fontId="0" fillId="0" borderId="0" xfId="2" applyNumberFormat="1" applyFont="1" applyFill="1" applyBorder="1"/>
    <xf numFmtId="0" fontId="8" fillId="0" borderId="0" xfId="4" applyFont="1" applyFill="1" applyAlignment="1">
      <alignment vertical="center"/>
    </xf>
    <xf numFmtId="1" fontId="8" fillId="0" borderId="0" xfId="5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168" fontId="19" fillId="0" borderId="0" xfId="7" applyNumberFormat="1" applyFont="1" applyFill="1" applyBorder="1"/>
    <xf numFmtId="1" fontId="19" fillId="0" borderId="0" xfId="4" applyNumberFormat="1" applyFont="1" applyFill="1"/>
    <xf numFmtId="43" fontId="8" fillId="0" borderId="0" xfId="4" applyNumberFormat="1" applyFont="1" applyFill="1"/>
    <xf numFmtId="0" fontId="8" fillId="0" borderId="0" xfId="4" applyFont="1" applyFill="1"/>
    <xf numFmtId="0" fontId="8" fillId="0" borderId="0" xfId="4" applyFont="1"/>
    <xf numFmtId="0" fontId="8" fillId="0" borderId="0" xfId="4" applyFont="1" applyBorder="1"/>
    <xf numFmtId="1" fontId="8" fillId="0" borderId="0" xfId="5" applyNumberFormat="1" applyFont="1" applyFill="1" applyBorder="1"/>
    <xf numFmtId="166" fontId="19" fillId="0" borderId="0" xfId="2" applyNumberFormat="1" applyFont="1" applyFill="1"/>
    <xf numFmtId="166" fontId="0" fillId="0" borderId="0" xfId="2" applyNumberFormat="1" applyFont="1" applyFill="1"/>
    <xf numFmtId="167" fontId="0" fillId="0" borderId="0" xfId="2" applyNumberFormat="1" applyFont="1" applyFill="1" applyBorder="1"/>
    <xf numFmtId="168" fontId="8" fillId="0" borderId="0" xfId="7" applyNumberFormat="1" applyFont="1" applyFill="1" applyBorder="1"/>
    <xf numFmtId="166" fontId="8" fillId="0" borderId="0" xfId="2" applyNumberFormat="1" applyFont="1" applyFill="1"/>
    <xf numFmtId="1" fontId="8" fillId="0" borderId="0" xfId="4" applyNumberFormat="1" applyFont="1" applyFill="1"/>
    <xf numFmtId="1" fontId="8" fillId="0" borderId="0" xfId="5" applyNumberFormat="1" applyFont="1" applyFill="1" applyBorder="1" applyAlignment="1">
      <alignment vertical="center"/>
    </xf>
    <xf numFmtId="0" fontId="0" fillId="0" borderId="0" xfId="0"/>
    <xf numFmtId="38" fontId="8" fillId="0" borderId="0" xfId="4" applyNumberFormat="1" applyFont="1" applyFill="1"/>
    <xf numFmtId="1" fontId="19" fillId="0" borderId="0" xfId="5" applyNumberFormat="1" applyFont="1" applyFill="1"/>
    <xf numFmtId="164" fontId="8" fillId="0" borderId="0" xfId="4" applyNumberFormat="1" applyFont="1" applyFill="1"/>
    <xf numFmtId="43" fontId="8" fillId="0" borderId="0" xfId="90" applyFont="1" applyFill="1"/>
    <xf numFmtId="1" fontId="19" fillId="0" borderId="0" xfId="5" applyNumberFormat="1" applyFont="1" applyFill="1" applyBorder="1"/>
    <xf numFmtId="0" fontId="19" fillId="0" borderId="0" xfId="4" applyFont="1" applyFill="1"/>
    <xf numFmtId="0" fontId="31" fillId="0" borderId="0" xfId="0" applyFont="1" applyFill="1"/>
    <xf numFmtId="0" fontId="8" fillId="0" borderId="0" xfId="30"/>
    <xf numFmtId="41" fontId="8" fillId="0" borderId="0" xfId="30" applyNumberFormat="1"/>
    <xf numFmtId="165" fontId="8" fillId="0" borderId="0" xfId="4" applyNumberFormat="1" applyFont="1" applyAlignment="1">
      <alignment horizontal="center"/>
    </xf>
    <xf numFmtId="0" fontId="0" fillId="0" borderId="0" xfId="0" applyNumberFormat="1" applyFont="1" applyFill="1" applyBorder="1"/>
    <xf numFmtId="174" fontId="8" fillId="0" borderId="0" xfId="4" applyNumberFormat="1" applyFont="1" applyFill="1" applyAlignment="1">
      <alignment vertical="center"/>
    </xf>
    <xf numFmtId="41" fontId="8" fillId="0" borderId="0" xfId="1" applyNumberFormat="1" applyFont="1" applyFill="1" applyBorder="1"/>
    <xf numFmtId="41" fontId="8" fillId="0" borderId="0" xfId="2" applyNumberFormat="1" applyFont="1" applyFill="1"/>
    <xf numFmtId="41" fontId="0" fillId="0" borderId="0" xfId="2" applyNumberFormat="1" applyFont="1" applyFill="1"/>
    <xf numFmtId="42" fontId="8" fillId="0" borderId="0" xfId="2" applyNumberFormat="1" applyFont="1" applyFill="1"/>
    <xf numFmtId="42" fontId="0" fillId="0" borderId="0" xfId="2" applyNumberFormat="1" applyFont="1" applyFill="1"/>
    <xf numFmtId="41" fontId="19" fillId="0" borderId="0" xfId="2" applyNumberFormat="1" applyFont="1" applyFill="1"/>
    <xf numFmtId="41" fontId="19" fillId="0" borderId="0" xfId="4" applyNumberFormat="1" applyFont="1"/>
    <xf numFmtId="41" fontId="8" fillId="0" borderId="0" xfId="4" applyNumberFormat="1" applyFont="1" applyBorder="1"/>
    <xf numFmtId="41" fontId="8" fillId="0" borderId="0" xfId="2" applyNumberFormat="1" applyFont="1"/>
    <xf numFmtId="41" fontId="8" fillId="0" borderId="0" xfId="1" applyNumberFormat="1" applyFont="1" applyBorder="1"/>
    <xf numFmtId="41" fontId="8" fillId="0" borderId="0" xfId="1" applyNumberFormat="1" applyFont="1" applyFill="1"/>
    <xf numFmtId="41" fontId="8" fillId="0" borderId="0" xfId="1" applyNumberFormat="1" applyFont="1"/>
    <xf numFmtId="41" fontId="19" fillId="0" borderId="0" xfId="90" applyNumberFormat="1" applyFont="1" applyFill="1"/>
    <xf numFmtId="41" fontId="8" fillId="0" borderId="0" xfId="90" applyNumberFormat="1" applyFont="1" applyFill="1"/>
    <xf numFmtId="41" fontId="8" fillId="0" borderId="0" xfId="1" applyNumberFormat="1" applyFont="1" applyBorder="1" applyAlignment="1">
      <alignment horizontal="right"/>
    </xf>
    <xf numFmtId="41" fontId="19" fillId="0" borderId="0" xfId="1" applyNumberFormat="1" applyFont="1" applyFill="1"/>
    <xf numFmtId="42" fontId="8" fillId="0" borderId="0" xfId="4" applyNumberFormat="1" applyFont="1" applyAlignment="1">
      <alignment vertical="center"/>
    </xf>
    <xf numFmtId="41" fontId="0" fillId="0" borderId="0" xfId="1" applyNumberFormat="1" applyFont="1" applyFill="1"/>
    <xf numFmtId="41" fontId="22" fillId="0" borderId="0" xfId="1" applyNumberFormat="1" applyFont="1" applyFill="1"/>
    <xf numFmtId="42" fontId="8" fillId="0" borderId="0" xfId="2" applyNumberFormat="1" applyFont="1" applyFill="1" applyAlignment="1">
      <alignment vertical="center"/>
    </xf>
    <xf numFmtId="41" fontId="8" fillId="0" borderId="0" xfId="1" applyNumberFormat="1" applyFont="1" applyFill="1" applyAlignment="1">
      <alignment vertical="center"/>
    </xf>
    <xf numFmtId="41" fontId="8" fillId="0" borderId="0" xfId="2" applyNumberFormat="1" applyFont="1" applyFill="1" applyAlignment="1">
      <alignment horizontal="fill" vertical="center"/>
    </xf>
    <xf numFmtId="42" fontId="8" fillId="0" borderId="0" xfId="1" applyNumberFormat="1" applyFont="1" applyFill="1" applyAlignment="1">
      <alignment vertical="center"/>
    </xf>
    <xf numFmtId="42" fontId="19" fillId="0" borderId="0" xfId="2" applyNumberFormat="1" applyFont="1" applyFill="1" applyAlignment="1">
      <alignment vertical="center"/>
    </xf>
    <xf numFmtId="41" fontId="8" fillId="0" borderId="0" xfId="4" applyNumberFormat="1" applyFont="1" applyAlignment="1">
      <alignment vertical="center"/>
    </xf>
    <xf numFmtId="41" fontId="8" fillId="0" borderId="0" xfId="4" applyNumberFormat="1" applyFont="1" applyFill="1" applyAlignment="1">
      <alignment vertical="center"/>
    </xf>
    <xf numFmtId="41" fontId="8" fillId="0" borderId="0" xfId="3" applyNumberFormat="1" applyFont="1" applyFill="1" applyAlignment="1">
      <alignment vertical="center"/>
    </xf>
    <xf numFmtId="41" fontId="8" fillId="0" borderId="0" xfId="2" applyNumberFormat="1" applyFont="1" applyFill="1" applyAlignment="1">
      <alignment vertical="center"/>
    </xf>
    <xf numFmtId="175" fontId="40" fillId="0" borderId="0" xfId="2" applyNumberFormat="1" applyFont="1" applyFill="1" applyAlignment="1">
      <alignment vertical="center"/>
    </xf>
    <xf numFmtId="43" fontId="8" fillId="0" borderId="0" xfId="1" applyFont="1" applyAlignment="1">
      <alignment vertical="center"/>
    </xf>
    <xf numFmtId="174" fontId="8" fillId="0" borderId="0" xfId="1" applyNumberFormat="1" applyFont="1" applyAlignment="1">
      <alignment vertical="center"/>
    </xf>
    <xf numFmtId="0" fontId="19" fillId="0" borderId="0" xfId="4" applyFont="1" applyFill="1" applyAlignment="1">
      <alignment horizontal="centerContinuous" vertical="center"/>
    </xf>
    <xf numFmtId="38" fontId="19" fillId="0" borderId="0" xfId="3" applyNumberFormat="1" applyFont="1" applyFill="1" applyAlignment="1">
      <alignment horizontal="centerContinuous" vertical="center"/>
    </xf>
    <xf numFmtId="41" fontId="19" fillId="0" borderId="0" xfId="4" applyNumberFormat="1" applyFont="1" applyFill="1" applyAlignment="1">
      <alignment vertical="center"/>
    </xf>
    <xf numFmtId="41" fontId="8" fillId="0" borderId="0" xfId="7" applyNumberFormat="1" applyFont="1" applyFill="1" applyAlignment="1">
      <alignment vertical="center"/>
    </xf>
    <xf numFmtId="41" fontId="19" fillId="0" borderId="0" xfId="7" applyNumberFormat="1" applyFont="1" applyFill="1" applyAlignment="1">
      <alignment vertical="center"/>
    </xf>
    <xf numFmtId="41" fontId="19" fillId="0" borderId="0" xfId="3" applyNumberFormat="1" applyFont="1" applyFill="1" applyAlignment="1">
      <alignment vertical="center"/>
    </xf>
    <xf numFmtId="0" fontId="19" fillId="0" borderId="0" xfId="4" applyNumberFormat="1" applyFont="1" applyAlignment="1">
      <alignment horizontal="right" vertical="center"/>
    </xf>
    <xf numFmtId="0" fontId="31" fillId="0" borderId="0" xfId="2" applyNumberFormat="1" applyFont="1" applyFill="1" applyAlignment="1">
      <alignment horizontal="fill" vertical="center"/>
    </xf>
    <xf numFmtId="0" fontId="55" fillId="0" borderId="0" xfId="4" applyFont="1" applyAlignment="1">
      <alignment horizontal="fill" vertical="center"/>
    </xf>
    <xf numFmtId="42" fontId="19" fillId="0" borderId="0" xfId="2" applyNumberFormat="1" applyFont="1" applyFill="1"/>
    <xf numFmtId="177" fontId="8" fillId="0" borderId="0" xfId="1" applyNumberFormat="1" applyFont="1"/>
    <xf numFmtId="42" fontId="19" fillId="0" borderId="1" xfId="2" applyNumberFormat="1" applyFont="1" applyFill="1" applyBorder="1"/>
    <xf numFmtId="41" fontId="19" fillId="0" borderId="0" xfId="1" applyNumberFormat="1" applyFont="1"/>
    <xf numFmtId="43" fontId="8" fillId="0" borderId="0" xfId="30" applyNumberFormat="1"/>
    <xf numFmtId="0" fontId="56" fillId="0" borderId="0" xfId="4" applyFont="1"/>
    <xf numFmtId="1" fontId="56" fillId="0" borderId="0" xfId="5" applyNumberFormat="1" applyFont="1" applyBorder="1"/>
    <xf numFmtId="0" fontId="56" fillId="0" borderId="0" xfId="4" applyFont="1" applyAlignment="1">
      <alignment horizontal="right"/>
    </xf>
    <xf numFmtId="168" fontId="57" fillId="0" borderId="0" xfId="1" applyNumberFormat="1" applyFont="1" applyFill="1"/>
    <xf numFmtId="168" fontId="56" fillId="0" borderId="0" xfId="1" applyNumberFormat="1" applyFont="1"/>
    <xf numFmtId="0" fontId="56" fillId="0" borderId="0" xfId="4" applyFont="1" applyFill="1"/>
    <xf numFmtId="1" fontId="56" fillId="0" borderId="0" xfId="5" applyNumberFormat="1" applyFont="1" applyFill="1" applyBorder="1"/>
    <xf numFmtId="166" fontId="56" fillId="0" borderId="0" xfId="4" applyNumberFormat="1" applyFont="1" applyFill="1" applyAlignment="1">
      <alignment horizontal="right"/>
    </xf>
    <xf numFmtId="166" fontId="56" fillId="0" borderId="0" xfId="4" applyNumberFormat="1" applyFont="1" applyFill="1"/>
    <xf numFmtId="166" fontId="56" fillId="0" borderId="0" xfId="2" applyNumberFormat="1" applyFont="1" applyFill="1"/>
    <xf numFmtId="0" fontId="58" fillId="0" borderId="0" xfId="0" applyFont="1" applyFill="1"/>
    <xf numFmtId="168" fontId="56" fillId="0" borderId="0" xfId="1" applyNumberFormat="1" applyFont="1" applyBorder="1"/>
    <xf numFmtId="1" fontId="56" fillId="0" borderId="0" xfId="4" applyNumberFormat="1" applyFont="1"/>
    <xf numFmtId="0" fontId="8" fillId="0" borderId="0" xfId="4" applyFont="1" applyFill="1"/>
    <xf numFmtId="38" fontId="8" fillId="0" borderId="0" xfId="4" applyNumberFormat="1" applyFont="1" applyFill="1"/>
    <xf numFmtId="1" fontId="8" fillId="0" borderId="0" xfId="5" applyNumberFormat="1" applyFont="1" applyFill="1"/>
    <xf numFmtId="164" fontId="8" fillId="0" borderId="0" xfId="4" applyNumberFormat="1" applyFont="1" applyFill="1"/>
    <xf numFmtId="0" fontId="8" fillId="0" borderId="0" xfId="4" applyFont="1" applyAlignment="1">
      <alignment vertical="center"/>
    </xf>
    <xf numFmtId="0" fontId="8" fillId="0" borderId="0" xfId="4" applyFont="1" applyFill="1" applyAlignment="1">
      <alignment vertical="center"/>
    </xf>
    <xf numFmtId="0" fontId="8" fillId="0" borderId="0" xfId="3"/>
    <xf numFmtId="0" fontId="8" fillId="0" borderId="0" xfId="3" applyBorder="1"/>
    <xf numFmtId="164" fontId="8" fillId="0" borderId="0" xfId="4" applyNumberFormat="1" applyFont="1" applyFill="1"/>
    <xf numFmtId="0" fontId="8" fillId="0" borderId="0" xfId="4" applyFont="1" applyAlignment="1">
      <alignment vertical="center"/>
    </xf>
    <xf numFmtId="0" fontId="8" fillId="0" borderId="0" xfId="4" applyFont="1" applyFill="1" applyAlignment="1">
      <alignment vertical="center"/>
    </xf>
    <xf numFmtId="165" fontId="19" fillId="0" borderId="0" xfId="4" applyNumberFormat="1" applyFont="1" applyFill="1" applyAlignment="1">
      <alignment horizontal="center" vertical="center"/>
    </xf>
    <xf numFmtId="164" fontId="8" fillId="0" borderId="0" xfId="4" applyNumberFormat="1" applyFont="1" applyFill="1"/>
    <xf numFmtId="0" fontId="8" fillId="0" borderId="0" xfId="4" applyFont="1" applyAlignment="1">
      <alignment vertical="center"/>
    </xf>
    <xf numFmtId="0" fontId="8" fillId="0" borderId="0" xfId="4" applyFont="1" applyFill="1" applyAlignment="1">
      <alignment vertical="center"/>
    </xf>
    <xf numFmtId="0" fontId="8" fillId="0" borderId="0" xfId="4" applyFont="1" applyFill="1"/>
    <xf numFmtId="164" fontId="8" fillId="0" borderId="0" xfId="4" applyNumberFormat="1" applyFont="1" applyFill="1"/>
    <xf numFmtId="0" fontId="61" fillId="0" borderId="0" xfId="32" applyFont="1"/>
    <xf numFmtId="0" fontId="0" fillId="0" borderId="0" xfId="153" applyFont="1"/>
    <xf numFmtId="178" fontId="19" fillId="0" borderId="0" xfId="153" applyNumberFormat="1" applyFont="1" applyAlignment="1">
      <alignment horizontal="left"/>
    </xf>
    <xf numFmtId="0" fontId="32" fillId="0" borderId="0" xfId="153" applyFont="1"/>
    <xf numFmtId="0" fontId="19" fillId="0" borderId="0" xfId="153" applyFont="1"/>
    <xf numFmtId="0" fontId="19" fillId="36" borderId="11" xfId="153" applyFont="1" applyFill="1" applyBorder="1" applyAlignment="1">
      <alignment horizontal="left" vertical="center"/>
    </xf>
    <xf numFmtId="0" fontId="0" fillId="36" borderId="10" xfId="153" applyFont="1" applyFill="1" applyBorder="1" applyAlignment="1">
      <alignment horizontal="left" vertical="center"/>
    </xf>
    <xf numFmtId="0" fontId="0" fillId="36" borderId="12" xfId="153" applyFont="1" applyFill="1" applyBorder="1" applyAlignment="1">
      <alignment horizontal="left" vertical="center"/>
    </xf>
    <xf numFmtId="0" fontId="32" fillId="37" borderId="11" xfId="153" applyFont="1" applyFill="1" applyBorder="1"/>
    <xf numFmtId="0" fontId="32" fillId="37" borderId="10" xfId="153" applyFont="1" applyFill="1" applyBorder="1"/>
    <xf numFmtId="0" fontId="0" fillId="37" borderId="10" xfId="153" applyFont="1" applyFill="1" applyBorder="1"/>
    <xf numFmtId="0" fontId="0" fillId="37" borderId="12" xfId="153" applyFont="1" applyFill="1" applyBorder="1"/>
    <xf numFmtId="0" fontId="32" fillId="0" borderId="0" xfId="153" applyFont="1" applyAlignment="1">
      <alignment horizontal="center" vertical="center"/>
    </xf>
    <xf numFmtId="0" fontId="19" fillId="37" borderId="13" xfId="153" applyFont="1" applyFill="1" applyBorder="1"/>
    <xf numFmtId="179" fontId="32" fillId="37" borderId="0" xfId="154" applyNumberFormat="1" applyFont="1" applyFill="1" applyBorder="1" applyAlignment="1"/>
    <xf numFmtId="0" fontId="0" fillId="37" borderId="0" xfId="153" applyFont="1" applyFill="1"/>
    <xf numFmtId="0" fontId="0" fillId="37" borderId="14" xfId="153" applyFont="1" applyFill="1" applyBorder="1"/>
    <xf numFmtId="0" fontId="32" fillId="37" borderId="15" xfId="153" applyFont="1" applyFill="1" applyBorder="1" applyAlignment="1">
      <alignment horizontal="center"/>
    </xf>
    <xf numFmtId="0" fontId="32" fillId="37" borderId="16" xfId="153" applyFont="1" applyFill="1" applyBorder="1" applyAlignment="1">
      <alignment horizontal="center"/>
    </xf>
    <xf numFmtId="0" fontId="32" fillId="37" borderId="13" xfId="153" applyFont="1" applyFill="1" applyBorder="1" applyAlignment="1">
      <alignment horizontal="center"/>
    </xf>
    <xf numFmtId="179" fontId="32" fillId="37" borderId="0" xfId="153" applyNumberFormat="1" applyFont="1" applyFill="1"/>
    <xf numFmtId="0" fontId="62" fillId="37" borderId="15" xfId="153" applyFont="1" applyFill="1" applyBorder="1"/>
    <xf numFmtId="0" fontId="0" fillId="37" borderId="16" xfId="153" applyFont="1" applyFill="1" applyBorder="1"/>
    <xf numFmtId="0" fontId="0" fillId="37" borderId="17" xfId="153" applyFont="1" applyFill="1" applyBorder="1"/>
    <xf numFmtId="0" fontId="19" fillId="36" borderId="18" xfId="153" applyFont="1" applyFill="1" applyBorder="1" applyAlignment="1">
      <alignment horizontal="left" vertical="center"/>
    </xf>
    <xf numFmtId="0" fontId="0" fillId="36" borderId="19" xfId="153" applyFont="1" applyFill="1" applyBorder="1" applyAlignment="1">
      <alignment horizontal="left" vertical="center"/>
    </xf>
    <xf numFmtId="0" fontId="0" fillId="36" borderId="20" xfId="153" applyFont="1" applyFill="1" applyBorder="1" applyAlignment="1">
      <alignment horizontal="left" vertical="center"/>
    </xf>
    <xf numFmtId="0" fontId="0" fillId="37" borderId="13" xfId="153" applyFont="1" applyFill="1" applyBorder="1"/>
    <xf numFmtId="0" fontId="0" fillId="37" borderId="0" xfId="153" quotePrefix="1" applyFont="1" applyFill="1" applyAlignment="1">
      <alignment horizontal="center"/>
    </xf>
    <xf numFmtId="0" fontId="0" fillId="37" borderId="13" xfId="153" applyFont="1" applyFill="1" applyBorder="1" applyAlignment="1">
      <alignment horizontal="right"/>
    </xf>
    <xf numFmtId="0" fontId="0" fillId="37" borderId="0" xfId="153" applyFont="1" applyFill="1" applyAlignment="1">
      <alignment horizontal="center"/>
    </xf>
    <xf numFmtId="0" fontId="0" fillId="37" borderId="15" xfId="153" applyFont="1" applyFill="1" applyBorder="1" applyAlignment="1">
      <alignment horizontal="center"/>
    </xf>
    <xf numFmtId="0" fontId="0" fillId="37" borderId="16" xfId="153" applyFont="1" applyFill="1" applyBorder="1" applyAlignment="1">
      <alignment horizontal="center"/>
    </xf>
    <xf numFmtId="17" fontId="0" fillId="37" borderId="13" xfId="153" quotePrefix="1" applyNumberFormat="1" applyFont="1" applyFill="1" applyBorder="1" applyAlignment="1">
      <alignment horizontal="center"/>
    </xf>
    <xf numFmtId="168" fontId="0" fillId="37" borderId="0" xfId="155" applyNumberFormat="1" applyFont="1" applyFill="1" applyBorder="1" applyAlignment="1">
      <alignment horizontal="center"/>
    </xf>
    <xf numFmtId="41" fontId="0" fillId="37" borderId="0" xfId="156" applyNumberFormat="1" applyFont="1" applyFill="1" applyBorder="1"/>
    <xf numFmtId="41" fontId="0" fillId="37" borderId="0" xfId="153" applyNumberFormat="1" applyFont="1" applyFill="1"/>
    <xf numFmtId="41" fontId="0" fillId="0" borderId="0" xfId="153" applyNumberFormat="1" applyFont="1"/>
    <xf numFmtId="41" fontId="0" fillId="37" borderId="16" xfId="156" applyNumberFormat="1" applyFont="1" applyFill="1" applyBorder="1"/>
    <xf numFmtId="0" fontId="0" fillId="37" borderId="13" xfId="153" applyFont="1" applyFill="1" applyBorder="1" applyAlignment="1">
      <alignment horizontal="center"/>
    </xf>
    <xf numFmtId="41" fontId="0" fillId="37" borderId="10" xfId="156" applyNumberFormat="1" applyFont="1" applyFill="1" applyBorder="1"/>
    <xf numFmtId="168" fontId="0" fillId="37" borderId="0" xfId="156" applyNumberFormat="1" applyFont="1" applyFill="1" applyBorder="1"/>
    <xf numFmtId="0" fontId="32" fillId="37" borderId="0" xfId="153" applyFont="1" applyFill="1"/>
    <xf numFmtId="0" fontId="0" fillId="37" borderId="0" xfId="153" applyFont="1" applyFill="1" applyAlignment="1">
      <alignment horizontal="right"/>
    </xf>
    <xf numFmtId="17" fontId="0" fillId="37" borderId="13" xfId="153" applyNumberFormat="1" applyFont="1" applyFill="1" applyBorder="1" applyAlignment="1">
      <alignment horizontal="center"/>
    </xf>
    <xf numFmtId="0" fontId="32" fillId="37" borderId="16" xfId="153" applyFont="1" applyFill="1" applyBorder="1"/>
    <xf numFmtId="9" fontId="0" fillId="37" borderId="0" xfId="153" applyNumberFormat="1" applyFont="1" applyFill="1"/>
    <xf numFmtId="0" fontId="61" fillId="37" borderId="15" xfId="153" applyFont="1" applyFill="1" applyBorder="1" applyAlignment="1">
      <alignment horizontal="center"/>
    </xf>
    <xf numFmtId="179" fontId="32" fillId="37" borderId="16" xfId="154" applyNumberFormat="1" applyFont="1" applyFill="1" applyBorder="1"/>
    <xf numFmtId="0" fontId="19" fillId="0" borderId="0" xfId="153" applyFont="1" applyAlignment="1">
      <alignment horizontal="center"/>
    </xf>
    <xf numFmtId="179" fontId="32" fillId="0" borderId="0" xfId="154" applyNumberFormat="1" applyFont="1" applyFill="1"/>
    <xf numFmtId="179" fontId="32" fillId="0" borderId="0" xfId="154" applyNumberFormat="1" applyFont="1"/>
    <xf numFmtId="179" fontId="32" fillId="0" borderId="0" xfId="154" applyNumberFormat="1" applyFont="1" applyBorder="1"/>
    <xf numFmtId="179" fontId="0" fillId="0" borderId="0" xfId="154" applyNumberFormat="1" applyFont="1"/>
    <xf numFmtId="179" fontId="19" fillId="0" borderId="0" xfId="154" applyNumberFormat="1" applyFont="1"/>
    <xf numFmtId="0" fontId="0" fillId="36" borderId="10" xfId="0" applyFill="1" applyBorder="1" applyAlignment="1">
      <alignment horizontal="left" vertical="center"/>
    </xf>
    <xf numFmtId="0" fontId="0" fillId="37" borderId="11" xfId="153" applyFont="1" applyFill="1" applyBorder="1"/>
    <xf numFmtId="0" fontId="32" fillId="37" borderId="13" xfId="0" applyFont="1" applyFill="1" applyBorder="1" applyAlignment="1">
      <alignment horizontal="center" vertical="center"/>
    </xf>
    <xf numFmtId="0" fontId="19" fillId="37" borderId="0" xfId="153" applyFont="1" applyFill="1"/>
    <xf numFmtId="0" fontId="32" fillId="37" borderId="0" xfId="153" applyFont="1" applyFill="1" applyAlignment="1">
      <alignment horizontal="center"/>
    </xf>
    <xf numFmtId="0" fontId="0" fillId="37" borderId="15" xfId="153" applyFont="1" applyFill="1" applyBorder="1"/>
    <xf numFmtId="0" fontId="62" fillId="37" borderId="16" xfId="153" applyFont="1" applyFill="1" applyBorder="1"/>
    <xf numFmtId="0" fontId="0" fillId="36" borderId="19" xfId="0" applyFill="1" applyBorder="1" applyAlignment="1">
      <alignment horizontal="left" vertical="center"/>
    </xf>
    <xf numFmtId="0" fontId="0" fillId="37" borderId="10" xfId="153" applyFont="1" applyFill="1" applyBorder="1" applyAlignment="1">
      <alignment horizontal="center"/>
    </xf>
    <xf numFmtId="10" fontId="0" fillId="37" borderId="0" xfId="20" applyNumberFormat="1" applyFont="1" applyFill="1" applyBorder="1"/>
    <xf numFmtId="17" fontId="0" fillId="37" borderId="0" xfId="153" applyNumberFormat="1" applyFont="1" applyFill="1" applyAlignment="1">
      <alignment horizontal="center"/>
    </xf>
    <xf numFmtId="0" fontId="0" fillId="37" borderId="0" xfId="156" applyNumberFormat="1" applyFont="1" applyFill="1" applyBorder="1" applyAlignment="1">
      <alignment horizontal="center"/>
    </xf>
    <xf numFmtId="0" fontId="32" fillId="37" borderId="15" xfId="0" applyFont="1" applyFill="1" applyBorder="1" applyAlignment="1">
      <alignment horizontal="center" vertical="center"/>
    </xf>
    <xf numFmtId="0" fontId="61" fillId="37" borderId="16" xfId="153" applyFont="1" applyFill="1" applyBorder="1" applyAlignment="1">
      <alignment horizontal="center"/>
    </xf>
    <xf numFmtId="179" fontId="32" fillId="37" borderId="16" xfId="153" applyNumberFormat="1" applyFont="1" applyFill="1" applyBorder="1"/>
    <xf numFmtId="17" fontId="0" fillId="37" borderId="0" xfId="153" quotePrefix="1" applyNumberFormat="1" applyFont="1" applyFill="1" applyBorder="1" applyAlignment="1">
      <alignment horizontal="center"/>
    </xf>
    <xf numFmtId="17" fontId="0" fillId="37" borderId="15" xfId="153" quotePrefix="1" applyNumberFormat="1" applyFont="1" applyFill="1" applyBorder="1" applyAlignment="1">
      <alignment horizontal="center"/>
    </xf>
    <xf numFmtId="179" fontId="0" fillId="0" borderId="0" xfId="153" applyNumberFormat="1" applyFont="1"/>
    <xf numFmtId="10" fontId="8" fillId="0" borderId="0" xfId="20" applyNumberFormat="1" applyFont="1" applyFill="1"/>
    <xf numFmtId="179" fontId="8" fillId="0" borderId="0" xfId="20" applyNumberFormat="1" applyFont="1" applyFill="1"/>
    <xf numFmtId="38" fontId="8" fillId="0" borderId="0" xfId="4" applyNumberFormat="1" applyFont="1" applyFill="1" applyAlignment="1">
      <alignment horizontal="center"/>
    </xf>
    <xf numFmtId="42" fontId="19" fillId="0" borderId="0" xfId="2" applyNumberFormat="1" applyFont="1" applyFill="1" applyBorder="1"/>
    <xf numFmtId="44" fontId="8" fillId="0" borderId="0" xfId="1" applyNumberFormat="1" applyFont="1" applyFill="1"/>
    <xf numFmtId="0" fontId="19" fillId="0" borderId="0" xfId="30" applyFont="1"/>
    <xf numFmtId="0" fontId="8" fillId="0" borderId="0" xfId="30" applyAlignment="1">
      <alignment horizontal="center"/>
    </xf>
    <xf numFmtId="1" fontId="8" fillId="0" borderId="0" xfId="5" applyNumberFormat="1" applyFont="1" applyAlignment="1">
      <alignment vertical="center"/>
    </xf>
    <xf numFmtId="1" fontId="28" fillId="0" borderId="0" xfId="5" applyNumberFormat="1" applyFont="1" applyFill="1" applyBorder="1" applyAlignment="1">
      <alignment vertical="center"/>
    </xf>
    <xf numFmtId="44" fontId="8" fillId="0" borderId="0" xfId="2" applyFont="1" applyAlignment="1">
      <alignment vertical="center"/>
    </xf>
    <xf numFmtId="1" fontId="19" fillId="38" borderId="0" xfId="5" applyNumberFormat="1" applyFont="1" applyFill="1" applyBorder="1"/>
    <xf numFmtId="0" fontId="8" fillId="38" borderId="0" xfId="4" applyFont="1" applyFill="1"/>
    <xf numFmtId="0" fontId="19" fillId="38" borderId="0" xfId="4" applyFont="1" applyFill="1"/>
    <xf numFmtId="43" fontId="8" fillId="38" borderId="0" xfId="1" applyFont="1" applyFill="1"/>
    <xf numFmtId="41" fontId="19" fillId="38" borderId="0" xfId="1" applyNumberFormat="1" applyFont="1" applyFill="1"/>
    <xf numFmtId="0" fontId="16" fillId="38" borderId="0" xfId="4" applyFont="1" applyFill="1" applyBorder="1"/>
    <xf numFmtId="17" fontId="0" fillId="37" borderId="15" xfId="153" applyNumberFormat="1" applyFont="1" applyFill="1" applyBorder="1" applyAlignment="1">
      <alignment horizontal="center"/>
    </xf>
    <xf numFmtId="17" fontId="0" fillId="37" borderId="16" xfId="153" quotePrefix="1" applyNumberFormat="1" applyFont="1" applyFill="1" applyBorder="1" applyAlignment="1">
      <alignment horizontal="center"/>
    </xf>
    <xf numFmtId="0" fontId="0" fillId="37" borderId="0" xfId="153" applyFont="1" applyFill="1" applyBorder="1" applyAlignment="1">
      <alignment horizontal="center"/>
    </xf>
    <xf numFmtId="6" fontId="8" fillId="0" borderId="0" xfId="30" applyNumberFormat="1"/>
    <xf numFmtId="0" fontId="8" fillId="0" borderId="16" xfId="30" applyBorder="1"/>
    <xf numFmtId="6" fontId="8" fillId="0" borderId="16" xfId="30" applyNumberFormat="1" applyBorder="1"/>
    <xf numFmtId="0" fontId="19" fillId="0" borderId="0" xfId="30" applyFont="1" applyAlignment="1">
      <alignment horizontal="left"/>
    </xf>
    <xf numFmtId="0" fontId="63" fillId="0" borderId="0" xfId="30" applyFont="1"/>
    <xf numFmtId="165" fontId="19" fillId="0" borderId="0" xfId="4" applyNumberFormat="1" applyFont="1" applyAlignment="1">
      <alignment horizontal="center"/>
    </xf>
    <xf numFmtId="41" fontId="8" fillId="0" borderId="16" xfId="30" applyNumberFormat="1" applyBorder="1"/>
    <xf numFmtId="38" fontId="8" fillId="0" borderId="16" xfId="30" applyNumberFormat="1" applyBorder="1"/>
    <xf numFmtId="38" fontId="8" fillId="0" borderId="0" xfId="4" applyNumberFormat="1" applyFont="1" applyAlignment="1">
      <alignment horizontal="center"/>
    </xf>
    <xf numFmtId="0" fontId="19" fillId="0" borderId="0" xfId="4" applyFont="1" applyFill="1" applyAlignment="1">
      <alignment horizontal="center"/>
    </xf>
    <xf numFmtId="38" fontId="19" fillId="0" borderId="0" xfId="3" applyNumberFormat="1" applyFont="1" applyAlignment="1">
      <alignment horizontal="center" vertical="center"/>
    </xf>
    <xf numFmtId="1" fontId="19" fillId="0" borderId="0" xfId="7" applyNumberFormat="1" applyFont="1" applyFill="1" applyAlignment="1">
      <alignment horizontal="center" vertical="center"/>
    </xf>
  </cellXfs>
  <cellStyles count="157">
    <cellStyle name="Accent1 - 20%" xfId="38" xr:uid="{00000000-0005-0000-0000-000000000000}"/>
    <cellStyle name="Accent1 - 40%" xfId="39" xr:uid="{00000000-0005-0000-0000-000001000000}"/>
    <cellStyle name="Accent1 - 60%" xfId="40" xr:uid="{00000000-0005-0000-0000-000002000000}"/>
    <cellStyle name="Accent2 - 20%" xfId="41" xr:uid="{00000000-0005-0000-0000-000003000000}"/>
    <cellStyle name="Accent2 - 40%" xfId="42" xr:uid="{00000000-0005-0000-0000-000004000000}"/>
    <cellStyle name="Accent2 - 60%" xfId="43" xr:uid="{00000000-0005-0000-0000-000005000000}"/>
    <cellStyle name="Accent3 - 20%" xfId="44" xr:uid="{00000000-0005-0000-0000-000006000000}"/>
    <cellStyle name="Accent3 - 40%" xfId="45" xr:uid="{00000000-0005-0000-0000-000007000000}"/>
    <cellStyle name="Accent3 - 60%" xfId="46" xr:uid="{00000000-0005-0000-0000-000008000000}"/>
    <cellStyle name="Accent4 - 20%" xfId="47" xr:uid="{00000000-0005-0000-0000-000009000000}"/>
    <cellStyle name="Accent4 - 40%" xfId="48" xr:uid="{00000000-0005-0000-0000-00000A000000}"/>
    <cellStyle name="Accent4 - 60%" xfId="49" xr:uid="{00000000-0005-0000-0000-00000B000000}"/>
    <cellStyle name="Accent5 - 20%" xfId="50" xr:uid="{00000000-0005-0000-0000-00000C000000}"/>
    <cellStyle name="Accent5 - 40%" xfId="51" xr:uid="{00000000-0005-0000-0000-00000D000000}"/>
    <cellStyle name="Accent5 - 60%" xfId="52" xr:uid="{00000000-0005-0000-0000-00000E000000}"/>
    <cellStyle name="Accent6 - 20%" xfId="53" xr:uid="{00000000-0005-0000-0000-00000F000000}"/>
    <cellStyle name="Accent6 - 40%" xfId="54" xr:uid="{00000000-0005-0000-0000-000010000000}"/>
    <cellStyle name="Accent6 - 60%" xfId="55" xr:uid="{00000000-0005-0000-0000-000011000000}"/>
    <cellStyle name="Comma" xfId="1" builtinId="3"/>
    <cellStyle name="Comma 10" xfId="155" xr:uid="{775902AF-B0B6-4205-A8A4-1A826E5A41D9}"/>
    <cellStyle name="Comma 2" xfId="21" xr:uid="{00000000-0005-0000-0000-000013000000}"/>
    <cellStyle name="Comma 2 2" xfId="22" xr:uid="{00000000-0005-0000-0000-000014000000}"/>
    <cellStyle name="Comma 2 2 2" xfId="156" xr:uid="{DB0F8435-B8CA-4B07-8C8F-F024F1FA3A38}"/>
    <cellStyle name="Comma 3" xfId="23" xr:uid="{00000000-0005-0000-0000-000015000000}"/>
    <cellStyle name="Comma 3 2" xfId="56" xr:uid="{00000000-0005-0000-0000-000016000000}"/>
    <cellStyle name="Comma 3 3" xfId="107" xr:uid="{00000000-0005-0000-0000-000017000000}"/>
    <cellStyle name="Comma 3 4" xfId="150" xr:uid="{F8FBF938-4649-4B87-AA1A-6DE843384CCA}"/>
    <cellStyle name="Comma 4" xfId="24" xr:uid="{00000000-0005-0000-0000-000018000000}"/>
    <cellStyle name="Comma 5" xfId="25" xr:uid="{00000000-0005-0000-0000-000019000000}"/>
    <cellStyle name="Comma 6" xfId="36" xr:uid="{00000000-0005-0000-0000-00001A000000}"/>
    <cellStyle name="Comma 6 2" xfId="73" xr:uid="{00000000-0005-0000-0000-00001B000000}"/>
    <cellStyle name="Comma 6 2 2" xfId="90" xr:uid="{00000000-0005-0000-0000-00001C000000}"/>
    <cellStyle name="Comma 6 2 3" xfId="103" xr:uid="{00000000-0005-0000-0000-00001D000000}"/>
    <cellStyle name="Comma 6 3" xfId="83" xr:uid="{00000000-0005-0000-0000-00001E000000}"/>
    <cellStyle name="Comma 6 4" xfId="96" xr:uid="{00000000-0005-0000-0000-00001F000000}"/>
    <cellStyle name="Comma 7" xfId="67" xr:uid="{00000000-0005-0000-0000-000020000000}"/>
    <cellStyle name="Comma 7 2" xfId="87" xr:uid="{00000000-0005-0000-0000-000021000000}"/>
    <cellStyle name="Comma 7 3" xfId="100" xr:uid="{00000000-0005-0000-0000-000022000000}"/>
    <cellStyle name="Comma 8" xfId="80" xr:uid="{00000000-0005-0000-0000-000023000000}"/>
    <cellStyle name="Comma 9" xfId="93" xr:uid="{00000000-0005-0000-0000-000024000000}"/>
    <cellStyle name="Comma_Preliminary Actual NPC Mapping - Nov08_2009 02 12 - FERC Codes, test" xfId="7" xr:uid="{00000000-0005-0000-0000-000025000000}"/>
    <cellStyle name="Comma0" xfId="9" xr:uid="{00000000-0005-0000-0000-000026000000}"/>
    <cellStyle name="Currency" xfId="2" builtinId="4"/>
    <cellStyle name="Currency 2" xfId="26" xr:uid="{00000000-0005-0000-0000-000028000000}"/>
    <cellStyle name="Currency 2 2" xfId="57" xr:uid="{00000000-0005-0000-0000-000029000000}"/>
    <cellStyle name="Currency 2 2 2" xfId="152" xr:uid="{2AB9EAC1-99A6-4033-B1E7-C7DAF99F6F80}"/>
    <cellStyle name="Currency 3" xfId="35" xr:uid="{00000000-0005-0000-0000-00002A000000}"/>
    <cellStyle name="Currency 3 2" xfId="72" xr:uid="{00000000-0005-0000-0000-00002B000000}"/>
    <cellStyle name="Currency 3 2 2" xfId="89" xr:uid="{00000000-0005-0000-0000-00002C000000}"/>
    <cellStyle name="Currency 3 2 3" xfId="102" xr:uid="{00000000-0005-0000-0000-00002D000000}"/>
    <cellStyle name="Currency 3 3" xfId="82" xr:uid="{00000000-0005-0000-0000-00002E000000}"/>
    <cellStyle name="Currency 3 4" xfId="95" xr:uid="{00000000-0005-0000-0000-00002F000000}"/>
    <cellStyle name="Currency 4" xfId="69" xr:uid="{00000000-0005-0000-0000-000030000000}"/>
    <cellStyle name="Currency No Comma" xfId="10" xr:uid="{00000000-0005-0000-0000-000031000000}"/>
    <cellStyle name="Currency0" xfId="11" xr:uid="{00000000-0005-0000-0000-000032000000}"/>
    <cellStyle name="Date" xfId="12" xr:uid="{00000000-0005-0000-0000-000033000000}"/>
    <cellStyle name="Fixed" xfId="13" xr:uid="{00000000-0005-0000-0000-000034000000}"/>
    <cellStyle name="General" xfId="58" xr:uid="{00000000-0005-0000-0000-000035000000}"/>
    <cellStyle name="Heading 1 2" xfId="76" xr:uid="{00000000-0005-0000-0000-000036000000}"/>
    <cellStyle name="Heading 2 2" xfId="77" xr:uid="{00000000-0005-0000-0000-000037000000}"/>
    <cellStyle name="Hyperlink 2" xfId="59" xr:uid="{00000000-0005-0000-0000-000038000000}"/>
    <cellStyle name="Input 2" xfId="78" xr:uid="{00000000-0005-0000-0000-000039000000}"/>
    <cellStyle name="MCP" xfId="14" xr:uid="{00000000-0005-0000-0000-00003A000000}"/>
    <cellStyle name="nONE" xfId="60" xr:uid="{00000000-0005-0000-0000-00003B000000}"/>
    <cellStyle name="noninput" xfId="15" xr:uid="{00000000-0005-0000-0000-00003C000000}"/>
    <cellStyle name="Normal" xfId="0" builtinId="0"/>
    <cellStyle name="Normal 10" xfId="151" xr:uid="{6230649F-1EDC-4534-9BE6-92BAA673C90D}"/>
    <cellStyle name="Normal 10 2 2" xfId="153" xr:uid="{876F5078-518D-4212-9955-867B41034A14}"/>
    <cellStyle name="Normal 11" xfId="106" xr:uid="{00000000-0005-0000-0000-00003E000000}"/>
    <cellStyle name="Normal 12" xfId="142" xr:uid="{B9EB180E-52EF-4786-9F25-11AA87DC5F84}"/>
    <cellStyle name="Normal 2" xfId="27" xr:uid="{00000000-0005-0000-0000-00003F000000}"/>
    <cellStyle name="Normal 2 2" xfId="28" xr:uid="{00000000-0005-0000-0000-000040000000}"/>
    <cellStyle name="Normal 2 3" xfId="61" xr:uid="{00000000-0005-0000-0000-000041000000}"/>
    <cellStyle name="Normal 3" xfId="29" xr:uid="{00000000-0005-0000-0000-000042000000}"/>
    <cellStyle name="Normal 3 2" xfId="62" xr:uid="{00000000-0005-0000-0000-000043000000}"/>
    <cellStyle name="Normal 3 3" xfId="143" xr:uid="{61C49F53-E726-4EF6-9206-D9F751AE6C26}"/>
    <cellStyle name="Normal 4" xfId="30" xr:uid="{00000000-0005-0000-0000-000044000000}"/>
    <cellStyle name="Normal 4 2" xfId="31" xr:uid="{00000000-0005-0000-0000-000045000000}"/>
    <cellStyle name="Normal 4 2 2" xfId="71" xr:uid="{00000000-0005-0000-0000-000046000000}"/>
    <cellStyle name="Normal 4 2 2 2" xfId="88" xr:uid="{00000000-0005-0000-0000-000047000000}"/>
    <cellStyle name="Normal 4 2 2 3" xfId="101" xr:uid="{00000000-0005-0000-0000-000048000000}"/>
    <cellStyle name="Normal 4 2 3" xfId="81" xr:uid="{00000000-0005-0000-0000-000049000000}"/>
    <cellStyle name="Normal 4 2 4" xfId="94" xr:uid="{00000000-0005-0000-0000-00004A000000}"/>
    <cellStyle name="Normal 4 3" xfId="144" xr:uid="{68EF208F-D704-467D-AB89-D8A7B44B99B2}"/>
    <cellStyle name="Normal 5" xfId="32" xr:uid="{00000000-0005-0000-0000-00004B000000}"/>
    <cellStyle name="Normal 5 2" xfId="145" xr:uid="{382317AD-A465-4A1B-8DDF-B04D5587639B}"/>
    <cellStyle name="Normal 6" xfId="33" xr:uid="{00000000-0005-0000-0000-00004C000000}"/>
    <cellStyle name="Normal 7" xfId="63" xr:uid="{00000000-0005-0000-0000-00004D000000}"/>
    <cellStyle name="Normal 7 2" xfId="75" xr:uid="{00000000-0005-0000-0000-00004E000000}"/>
    <cellStyle name="Normal 7 2 2" xfId="92" xr:uid="{00000000-0005-0000-0000-00004F000000}"/>
    <cellStyle name="Normal 7 2 3" xfId="105" xr:uid="{00000000-0005-0000-0000-000050000000}"/>
    <cellStyle name="Normal 7 3" xfId="85" xr:uid="{00000000-0005-0000-0000-000051000000}"/>
    <cellStyle name="Normal 7 4" xfId="98" xr:uid="{00000000-0005-0000-0000-000052000000}"/>
    <cellStyle name="Normal 7 5" xfId="146" xr:uid="{F7BD7FE0-C334-4FE6-8B23-D9A8AE1EA10E}"/>
    <cellStyle name="Normal 8" xfId="68" xr:uid="{00000000-0005-0000-0000-000053000000}"/>
    <cellStyle name="Normal 8 2" xfId="148" xr:uid="{4D23C17A-E32C-4E4D-92B4-AEDB89BDFBD1}"/>
    <cellStyle name="Normal 8 3" xfId="147" xr:uid="{A93E0B1C-8BE6-4960-A1BB-0F1A462F5029}"/>
    <cellStyle name="Normal 9" xfId="66" xr:uid="{00000000-0005-0000-0000-000054000000}"/>
    <cellStyle name="Normal 9 2" xfId="86" xr:uid="{00000000-0005-0000-0000-000055000000}"/>
    <cellStyle name="Normal 9 3" xfId="99" xr:uid="{00000000-0005-0000-0000-000056000000}"/>
    <cellStyle name="Normal 9 4" xfId="149" xr:uid="{992AAFD1-9A0F-40F1-A365-0F6083FD950A}"/>
    <cellStyle name="Normal_Actual NPC 2004 Workbook Clean up" xfId="4" xr:uid="{00000000-0005-0000-0000-000057000000}"/>
    <cellStyle name="Normal_L&amp;R, Type I (00)" xfId="6" xr:uid="{00000000-0005-0000-0000-000059000000}"/>
    <cellStyle name="Normal_Preliminary Actual NPC Mapping - Nov08_2009 02 12 - FERC Codes, test" xfId="3" xr:uid="{00000000-0005-0000-0000-00005A000000}"/>
    <cellStyle name="Normal_Type I (00)" xfId="5" xr:uid="{00000000-0005-0000-0000-00005D000000}"/>
    <cellStyle name="Normal_Wyoming PCAM - 10 year Deferral - Calculation (Settlement Revision)" xfId="8" xr:uid="{00000000-0005-0000-0000-00005E000000}"/>
    <cellStyle name="Password" xfId="16" xr:uid="{00000000-0005-0000-0000-00005F000000}"/>
    <cellStyle name="Percent" xfId="20" builtinId="5"/>
    <cellStyle name="Percent 2" xfId="34" xr:uid="{00000000-0005-0000-0000-000061000000}"/>
    <cellStyle name="Percent 2 2 2" xfId="154" xr:uid="{9195C509-DDE7-4BAE-B39B-414FAF558D5A}"/>
    <cellStyle name="Percent 3" xfId="37" xr:uid="{00000000-0005-0000-0000-000062000000}"/>
    <cellStyle name="Percent 3 2" xfId="74" xr:uid="{00000000-0005-0000-0000-000063000000}"/>
    <cellStyle name="Percent 3 2 2" xfId="91" xr:uid="{00000000-0005-0000-0000-000064000000}"/>
    <cellStyle name="Percent 3 2 3" xfId="104" xr:uid="{00000000-0005-0000-0000-000065000000}"/>
    <cellStyle name="Percent 3 3" xfId="84" xr:uid="{00000000-0005-0000-0000-000066000000}"/>
    <cellStyle name="Percent 3 4" xfId="97" xr:uid="{00000000-0005-0000-0000-000067000000}"/>
    <cellStyle name="Percent 4" xfId="70" xr:uid="{00000000-0005-0000-0000-000068000000}"/>
    <cellStyle name="SAPBorder" xfId="126" xr:uid="{00000000-0005-0000-0000-000069000000}"/>
    <cellStyle name="SAPDataCell" xfId="109" xr:uid="{00000000-0005-0000-0000-00006A000000}"/>
    <cellStyle name="SAPDataTotalCell" xfId="110" xr:uid="{00000000-0005-0000-0000-00006B000000}"/>
    <cellStyle name="SAPDimensionCell" xfId="108" xr:uid="{00000000-0005-0000-0000-00006C000000}"/>
    <cellStyle name="SAPEditableDataCell" xfId="111" xr:uid="{00000000-0005-0000-0000-00006D000000}"/>
    <cellStyle name="SAPEditableDataTotalCell" xfId="114" xr:uid="{00000000-0005-0000-0000-00006E000000}"/>
    <cellStyle name="SAPEmphasized" xfId="134" xr:uid="{00000000-0005-0000-0000-00006F000000}"/>
    <cellStyle name="SAPEmphasizedEditableDataCell" xfId="136" xr:uid="{00000000-0005-0000-0000-000070000000}"/>
    <cellStyle name="SAPEmphasizedEditableDataTotalCell" xfId="137" xr:uid="{00000000-0005-0000-0000-000071000000}"/>
    <cellStyle name="SAPEmphasizedLockedDataCell" xfId="140" xr:uid="{00000000-0005-0000-0000-000072000000}"/>
    <cellStyle name="SAPEmphasizedLockedDataTotalCell" xfId="141" xr:uid="{00000000-0005-0000-0000-000073000000}"/>
    <cellStyle name="SAPEmphasizedReadonlyDataCell" xfId="138" xr:uid="{00000000-0005-0000-0000-000074000000}"/>
    <cellStyle name="SAPEmphasizedReadonlyDataTotalCell" xfId="139" xr:uid="{00000000-0005-0000-0000-000075000000}"/>
    <cellStyle name="SAPEmphasizedTotal" xfId="135" xr:uid="{00000000-0005-0000-0000-000076000000}"/>
    <cellStyle name="SAPExceptionLevel1" xfId="117" xr:uid="{00000000-0005-0000-0000-000077000000}"/>
    <cellStyle name="SAPExceptionLevel2" xfId="118" xr:uid="{00000000-0005-0000-0000-000078000000}"/>
    <cellStyle name="SAPExceptionLevel3" xfId="119" xr:uid="{00000000-0005-0000-0000-000079000000}"/>
    <cellStyle name="SAPExceptionLevel4" xfId="120" xr:uid="{00000000-0005-0000-0000-00007A000000}"/>
    <cellStyle name="SAPExceptionLevel5" xfId="121" xr:uid="{00000000-0005-0000-0000-00007B000000}"/>
    <cellStyle name="SAPExceptionLevel6" xfId="122" xr:uid="{00000000-0005-0000-0000-00007C000000}"/>
    <cellStyle name="SAPExceptionLevel7" xfId="123" xr:uid="{00000000-0005-0000-0000-00007D000000}"/>
    <cellStyle name="SAPExceptionLevel8" xfId="124" xr:uid="{00000000-0005-0000-0000-00007E000000}"/>
    <cellStyle name="SAPExceptionLevel9" xfId="125" xr:uid="{00000000-0005-0000-0000-00007F000000}"/>
    <cellStyle name="SAPHierarchyCell0" xfId="129" xr:uid="{00000000-0005-0000-0000-000080000000}"/>
    <cellStyle name="SAPHierarchyCell1" xfId="130" xr:uid="{00000000-0005-0000-0000-000081000000}"/>
    <cellStyle name="SAPHierarchyCell2" xfId="131" xr:uid="{00000000-0005-0000-0000-000082000000}"/>
    <cellStyle name="SAPHierarchyCell3" xfId="132" xr:uid="{00000000-0005-0000-0000-000083000000}"/>
    <cellStyle name="SAPHierarchyCell4" xfId="133" xr:uid="{00000000-0005-0000-0000-000084000000}"/>
    <cellStyle name="SAPLockedDataCell" xfId="113" xr:uid="{00000000-0005-0000-0000-000085000000}"/>
    <cellStyle name="SAPLockedDataTotalCell" xfId="116" xr:uid="{00000000-0005-0000-0000-000086000000}"/>
    <cellStyle name="SAPMemberCell" xfId="127" xr:uid="{00000000-0005-0000-0000-000087000000}"/>
    <cellStyle name="SAPMemberTotalCell" xfId="128" xr:uid="{00000000-0005-0000-0000-000088000000}"/>
    <cellStyle name="SAPReadonlyDataCell" xfId="112" xr:uid="{00000000-0005-0000-0000-000089000000}"/>
    <cellStyle name="SAPReadonlyDataTotalCell" xfId="115" xr:uid="{00000000-0005-0000-0000-00008A000000}"/>
    <cellStyle name="Sheet Title" xfId="64" xr:uid="{00000000-0005-0000-0000-00008B000000}"/>
    <cellStyle name="Total 2" xfId="79" xr:uid="{00000000-0005-0000-0000-00008C000000}"/>
    <cellStyle name="TRANSMISSION RELIABILITY PORTION OF PROJECT" xfId="65" xr:uid="{00000000-0005-0000-0000-00008D000000}"/>
    <cellStyle name="Unprot" xfId="17" xr:uid="{00000000-0005-0000-0000-00008E000000}"/>
    <cellStyle name="Unprot$" xfId="18" xr:uid="{00000000-0005-0000-0000-00008F000000}"/>
    <cellStyle name="Unprotect" xfId="19" xr:uid="{00000000-0005-0000-0000-000090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4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ustomXml" Target="../customXml/item3.xml"/><Relationship Id="rId20" Type="http://schemas.openxmlformats.org/officeDocument/2006/relationships/externalLink" Target="externalLinks/externalLink14.xml"/><Relationship Id="rId4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PDXCO/PSB1/NPC/PCAM/WA/WA%20UE-xxxxxx%20(Cal%20Year%202020)/Deferral/WA%20PCAM%20(JAN-DEC20)_CONF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Y%2020000-xxx-xx-xx%20(GRC%20CY2016)/Data/GNw_Market%20Price%20Index%20(1206)%20(Confidential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orkpaper Index"/>
      <sheetName val="Summary"/>
      <sheetName val="Exhibit JP-2 PCAM Calculation"/>
      <sheetName val="(3.1) WA Allocated Actual NPC"/>
      <sheetName val="(3.2) Adj Actual NPC by Cat"/>
      <sheetName val="(3.3) Adj Actual NPC"/>
      <sheetName val="(3.4) Adjustments"/>
      <sheetName val="(3.5) Actual WCA NPC"/>
      <sheetName val="(4.1) WA Allocated Base NPC"/>
      <sheetName val="(4.2) WCA Base NPC UE-140762"/>
      <sheetName val="(5.1) Actual EIM Costs"/>
      <sheetName val="(6.1) Actual Factors"/>
      <sheetName val="(7.1) WA Sales"/>
    </sheetNames>
    <sheetDataSet>
      <sheetData sheetId="0" refreshError="1"/>
      <sheetData sheetId="1">
        <row r="4">
          <cell r="C4" t="str">
            <v>Washington Power Cost Adjustment Mechanism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9">
          <cell r="D9">
            <v>0.75</v>
          </cell>
        </row>
        <row r="11">
          <cell r="Y1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</row>
        <row r="22">
          <cell r="B22" t="str">
            <v>27</v>
          </cell>
        </row>
        <row r="23">
          <cell r="B23" t="str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G22">
            <v>1931963666</v>
          </cell>
        </row>
        <row r="23"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362"/>
  <sheetViews>
    <sheetView tabSelected="1" workbookViewId="0">
      <pane ySplit="2" topLeftCell="A147" activePane="bottomLeft" state="frozen"/>
      <selection activeCell="D237" sqref="D237"/>
      <selection pane="bottomLeft" activeCell="F165" sqref="F165"/>
    </sheetView>
  </sheetViews>
  <sheetFormatPr defaultColWidth="9.42578125" defaultRowHeight="12" customHeight="1"/>
  <cols>
    <col min="1" max="2" width="2.7109375" style="154" customWidth="1"/>
    <col min="3" max="3" width="34.5703125" style="154" bestFit="1" customWidth="1"/>
    <col min="4" max="5" width="2.7109375" style="154" customWidth="1"/>
    <col min="6" max="6" width="18.140625" style="45" customWidth="1"/>
    <col min="7" max="7" width="15.140625" style="43" bestFit="1" customWidth="1"/>
    <col min="8" max="9" width="14.28515625" style="43" customWidth="1"/>
    <col min="10" max="10" width="14.28515625" style="39" customWidth="1"/>
    <col min="11" max="11" width="15.140625" style="43" bestFit="1" customWidth="1"/>
    <col min="12" max="13" width="15.7109375" style="43" bestFit="1" customWidth="1"/>
    <col min="14" max="14" width="15.140625" style="43" bestFit="1" customWidth="1"/>
    <col min="15" max="15" width="14.28515625" style="43" customWidth="1"/>
    <col min="16" max="16" width="14.28515625" style="39" customWidth="1"/>
    <col min="17" max="17" width="14.28515625" style="43" customWidth="1"/>
    <col min="18" max="18" width="15.140625" style="40" bestFit="1" customWidth="1"/>
    <col min="19" max="19" width="9.42578125" style="40"/>
    <col min="20" max="20" width="9.42578125" style="39"/>
    <col min="21" max="16384" width="9.42578125" style="43"/>
  </cols>
  <sheetData>
    <row r="1" spans="1:20" s="154" customFormat="1" ht="18">
      <c r="A1" s="1" t="s">
        <v>209</v>
      </c>
      <c r="J1" s="153"/>
      <c r="P1" s="153"/>
      <c r="R1" s="155"/>
      <c r="S1" s="155"/>
      <c r="T1" s="153"/>
    </row>
    <row r="2" spans="1:20" s="7" customFormat="1" ht="15.75">
      <c r="B2" s="2"/>
      <c r="C2" s="3"/>
      <c r="D2" s="3"/>
      <c r="E2" s="3"/>
      <c r="F2" s="4" t="s">
        <v>80</v>
      </c>
      <c r="G2" s="5">
        <f>'Net Position Balancing'!E1</f>
        <v>44562</v>
      </c>
      <c r="H2" s="5">
        <f>'Net Position Balancing'!F1</f>
        <v>44593</v>
      </c>
      <c r="I2" s="5">
        <f>'Net Position Balancing'!G1</f>
        <v>44621</v>
      </c>
      <c r="J2" s="5">
        <f>'Net Position Balancing'!H1</f>
        <v>44652</v>
      </c>
      <c r="K2" s="5">
        <f>'Net Position Balancing'!I1</f>
        <v>44682</v>
      </c>
      <c r="L2" s="5">
        <f>'Net Position Balancing'!J1</f>
        <v>44713</v>
      </c>
      <c r="M2" s="5">
        <f>'Net Position Balancing'!K1</f>
        <v>44743</v>
      </c>
      <c r="N2" s="5">
        <f>'Net Position Balancing'!L1</f>
        <v>44774</v>
      </c>
      <c r="O2" s="5">
        <f>'Net Position Balancing'!M1</f>
        <v>44805</v>
      </c>
      <c r="P2" s="5">
        <f>'Net Position Balancing'!N1</f>
        <v>44835</v>
      </c>
      <c r="Q2" s="5">
        <f>'Net Position Balancing'!O1</f>
        <v>44866</v>
      </c>
      <c r="R2" s="5">
        <f>'Net Position Balancing'!P1</f>
        <v>44896</v>
      </c>
      <c r="S2" s="18"/>
      <c r="T2" s="50"/>
    </row>
    <row r="3" spans="1:20" s="8" customFormat="1" ht="12" customHeight="1">
      <c r="B3" s="9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7"/>
      <c r="S3" s="59"/>
    </row>
    <row r="4" spans="1:20" s="154" customFormat="1" ht="12.75">
      <c r="A4" s="153"/>
      <c r="B4" s="153"/>
      <c r="C4" s="153"/>
      <c r="D4" s="153"/>
      <c r="E4" s="153"/>
      <c r="F4" s="11"/>
      <c r="J4" s="153"/>
      <c r="P4" s="153"/>
      <c r="R4" s="155"/>
      <c r="S4" s="155"/>
      <c r="T4" s="153"/>
    </row>
    <row r="5" spans="1:20" s="154" customFormat="1" ht="12.75">
      <c r="A5" s="153"/>
      <c r="B5" s="12"/>
      <c r="C5" s="13"/>
      <c r="D5" s="13"/>
      <c r="E5" s="13"/>
      <c r="F5" s="14"/>
      <c r="J5" s="153"/>
      <c r="P5" s="153"/>
      <c r="R5" s="155"/>
      <c r="S5" s="155"/>
      <c r="T5" s="153"/>
    </row>
    <row r="6" spans="1:20" s="7" customFormat="1" ht="15.75">
      <c r="A6" s="153"/>
      <c r="B6" s="156"/>
      <c r="C6" s="153"/>
      <c r="D6" s="153"/>
      <c r="E6" s="153"/>
      <c r="F6" s="17"/>
      <c r="J6" s="50"/>
      <c r="P6" s="50"/>
      <c r="R6" s="18"/>
      <c r="S6" s="18"/>
      <c r="T6" s="50"/>
    </row>
    <row r="7" spans="1:20" s="154" customFormat="1" ht="12.75">
      <c r="A7" s="170" t="s">
        <v>0</v>
      </c>
      <c r="B7" s="153"/>
      <c r="C7" s="153"/>
      <c r="D7" s="153"/>
      <c r="E7" s="153"/>
      <c r="F7" s="19"/>
      <c r="J7" s="153"/>
      <c r="P7" s="153"/>
      <c r="R7" s="155"/>
      <c r="S7" s="155"/>
      <c r="T7" s="153"/>
    </row>
    <row r="8" spans="1:20" s="154" customFormat="1" ht="12.75">
      <c r="A8" s="170"/>
      <c r="B8" s="153" t="s">
        <v>1</v>
      </c>
      <c r="C8" s="153"/>
      <c r="D8" s="153"/>
      <c r="E8" s="153"/>
      <c r="F8" s="19"/>
      <c r="J8" s="153"/>
      <c r="P8" s="153"/>
      <c r="R8" s="155"/>
      <c r="S8" s="155"/>
      <c r="T8" s="153"/>
    </row>
    <row r="9" spans="1:20" s="154" customFormat="1" ht="12.75">
      <c r="A9" s="153"/>
      <c r="B9" s="153"/>
      <c r="C9" s="165" t="s">
        <v>2</v>
      </c>
      <c r="D9" s="165"/>
      <c r="E9" s="165"/>
      <c r="F9" s="180">
        <f t="shared" ref="F9:F11" si="0">SUM(G9:R9)</f>
        <v>0</v>
      </c>
      <c r="G9" s="181">
        <f>'WIJAM NPC Before Balancing'!G9</f>
        <v>0</v>
      </c>
      <c r="H9" s="181">
        <f>'WIJAM NPC Before Balancing'!H9</f>
        <v>0</v>
      </c>
      <c r="I9" s="181">
        <f>'WIJAM NPC Before Balancing'!I9</f>
        <v>0</v>
      </c>
      <c r="J9" s="181">
        <f>'WIJAM NPC Before Balancing'!J9</f>
        <v>0</v>
      </c>
      <c r="K9" s="181">
        <f>'WIJAM NPC Before Balancing'!K9</f>
        <v>0</v>
      </c>
      <c r="L9" s="181">
        <f>'WIJAM NPC Before Balancing'!L9</f>
        <v>0</v>
      </c>
      <c r="M9" s="181">
        <f>'WIJAM NPC Before Balancing'!M9</f>
        <v>0</v>
      </c>
      <c r="N9" s="181">
        <f>'WIJAM NPC Before Balancing'!N9</f>
        <v>0</v>
      </c>
      <c r="O9" s="181">
        <f>'WIJAM NPC Before Balancing'!O9</f>
        <v>0</v>
      </c>
      <c r="P9" s="181">
        <f>'WIJAM NPC Before Balancing'!P9</f>
        <v>0</v>
      </c>
      <c r="Q9" s="181">
        <f>'WIJAM NPC Before Balancing'!Q9</f>
        <v>0</v>
      </c>
      <c r="R9" s="181">
        <f>'WIJAM NPC Before Balancing'!R9</f>
        <v>0</v>
      </c>
      <c r="S9" s="155"/>
      <c r="T9" s="171"/>
    </row>
    <row r="10" spans="1:20" s="154" customFormat="1" ht="12.75">
      <c r="A10" s="250"/>
      <c r="B10" s="250"/>
      <c r="C10" s="236" t="s">
        <v>3</v>
      </c>
      <c r="D10" s="236"/>
      <c r="E10" s="236"/>
      <c r="F10" s="178">
        <f t="shared" ref="F10" si="1">SUM(G10:R10)</f>
        <v>0</v>
      </c>
      <c r="G10" s="179">
        <f>'WIJAM NPC Before Balancing'!G10</f>
        <v>0</v>
      </c>
      <c r="H10" s="179">
        <f>'WIJAM NPC Before Balancing'!H10</f>
        <v>0</v>
      </c>
      <c r="I10" s="179">
        <f>'WIJAM NPC Before Balancing'!I10</f>
        <v>0</v>
      </c>
      <c r="J10" s="179">
        <f>'WIJAM NPC Before Balancing'!J10</f>
        <v>0</v>
      </c>
      <c r="K10" s="179">
        <f>'WIJAM NPC Before Balancing'!K10</f>
        <v>0</v>
      </c>
      <c r="L10" s="179">
        <f>'WIJAM NPC Before Balancing'!L10</f>
        <v>0</v>
      </c>
      <c r="M10" s="179">
        <f>'WIJAM NPC Before Balancing'!M10</f>
        <v>0</v>
      </c>
      <c r="N10" s="179">
        <f>'WIJAM NPC Before Balancing'!N10</f>
        <v>0</v>
      </c>
      <c r="O10" s="179">
        <f>'WIJAM NPC Before Balancing'!O10</f>
        <v>0</v>
      </c>
      <c r="P10" s="179">
        <f>'WIJAM NPC Before Balancing'!P10</f>
        <v>0</v>
      </c>
      <c r="Q10" s="179">
        <f>'WIJAM NPC Before Balancing'!Q10</f>
        <v>0</v>
      </c>
      <c r="R10" s="179">
        <f>'WIJAM NPC Before Balancing'!R10</f>
        <v>0</v>
      </c>
      <c r="S10" s="155"/>
      <c r="T10" s="171"/>
    </row>
    <row r="11" spans="1:20" s="154" customFormat="1" ht="12.75">
      <c r="A11" s="153"/>
      <c r="B11" s="153"/>
      <c r="C11" s="165" t="s">
        <v>223</v>
      </c>
      <c r="D11" s="165"/>
      <c r="E11" s="165"/>
      <c r="F11" s="178">
        <f t="shared" si="0"/>
        <v>0</v>
      </c>
      <c r="G11" s="179">
        <f>'WIJAM NPC Before Balancing'!G11</f>
        <v>0</v>
      </c>
      <c r="H11" s="179">
        <f>'WIJAM NPC Before Balancing'!H11</f>
        <v>0</v>
      </c>
      <c r="I11" s="179">
        <f>'WIJAM NPC Before Balancing'!I11</f>
        <v>0</v>
      </c>
      <c r="J11" s="179">
        <f>'WIJAM NPC Before Balancing'!J11</f>
        <v>0</v>
      </c>
      <c r="K11" s="179">
        <f>'WIJAM NPC Before Balancing'!K11</f>
        <v>0</v>
      </c>
      <c r="L11" s="179">
        <f>'WIJAM NPC Before Balancing'!L11</f>
        <v>0</v>
      </c>
      <c r="M11" s="179">
        <f>'WIJAM NPC Before Balancing'!M11</f>
        <v>0</v>
      </c>
      <c r="N11" s="179">
        <f>'WIJAM NPC Before Balancing'!N11</f>
        <v>0</v>
      </c>
      <c r="O11" s="179">
        <f>'WIJAM NPC Before Balancing'!O11</f>
        <v>0</v>
      </c>
      <c r="P11" s="179">
        <f>'WIJAM NPC Before Balancing'!P11</f>
        <v>0</v>
      </c>
      <c r="Q11" s="179">
        <f>'WIJAM NPC Before Balancing'!Q11</f>
        <v>0</v>
      </c>
      <c r="R11" s="179">
        <f>'WIJAM NPC Before Balancing'!R11</f>
        <v>0</v>
      </c>
      <c r="S11" s="155"/>
      <c r="T11" s="171"/>
    </row>
    <row r="12" spans="1:20" s="154" customFormat="1" ht="12.75">
      <c r="A12" s="153"/>
      <c r="B12" s="153"/>
      <c r="C12" s="165"/>
      <c r="D12" s="165"/>
      <c r="E12" s="165"/>
      <c r="F12" s="215" t="s">
        <v>86</v>
      </c>
      <c r="G12" s="215" t="s">
        <v>86</v>
      </c>
      <c r="H12" s="215" t="s">
        <v>86</v>
      </c>
      <c r="I12" s="215" t="s">
        <v>86</v>
      </c>
      <c r="J12" s="215" t="s">
        <v>86</v>
      </c>
      <c r="K12" s="215" t="s">
        <v>86</v>
      </c>
      <c r="L12" s="215" t="s">
        <v>86</v>
      </c>
      <c r="M12" s="215" t="s">
        <v>86</v>
      </c>
      <c r="N12" s="215" t="s">
        <v>86</v>
      </c>
      <c r="O12" s="215" t="s">
        <v>86</v>
      </c>
      <c r="P12" s="215" t="s">
        <v>86</v>
      </c>
      <c r="Q12" s="215" t="s">
        <v>86</v>
      </c>
      <c r="R12" s="215" t="s">
        <v>86</v>
      </c>
      <c r="S12" s="155"/>
      <c r="T12" s="171"/>
    </row>
    <row r="13" spans="1:20" s="154" customFormat="1" ht="12.75">
      <c r="A13" s="153"/>
      <c r="B13" s="165" t="s">
        <v>4</v>
      </c>
      <c r="C13" s="153"/>
      <c r="D13" s="153"/>
      <c r="E13" s="153"/>
      <c r="F13" s="180">
        <f>SUM(G13:R13)</f>
        <v>0</v>
      </c>
      <c r="G13" s="181">
        <f t="shared" ref="G13:R13" si="2">SUM(G9:G11)</f>
        <v>0</v>
      </c>
      <c r="H13" s="181">
        <f t="shared" si="2"/>
        <v>0</v>
      </c>
      <c r="I13" s="181">
        <f t="shared" si="2"/>
        <v>0</v>
      </c>
      <c r="J13" s="181">
        <f t="shared" si="2"/>
        <v>0</v>
      </c>
      <c r="K13" s="181">
        <f t="shared" si="2"/>
        <v>0</v>
      </c>
      <c r="L13" s="181">
        <f t="shared" si="2"/>
        <v>0</v>
      </c>
      <c r="M13" s="181">
        <f t="shared" si="2"/>
        <v>0</v>
      </c>
      <c r="N13" s="181">
        <f t="shared" si="2"/>
        <v>0</v>
      </c>
      <c r="O13" s="181">
        <f t="shared" si="2"/>
        <v>0</v>
      </c>
      <c r="P13" s="181">
        <f t="shared" si="2"/>
        <v>0</v>
      </c>
      <c r="Q13" s="181">
        <f t="shared" si="2"/>
        <v>0</v>
      </c>
      <c r="R13" s="181">
        <f t="shared" si="2"/>
        <v>0</v>
      </c>
      <c r="S13" s="155"/>
      <c r="T13" s="171"/>
    </row>
    <row r="14" spans="1:20" s="154" customFormat="1" ht="12.75">
      <c r="A14" s="153"/>
      <c r="B14" s="165"/>
      <c r="C14" s="153"/>
      <c r="D14" s="153"/>
      <c r="E14" s="153"/>
      <c r="F14" s="182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55"/>
      <c r="T14" s="171"/>
    </row>
    <row r="15" spans="1:20" s="154" customFormat="1" ht="12.75">
      <c r="A15" s="153"/>
      <c r="B15" s="165" t="s">
        <v>78</v>
      </c>
      <c r="C15" s="153"/>
      <c r="D15" s="153"/>
      <c r="E15" s="153"/>
      <c r="F15" s="182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55"/>
      <c r="T15" s="171"/>
    </row>
    <row r="16" spans="1:20" s="250" customFormat="1" ht="12.75">
      <c r="B16" s="236"/>
      <c r="C16" s="250" t="s">
        <v>78</v>
      </c>
      <c r="F16" s="180">
        <f t="shared" ref="F16:F17" ca="1" si="3">SUM(G16:R16)</f>
        <v>860463.14282962284</v>
      </c>
      <c r="G16" s="181">
        <f ca="1">'WIJAM NPC Before Balancing'!G16-'Net Position Balancing'!E23</f>
        <v>0</v>
      </c>
      <c r="H16" s="181">
        <f ca="1">'WIJAM NPC Before Balancing'!H16-'Net Position Balancing'!F23</f>
        <v>0</v>
      </c>
      <c r="I16" s="181">
        <f ca="1">'WIJAM NPC Before Balancing'!I16-'Net Position Balancing'!G23</f>
        <v>0</v>
      </c>
      <c r="J16" s="181">
        <f ca="1">'WIJAM NPC Before Balancing'!J16-'Net Position Balancing'!H23</f>
        <v>0</v>
      </c>
      <c r="K16" s="181">
        <f ca="1">'WIJAM NPC Before Balancing'!K16-'Net Position Balancing'!I23</f>
        <v>0</v>
      </c>
      <c r="L16" s="181">
        <f ca="1">'WIJAM NPC Before Balancing'!L16-'Net Position Balancing'!J23</f>
        <v>0</v>
      </c>
      <c r="M16" s="181">
        <f ca="1">'WIJAM NPC Before Balancing'!M16-'Net Position Balancing'!K23</f>
        <v>0</v>
      </c>
      <c r="N16" s="181">
        <f ca="1">'WIJAM NPC Before Balancing'!N16-'Net Position Balancing'!L23</f>
        <v>0</v>
      </c>
      <c r="O16" s="181">
        <f ca="1">'WIJAM NPC Before Balancing'!O16-'Net Position Balancing'!M23</f>
        <v>588637.77549350052</v>
      </c>
      <c r="P16" s="181">
        <f ca="1">'WIJAM NPC Before Balancing'!P16-'Net Position Balancing'!N23</f>
        <v>271825.36733612232</v>
      </c>
      <c r="Q16" s="181">
        <f ca="1">'WIJAM NPC Before Balancing'!Q16-'Net Position Balancing'!O23</f>
        <v>0</v>
      </c>
      <c r="R16" s="181">
        <f ca="1">'WIJAM NPC Before Balancing'!R16-'Net Position Balancing'!P23</f>
        <v>0</v>
      </c>
      <c r="S16" s="52"/>
      <c r="T16" s="171"/>
    </row>
    <row r="17" spans="1:20" s="154" customFormat="1" ht="12.75">
      <c r="A17" s="153"/>
      <c r="B17" s="165"/>
      <c r="C17" s="153" t="s">
        <v>120</v>
      </c>
      <c r="D17" s="153"/>
      <c r="E17" s="153"/>
      <c r="F17" s="178">
        <f t="shared" si="3"/>
        <v>2186323.8105880041</v>
      </c>
      <c r="G17" s="179">
        <f>'WIJAM NPC Before Balancing'!G17</f>
        <v>57629.609492420081</v>
      </c>
      <c r="H17" s="179">
        <f>'WIJAM NPC Before Balancing'!H17</f>
        <v>46589.2356367955</v>
      </c>
      <c r="I17" s="179">
        <f>'WIJAM NPC Before Balancing'!I17</f>
        <v>50986.083832000113</v>
      </c>
      <c r="J17" s="179">
        <f>'WIJAM NPC Before Balancing'!J17</f>
        <v>102541.09194346238</v>
      </c>
      <c r="K17" s="179">
        <f>'WIJAM NPC Before Balancing'!K17</f>
        <v>85860.023007686337</v>
      </c>
      <c r="L17" s="179">
        <f>'WIJAM NPC Before Balancing'!L17</f>
        <v>377239.23421372945</v>
      </c>
      <c r="M17" s="179">
        <f>'WIJAM NPC Before Balancing'!M17</f>
        <v>218015.12359154914</v>
      </c>
      <c r="N17" s="179">
        <f>'WIJAM NPC Before Balancing'!N17</f>
        <v>285726.29376100807</v>
      </c>
      <c r="O17" s="179">
        <f>'WIJAM NPC Before Balancing'!O17</f>
        <v>285757.46505331749</v>
      </c>
      <c r="P17" s="179">
        <f>'WIJAM NPC Before Balancing'!P17</f>
        <v>101016.93046116647</v>
      </c>
      <c r="Q17" s="179">
        <f>'WIJAM NPC Before Balancing'!Q17</f>
        <v>152896.16462272417</v>
      </c>
      <c r="R17" s="179">
        <f>'WIJAM NPC Before Balancing'!R17</f>
        <v>422066.55497214536</v>
      </c>
      <c r="S17" s="155"/>
      <c r="T17" s="171"/>
    </row>
    <row r="18" spans="1:20" s="154" customFormat="1" ht="12.75">
      <c r="A18" s="153"/>
      <c r="B18" s="165"/>
      <c r="C18" s="153"/>
      <c r="D18" s="153"/>
      <c r="E18" s="153"/>
      <c r="F18" s="215" t="s">
        <v>86</v>
      </c>
      <c r="G18" s="215" t="s">
        <v>86</v>
      </c>
      <c r="H18" s="215" t="s">
        <v>86</v>
      </c>
      <c r="I18" s="215" t="s">
        <v>86</v>
      </c>
      <c r="J18" s="215" t="s">
        <v>86</v>
      </c>
      <c r="K18" s="215" t="s">
        <v>86</v>
      </c>
      <c r="L18" s="215" t="s">
        <v>86</v>
      </c>
      <c r="M18" s="215" t="s">
        <v>86</v>
      </c>
      <c r="N18" s="215" t="s">
        <v>86</v>
      </c>
      <c r="O18" s="215" t="s">
        <v>86</v>
      </c>
      <c r="P18" s="215" t="s">
        <v>86</v>
      </c>
      <c r="Q18" s="215" t="s">
        <v>86</v>
      </c>
      <c r="R18" s="215" t="s">
        <v>86</v>
      </c>
      <c r="S18" s="155"/>
      <c r="T18" s="171"/>
    </row>
    <row r="19" spans="1:20" s="154" customFormat="1" ht="12.75">
      <c r="A19" s="153"/>
      <c r="B19" s="153" t="s">
        <v>5</v>
      </c>
      <c r="C19" s="153"/>
      <c r="D19" s="153"/>
      <c r="E19" s="153"/>
      <c r="F19" s="180">
        <f ca="1">SUM(G19:R19)</f>
        <v>3046786.9534176271</v>
      </c>
      <c r="G19" s="181">
        <f t="shared" ref="G19:R19" ca="1" si="4">SUM(G16:G17)</f>
        <v>57629.609492420081</v>
      </c>
      <c r="H19" s="181">
        <f t="shared" ca="1" si="4"/>
        <v>46589.2356367955</v>
      </c>
      <c r="I19" s="181">
        <f t="shared" ca="1" si="4"/>
        <v>50986.083832000113</v>
      </c>
      <c r="J19" s="181">
        <f t="shared" ca="1" si="4"/>
        <v>102541.09194346238</v>
      </c>
      <c r="K19" s="181">
        <f t="shared" ca="1" si="4"/>
        <v>85860.023007686337</v>
      </c>
      <c r="L19" s="181">
        <f t="shared" ca="1" si="4"/>
        <v>377239.23421372945</v>
      </c>
      <c r="M19" s="181">
        <f t="shared" ca="1" si="4"/>
        <v>218015.12359154914</v>
      </c>
      <c r="N19" s="181">
        <f t="shared" ca="1" si="4"/>
        <v>285726.29376100807</v>
      </c>
      <c r="O19" s="181">
        <f t="shared" ca="1" si="4"/>
        <v>874395.24054681801</v>
      </c>
      <c r="P19" s="181">
        <f t="shared" ca="1" si="4"/>
        <v>372842.2977972888</v>
      </c>
      <c r="Q19" s="181">
        <f t="shared" ca="1" si="4"/>
        <v>152896.16462272417</v>
      </c>
      <c r="R19" s="181">
        <f t="shared" ca="1" si="4"/>
        <v>422066.55497214536</v>
      </c>
      <c r="S19" s="155"/>
      <c r="T19" s="171"/>
    </row>
    <row r="20" spans="1:20" s="154" customFormat="1" ht="12.75">
      <c r="A20" s="250"/>
      <c r="B20" s="250"/>
      <c r="C20" s="250"/>
      <c r="D20" s="250"/>
      <c r="E20" s="250"/>
      <c r="F20" s="180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55"/>
      <c r="T20" s="171"/>
    </row>
    <row r="21" spans="1:20" s="154" customFormat="1" ht="12.75">
      <c r="A21" s="153"/>
      <c r="B21" s="153"/>
      <c r="C21" s="153"/>
      <c r="D21" s="153"/>
      <c r="E21" s="153"/>
      <c r="F21" s="215" t="s">
        <v>86</v>
      </c>
      <c r="G21" s="215" t="s">
        <v>86</v>
      </c>
      <c r="H21" s="215" t="s">
        <v>86</v>
      </c>
      <c r="I21" s="215" t="s">
        <v>86</v>
      </c>
      <c r="J21" s="215" t="s">
        <v>86</v>
      </c>
      <c r="K21" s="215" t="s">
        <v>86</v>
      </c>
      <c r="L21" s="215" t="s">
        <v>86</v>
      </c>
      <c r="M21" s="215" t="s">
        <v>86</v>
      </c>
      <c r="N21" s="215" t="s">
        <v>86</v>
      </c>
      <c r="O21" s="215" t="s">
        <v>86</v>
      </c>
      <c r="P21" s="215" t="s">
        <v>86</v>
      </c>
      <c r="Q21" s="215" t="s">
        <v>86</v>
      </c>
      <c r="R21" s="215" t="s">
        <v>86</v>
      </c>
      <c r="S21" s="155"/>
      <c r="T21" s="171"/>
    </row>
    <row r="22" spans="1:20" s="154" customFormat="1" ht="12.75">
      <c r="A22" s="166" t="s">
        <v>6</v>
      </c>
      <c r="B22" s="153"/>
      <c r="C22" s="170"/>
      <c r="D22" s="170"/>
      <c r="E22" s="170"/>
      <c r="F22" s="217">
        <f ca="1">SUM(G22:R22)</f>
        <v>3046786.9534176271</v>
      </c>
      <c r="G22" s="217">
        <f t="shared" ref="G22:R22" ca="1" si="5">SUM(G13,G19)</f>
        <v>57629.609492420081</v>
      </c>
      <c r="H22" s="217">
        <f t="shared" ca="1" si="5"/>
        <v>46589.2356367955</v>
      </c>
      <c r="I22" s="217">
        <f t="shared" ca="1" si="5"/>
        <v>50986.083832000113</v>
      </c>
      <c r="J22" s="217">
        <f t="shared" ca="1" si="5"/>
        <v>102541.09194346238</v>
      </c>
      <c r="K22" s="217">
        <f t="shared" ca="1" si="5"/>
        <v>85860.023007686337</v>
      </c>
      <c r="L22" s="217">
        <f t="shared" ca="1" si="5"/>
        <v>377239.23421372945</v>
      </c>
      <c r="M22" s="217">
        <f t="shared" ca="1" si="5"/>
        <v>218015.12359154914</v>
      </c>
      <c r="N22" s="217">
        <f t="shared" ca="1" si="5"/>
        <v>285726.29376100807</v>
      </c>
      <c r="O22" s="217">
        <f t="shared" ca="1" si="5"/>
        <v>874395.24054681801</v>
      </c>
      <c r="P22" s="217">
        <f t="shared" ca="1" si="5"/>
        <v>372842.2977972888</v>
      </c>
      <c r="Q22" s="217">
        <f t="shared" ca="1" si="5"/>
        <v>152896.16462272417</v>
      </c>
      <c r="R22" s="217">
        <f t="shared" ca="1" si="5"/>
        <v>422066.55497214536</v>
      </c>
      <c r="S22" s="155"/>
      <c r="T22" s="171"/>
    </row>
    <row r="23" spans="1:20" s="154" customFormat="1" ht="12.75">
      <c r="A23" s="153"/>
      <c r="B23" s="153"/>
      <c r="C23" s="153"/>
      <c r="D23" s="153"/>
      <c r="E23" s="153"/>
      <c r="F23" s="183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55"/>
      <c r="T23" s="171"/>
    </row>
    <row r="24" spans="1:20" s="154" customFormat="1" ht="12.75">
      <c r="A24" s="170" t="s">
        <v>139</v>
      </c>
      <c r="B24" s="153"/>
      <c r="C24" s="153"/>
      <c r="D24" s="153"/>
      <c r="E24" s="153"/>
      <c r="F24" s="18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55"/>
      <c r="T24" s="171"/>
    </row>
    <row r="25" spans="1:20" s="154" customFormat="1" ht="12.75">
      <c r="A25" s="153"/>
      <c r="B25" s="153" t="s">
        <v>7</v>
      </c>
      <c r="C25" s="153"/>
      <c r="D25" s="153"/>
      <c r="E25" s="153"/>
      <c r="F25" s="18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55"/>
      <c r="T25" s="171"/>
    </row>
    <row r="26" spans="1:20" s="154" customFormat="1" ht="12.75">
      <c r="A26" s="153"/>
      <c r="B26" s="153"/>
      <c r="C26" s="167" t="s">
        <v>158</v>
      </c>
      <c r="D26" s="167"/>
      <c r="E26" s="167"/>
      <c r="F26" s="180">
        <f t="shared" ref="F26:F52" si="6">SUM(G26:R26)</f>
        <v>0</v>
      </c>
      <c r="G26" s="181">
        <f>'WIJAM NPC Before Balancing'!G26</f>
        <v>0</v>
      </c>
      <c r="H26" s="181">
        <f>'WIJAM NPC Before Balancing'!H26</f>
        <v>0</v>
      </c>
      <c r="I26" s="181">
        <f>'WIJAM NPC Before Balancing'!I26</f>
        <v>0</v>
      </c>
      <c r="J26" s="181">
        <f>'WIJAM NPC Before Balancing'!J26</f>
        <v>0</v>
      </c>
      <c r="K26" s="181">
        <f>'WIJAM NPC Before Balancing'!K26</f>
        <v>0</v>
      </c>
      <c r="L26" s="181">
        <f>'WIJAM NPC Before Balancing'!L26</f>
        <v>0</v>
      </c>
      <c r="M26" s="181">
        <f>'WIJAM NPC Before Balancing'!M26</f>
        <v>0</v>
      </c>
      <c r="N26" s="181">
        <f>'WIJAM NPC Before Balancing'!N26</f>
        <v>0</v>
      </c>
      <c r="O26" s="181">
        <f>'WIJAM NPC Before Balancing'!O26</f>
        <v>0</v>
      </c>
      <c r="P26" s="181">
        <f>'WIJAM NPC Before Balancing'!P26</f>
        <v>0</v>
      </c>
      <c r="Q26" s="181">
        <f>'WIJAM NPC Before Balancing'!Q26</f>
        <v>0</v>
      </c>
      <c r="R26" s="181">
        <f>'WIJAM NPC Before Balancing'!R26</f>
        <v>0</v>
      </c>
      <c r="S26" s="155"/>
      <c r="T26" s="171"/>
    </row>
    <row r="27" spans="1:20" s="154" customFormat="1" ht="12.75">
      <c r="A27" s="153"/>
      <c r="B27" s="153"/>
      <c r="C27" s="167" t="s">
        <v>151</v>
      </c>
      <c r="D27" s="167"/>
      <c r="E27" s="167"/>
      <c r="F27" s="178">
        <f t="shared" ref="F27" si="7">SUM(G27:R27)</f>
        <v>1013830.4003763902</v>
      </c>
      <c r="G27" s="179">
        <f>'WIJAM NPC Before Balancing'!G27</f>
        <v>123004.31804093657</v>
      </c>
      <c r="H27" s="179">
        <f>'WIJAM NPC Before Balancing'!H27</f>
        <v>106351.35823422841</v>
      </c>
      <c r="I27" s="179">
        <f>'WIJAM NPC Before Balancing'!I27</f>
        <v>106280.02273576155</v>
      </c>
      <c r="J27" s="179">
        <f>'WIJAM NPC Before Balancing'!J27</f>
        <v>99405.633546550831</v>
      </c>
      <c r="K27" s="179">
        <f>'WIJAM NPC Before Balancing'!K27</f>
        <v>82777.693620978651</v>
      </c>
      <c r="L27" s="179">
        <f>'WIJAM NPC Before Balancing'!L27</f>
        <v>58476.180527218909</v>
      </c>
      <c r="M27" s="179">
        <f>'WIJAM NPC Before Balancing'!M27</f>
        <v>52848.816691043838</v>
      </c>
      <c r="N27" s="179">
        <f>'WIJAM NPC Before Balancing'!N27</f>
        <v>44744.81521495105</v>
      </c>
      <c r="O27" s="179">
        <f>'WIJAM NPC Before Balancing'!O27</f>
        <v>59836.450157589337</v>
      </c>
      <c r="P27" s="179">
        <f>'WIJAM NPC Before Balancing'!P27</f>
        <v>72827.612387445173</v>
      </c>
      <c r="Q27" s="179">
        <f>'WIJAM NPC Before Balancing'!Q27</f>
        <v>90031.421425762193</v>
      </c>
      <c r="R27" s="179">
        <f>'WIJAM NPC Before Balancing'!R27</f>
        <v>117246.07779392366</v>
      </c>
      <c r="S27" s="155"/>
      <c r="T27" s="171"/>
    </row>
    <row r="28" spans="1:20" s="154" customFormat="1" ht="12.75">
      <c r="A28" s="153"/>
      <c r="B28" s="153"/>
      <c r="C28" s="167" t="s">
        <v>154</v>
      </c>
      <c r="D28" s="167"/>
      <c r="E28" s="167"/>
      <c r="F28" s="178">
        <f t="shared" ref="F28" si="8">SUM(G28:R28)</f>
        <v>801152.15173934877</v>
      </c>
      <c r="G28" s="179">
        <f>'WIJAM NPC Before Balancing'!G28</f>
        <v>98714.52465206958</v>
      </c>
      <c r="H28" s="179">
        <f>'WIJAM NPC Before Balancing'!H28</f>
        <v>81539.420606011059</v>
      </c>
      <c r="I28" s="179">
        <f>'WIJAM NPC Before Balancing'!I28</f>
        <v>82012.786911022442</v>
      </c>
      <c r="J28" s="179">
        <f>'WIJAM NPC Before Balancing'!J28</f>
        <v>74947.876839492266</v>
      </c>
      <c r="K28" s="179">
        <f>'WIJAM NPC Before Balancing'!K28</f>
        <v>64492.766501166683</v>
      </c>
      <c r="L28" s="179">
        <f>'WIJAM NPC Before Balancing'!L28</f>
        <v>46888.266551875407</v>
      </c>
      <c r="M28" s="179">
        <f>'WIJAM NPC Before Balancing'!M28</f>
        <v>42818.771095299715</v>
      </c>
      <c r="N28" s="179">
        <f>'WIJAM NPC Before Balancing'!N28</f>
        <v>37166.669377413069</v>
      </c>
      <c r="O28" s="179">
        <f>'WIJAM NPC Before Balancing'!O28</f>
        <v>49328.040334831552</v>
      </c>
      <c r="P28" s="179">
        <f>'WIJAM NPC Before Balancing'!P28</f>
        <v>55591.379788188373</v>
      </c>
      <c r="Q28" s="179">
        <f>'WIJAM NPC Before Balancing'!Q28</f>
        <v>71619.432853427483</v>
      </c>
      <c r="R28" s="179">
        <f>'WIJAM NPC Before Balancing'!R28</f>
        <v>96032.216228551071</v>
      </c>
      <c r="S28" s="155"/>
      <c r="T28" s="171"/>
    </row>
    <row r="29" spans="1:20" s="154" customFormat="1" ht="12.75">
      <c r="A29" s="153"/>
      <c r="B29" s="153"/>
      <c r="C29" s="167" t="s">
        <v>88</v>
      </c>
      <c r="D29" s="167"/>
      <c r="E29" s="167"/>
      <c r="F29" s="178">
        <f t="shared" si="6"/>
        <v>322879.04718377383</v>
      </c>
      <c r="G29" s="179">
        <f>'WIJAM NPC Before Balancing'!G29</f>
        <v>16364.050599782684</v>
      </c>
      <c r="H29" s="179">
        <f>'WIJAM NPC Before Balancing'!H29</f>
        <v>31061.939464729418</v>
      </c>
      <c r="I29" s="179">
        <f>'WIJAM NPC Before Balancing'!I29</f>
        <v>28368.734232943592</v>
      </c>
      <c r="J29" s="179">
        <f>'WIJAM NPC Before Balancing'!J29</f>
        <v>36346.289238309269</v>
      </c>
      <c r="K29" s="179">
        <f>'WIJAM NPC Before Balancing'!K29</f>
        <v>38367.344858950477</v>
      </c>
      <c r="L29" s="179">
        <f>'WIJAM NPC Before Balancing'!L29</f>
        <v>35863.233783582618</v>
      </c>
      <c r="M29" s="179">
        <f>'WIJAM NPC Before Balancing'!M29</f>
        <v>24744.066580306411</v>
      </c>
      <c r="N29" s="179">
        <f>'WIJAM NPC Before Balancing'!N29</f>
        <v>23006.421974423043</v>
      </c>
      <c r="O29" s="179">
        <f>'WIJAM NPC Before Balancing'!O29</f>
        <v>21794.905447216381</v>
      </c>
      <c r="P29" s="179">
        <f>'WIJAM NPC Before Balancing'!P29</f>
        <v>25684.26540705494</v>
      </c>
      <c r="Q29" s="179">
        <f>'WIJAM NPC Before Balancing'!Q29</f>
        <v>21058.462357129949</v>
      </c>
      <c r="R29" s="179">
        <f>'WIJAM NPC Before Balancing'!R29</f>
        <v>20219.333239345026</v>
      </c>
      <c r="S29" s="155"/>
      <c r="T29" s="171"/>
    </row>
    <row r="30" spans="1:20" s="154" customFormat="1" ht="12.75">
      <c r="A30" s="153"/>
      <c r="B30" s="153"/>
      <c r="C30" s="167" t="s">
        <v>150</v>
      </c>
      <c r="D30" s="167"/>
      <c r="E30" s="167"/>
      <c r="F30" s="178">
        <f t="shared" si="6"/>
        <v>310825.19129504485</v>
      </c>
      <c r="G30" s="179">
        <f>'WIJAM NPC Before Balancing'!G30</f>
        <v>17628.923170628153</v>
      </c>
      <c r="H30" s="179">
        <f>'WIJAM NPC Before Balancing'!H30</f>
        <v>21246.169618073571</v>
      </c>
      <c r="I30" s="179">
        <f>'WIJAM NPC Before Balancing'!I30</f>
        <v>26284.837350735459</v>
      </c>
      <c r="J30" s="179">
        <f>'WIJAM NPC Before Balancing'!J30</f>
        <v>32535.188101789608</v>
      </c>
      <c r="K30" s="179">
        <f>'WIJAM NPC Before Balancing'!K30</f>
        <v>61911.575583124381</v>
      </c>
      <c r="L30" s="179">
        <f>'WIJAM NPC Before Balancing'!L30</f>
        <v>37548.465530342743</v>
      </c>
      <c r="M30" s="179">
        <f>'WIJAM NPC Before Balancing'!M30</f>
        <v>33448.389864997036</v>
      </c>
      <c r="N30" s="179">
        <f>'WIJAM NPC Before Balancing'!N30</f>
        <v>39784.62855939172</v>
      </c>
      <c r="O30" s="179">
        <f>'WIJAM NPC Before Balancing'!O30</f>
        <v>39345.14679538901</v>
      </c>
      <c r="P30" s="179">
        <f>'WIJAM NPC Before Balancing'!P30</f>
        <v>24962.45521930508</v>
      </c>
      <c r="Q30" s="179">
        <f>'WIJAM NPC Before Balancing'!Q30</f>
        <v>17304.195257150255</v>
      </c>
      <c r="R30" s="179">
        <f>'WIJAM NPC Before Balancing'!R30</f>
        <v>-41174.783755882178</v>
      </c>
      <c r="S30" s="155"/>
      <c r="T30" s="171"/>
    </row>
    <row r="31" spans="1:20" s="154" customFormat="1" ht="12.75">
      <c r="A31" s="153"/>
      <c r="B31" s="153"/>
      <c r="C31" s="167" t="s">
        <v>159</v>
      </c>
      <c r="D31" s="167"/>
      <c r="E31" s="167"/>
      <c r="F31" s="178">
        <f t="shared" ref="F31" si="9">SUM(G31:R31)</f>
        <v>0</v>
      </c>
      <c r="G31" s="179">
        <f>'WIJAM NPC Before Balancing'!G31</f>
        <v>0</v>
      </c>
      <c r="H31" s="179">
        <f>'WIJAM NPC Before Balancing'!H31</f>
        <v>0</v>
      </c>
      <c r="I31" s="179">
        <f>'WIJAM NPC Before Balancing'!I31</f>
        <v>0</v>
      </c>
      <c r="J31" s="179">
        <f>'WIJAM NPC Before Balancing'!J31</f>
        <v>0</v>
      </c>
      <c r="K31" s="179">
        <f>'WIJAM NPC Before Balancing'!K31</f>
        <v>0</v>
      </c>
      <c r="L31" s="179">
        <f>'WIJAM NPC Before Balancing'!L31</f>
        <v>0</v>
      </c>
      <c r="M31" s="179">
        <f>'WIJAM NPC Before Balancing'!M31</f>
        <v>0</v>
      </c>
      <c r="N31" s="179">
        <f>'WIJAM NPC Before Balancing'!N31</f>
        <v>0</v>
      </c>
      <c r="O31" s="179">
        <f>'WIJAM NPC Before Balancing'!O31</f>
        <v>0</v>
      </c>
      <c r="P31" s="179">
        <f>'WIJAM NPC Before Balancing'!P31</f>
        <v>0</v>
      </c>
      <c r="Q31" s="179">
        <f>'WIJAM NPC Before Balancing'!Q31</f>
        <v>0</v>
      </c>
      <c r="R31" s="179">
        <f>'WIJAM NPC Before Balancing'!R31</f>
        <v>0</v>
      </c>
      <c r="S31" s="155"/>
      <c r="T31" s="171"/>
    </row>
    <row r="32" spans="1:20" s="154" customFormat="1" ht="12.75">
      <c r="A32" s="153"/>
      <c r="B32" s="153"/>
      <c r="C32" s="167" t="s">
        <v>8</v>
      </c>
      <c r="D32" s="167"/>
      <c r="E32" s="167"/>
      <c r="F32" s="178">
        <f t="shared" si="6"/>
        <v>0</v>
      </c>
      <c r="G32" s="179">
        <f>'WIJAM NPC Before Balancing'!G32</f>
        <v>0</v>
      </c>
      <c r="H32" s="179">
        <f>'WIJAM NPC Before Balancing'!H32</f>
        <v>0</v>
      </c>
      <c r="I32" s="179">
        <f>'WIJAM NPC Before Balancing'!I32</f>
        <v>0</v>
      </c>
      <c r="J32" s="179">
        <f>'WIJAM NPC Before Balancing'!J32</f>
        <v>0</v>
      </c>
      <c r="K32" s="179">
        <f>'WIJAM NPC Before Balancing'!K32</f>
        <v>0</v>
      </c>
      <c r="L32" s="179">
        <f>'WIJAM NPC Before Balancing'!L32</f>
        <v>0</v>
      </c>
      <c r="M32" s="179">
        <f>'WIJAM NPC Before Balancing'!M32</f>
        <v>0</v>
      </c>
      <c r="N32" s="179">
        <f>'WIJAM NPC Before Balancing'!N32</f>
        <v>0</v>
      </c>
      <c r="O32" s="179">
        <f>'WIJAM NPC Before Balancing'!O32</f>
        <v>0</v>
      </c>
      <c r="P32" s="179">
        <f>'WIJAM NPC Before Balancing'!P32</f>
        <v>0</v>
      </c>
      <c r="Q32" s="179">
        <f>'WIJAM NPC Before Balancing'!Q32</f>
        <v>0</v>
      </c>
      <c r="R32" s="179">
        <f>'WIJAM NPC Before Balancing'!R32</f>
        <v>0</v>
      </c>
      <c r="S32" s="155"/>
      <c r="T32" s="171"/>
    </row>
    <row r="33" spans="1:20" s="154" customFormat="1" ht="12.75">
      <c r="A33" s="153"/>
      <c r="B33" s="153"/>
      <c r="C33" s="153" t="s">
        <v>117</v>
      </c>
      <c r="D33" s="153"/>
      <c r="E33" s="153"/>
      <c r="F33" s="178">
        <f t="shared" si="6"/>
        <v>0</v>
      </c>
      <c r="G33" s="179">
        <f>'WIJAM NPC Before Balancing'!G33</f>
        <v>0</v>
      </c>
      <c r="H33" s="179">
        <f>'WIJAM NPC Before Balancing'!H33</f>
        <v>0</v>
      </c>
      <c r="I33" s="179">
        <f>'WIJAM NPC Before Balancing'!I33</f>
        <v>0</v>
      </c>
      <c r="J33" s="179">
        <f>'WIJAM NPC Before Balancing'!J33</f>
        <v>0</v>
      </c>
      <c r="K33" s="179">
        <f>'WIJAM NPC Before Balancing'!K33</f>
        <v>0</v>
      </c>
      <c r="L33" s="179">
        <f>'WIJAM NPC Before Balancing'!L33</f>
        <v>0</v>
      </c>
      <c r="M33" s="179">
        <f>'WIJAM NPC Before Balancing'!M33</f>
        <v>0</v>
      </c>
      <c r="N33" s="179">
        <f>'WIJAM NPC Before Balancing'!N33</f>
        <v>0</v>
      </c>
      <c r="O33" s="179">
        <f>'WIJAM NPC Before Balancing'!O33</f>
        <v>0</v>
      </c>
      <c r="P33" s="179">
        <f>'WIJAM NPC Before Balancing'!P33</f>
        <v>0</v>
      </c>
      <c r="Q33" s="179">
        <f>'WIJAM NPC Before Balancing'!Q33</f>
        <v>0</v>
      </c>
      <c r="R33" s="179">
        <f>'WIJAM NPC Before Balancing'!R33</f>
        <v>0</v>
      </c>
      <c r="S33" s="155"/>
      <c r="T33" s="171"/>
    </row>
    <row r="34" spans="1:20" s="154" customFormat="1" ht="12.75">
      <c r="A34" s="153"/>
      <c r="B34" s="153"/>
      <c r="C34" s="167" t="s">
        <v>89</v>
      </c>
      <c r="D34" s="167"/>
      <c r="E34" s="167"/>
      <c r="F34" s="178">
        <f t="shared" si="6"/>
        <v>138036.90241707387</v>
      </c>
      <c r="G34" s="179">
        <f>'WIJAM NPC Before Balancing'!G34</f>
        <v>11378.348031996364</v>
      </c>
      <c r="H34" s="179">
        <f>'WIJAM NPC Before Balancing'!H34</f>
        <v>11378.348031996364</v>
      </c>
      <c r="I34" s="179">
        <f>'WIJAM NPC Before Balancing'!I34</f>
        <v>11378.348031996364</v>
      </c>
      <c r="J34" s="179">
        <f>'WIJAM NPC Before Balancing'!J34</f>
        <v>11378.348031996364</v>
      </c>
      <c r="K34" s="179">
        <f>'WIJAM NPC Before Balancing'!K34</f>
        <v>11378.348031996364</v>
      </c>
      <c r="L34" s="179">
        <f>'WIJAM NPC Before Balancing'!L34</f>
        <v>11378.348031996364</v>
      </c>
      <c r="M34" s="179">
        <f>'WIJAM NPC Before Balancing'!M34</f>
        <v>11378.348031996364</v>
      </c>
      <c r="N34" s="179">
        <f>'WIJAM NPC Before Balancing'!N34</f>
        <v>11378.348031996364</v>
      </c>
      <c r="O34" s="179">
        <f>'WIJAM NPC Before Balancing'!O34</f>
        <v>11378.348031996364</v>
      </c>
      <c r="P34" s="179">
        <f>'WIJAM NPC Before Balancing'!P34</f>
        <v>9108.0468942705156</v>
      </c>
      <c r="Q34" s="179">
        <f>'WIJAM NPC Before Balancing'!Q34</f>
        <v>13261.86161741803</v>
      </c>
      <c r="R34" s="179">
        <f>'WIJAM NPC Before Balancing'!R34</f>
        <v>13261.86161741803</v>
      </c>
      <c r="S34" s="155"/>
      <c r="T34" s="171"/>
    </row>
    <row r="35" spans="1:20" s="154" customFormat="1" ht="12.75">
      <c r="A35" s="250"/>
      <c r="B35" s="250"/>
      <c r="C35" s="251" t="s">
        <v>222</v>
      </c>
      <c r="D35" s="251"/>
      <c r="E35" s="251"/>
      <c r="F35" s="178">
        <f t="shared" ref="F35" si="10">SUM(G35:R35)</f>
        <v>0</v>
      </c>
      <c r="G35" s="179">
        <f>'WIJAM NPC Before Balancing'!G35</f>
        <v>0</v>
      </c>
      <c r="H35" s="179">
        <f>'WIJAM NPC Before Balancing'!H35</f>
        <v>0</v>
      </c>
      <c r="I35" s="179">
        <f>'WIJAM NPC Before Balancing'!I35</f>
        <v>0</v>
      </c>
      <c r="J35" s="179">
        <f>'WIJAM NPC Before Balancing'!J35</f>
        <v>0</v>
      </c>
      <c r="K35" s="179">
        <f>'WIJAM NPC Before Balancing'!K35</f>
        <v>0</v>
      </c>
      <c r="L35" s="179">
        <f>'WIJAM NPC Before Balancing'!L35</f>
        <v>0</v>
      </c>
      <c r="M35" s="179">
        <f>'WIJAM NPC Before Balancing'!M35</f>
        <v>0</v>
      </c>
      <c r="N35" s="179">
        <f>'WIJAM NPC Before Balancing'!N35</f>
        <v>0</v>
      </c>
      <c r="O35" s="179">
        <f>'WIJAM NPC Before Balancing'!O35</f>
        <v>0</v>
      </c>
      <c r="P35" s="179">
        <f>'WIJAM NPC Before Balancing'!P35</f>
        <v>0</v>
      </c>
      <c r="Q35" s="179">
        <f>'WIJAM NPC Before Balancing'!Q35</f>
        <v>0</v>
      </c>
      <c r="R35" s="179">
        <f>'WIJAM NPC Before Balancing'!R35</f>
        <v>0</v>
      </c>
      <c r="S35" s="155"/>
      <c r="T35" s="171"/>
    </row>
    <row r="36" spans="1:20" s="154" customFormat="1" ht="12.75">
      <c r="A36" s="250"/>
      <c r="B36" s="250"/>
      <c r="C36" s="251" t="s">
        <v>160</v>
      </c>
      <c r="D36" s="251"/>
      <c r="E36" s="251"/>
      <c r="F36" s="178">
        <f t="shared" ref="F36:F38" si="11">SUM(G36:R36)</f>
        <v>547660.66172713472</v>
      </c>
      <c r="G36" s="179">
        <f>'WIJAM NPC Before Balancing'!G36</f>
        <v>33408.960131916669</v>
      </c>
      <c r="H36" s="179">
        <f>'WIJAM NPC Before Balancing'!H36</f>
        <v>39068.739562946103</v>
      </c>
      <c r="I36" s="179">
        <f>'WIJAM NPC Before Balancing'!I36</f>
        <v>44295.099420989289</v>
      </c>
      <c r="J36" s="179">
        <f>'WIJAM NPC Before Balancing'!J36</f>
        <v>54352.275910509838</v>
      </c>
      <c r="K36" s="179">
        <f>'WIJAM NPC Before Balancing'!K36</f>
        <v>60467.321107223986</v>
      </c>
      <c r="L36" s="179">
        <f>'WIJAM NPC Before Balancing'!L36</f>
        <v>59950.727636205098</v>
      </c>
      <c r="M36" s="179">
        <f>'WIJAM NPC Before Balancing'!M36</f>
        <v>54556.344714329542</v>
      </c>
      <c r="N36" s="179">
        <f>'WIJAM NPC Before Balancing'!N36</f>
        <v>51470.3796062291</v>
      </c>
      <c r="O36" s="179">
        <f>'WIJAM NPC Before Balancing'!O36</f>
        <v>49240.814885746389</v>
      </c>
      <c r="P36" s="179">
        <f>'WIJAM NPC Before Balancing'!P36</f>
        <v>46306.669823702388</v>
      </c>
      <c r="Q36" s="179">
        <f>'WIJAM NPC Before Balancing'!Q36</f>
        <v>31633.739501033786</v>
      </c>
      <c r="R36" s="179">
        <f>'WIJAM NPC Before Balancing'!R36</f>
        <v>22909.589426302606</v>
      </c>
      <c r="S36" s="155"/>
      <c r="T36" s="171"/>
    </row>
    <row r="37" spans="1:20" s="154" customFormat="1" ht="12.75">
      <c r="A37" s="250"/>
      <c r="B37" s="250"/>
      <c r="C37" s="251" t="s">
        <v>9</v>
      </c>
      <c r="D37" s="251"/>
      <c r="E37" s="251"/>
      <c r="F37" s="178">
        <f t="shared" si="11"/>
        <v>0</v>
      </c>
      <c r="G37" s="179">
        <f>'WIJAM NPC Before Balancing'!G37</f>
        <v>0</v>
      </c>
      <c r="H37" s="179">
        <f>'WIJAM NPC Before Balancing'!H37</f>
        <v>0</v>
      </c>
      <c r="I37" s="179">
        <f>'WIJAM NPC Before Balancing'!I37</f>
        <v>0</v>
      </c>
      <c r="J37" s="179">
        <f>'WIJAM NPC Before Balancing'!J37</f>
        <v>0</v>
      </c>
      <c r="K37" s="179">
        <f>'WIJAM NPC Before Balancing'!K37</f>
        <v>0</v>
      </c>
      <c r="L37" s="179">
        <f>'WIJAM NPC Before Balancing'!L37</f>
        <v>0</v>
      </c>
      <c r="M37" s="179">
        <f>'WIJAM NPC Before Balancing'!M37</f>
        <v>0</v>
      </c>
      <c r="N37" s="179">
        <f>'WIJAM NPC Before Balancing'!N37</f>
        <v>0</v>
      </c>
      <c r="O37" s="179">
        <f>'WIJAM NPC Before Balancing'!O37</f>
        <v>0</v>
      </c>
      <c r="P37" s="179">
        <f>'WIJAM NPC Before Balancing'!P37</f>
        <v>0</v>
      </c>
      <c r="Q37" s="179">
        <f>'WIJAM NPC Before Balancing'!Q37</f>
        <v>0</v>
      </c>
      <c r="R37" s="179">
        <f>'WIJAM NPC Before Balancing'!R37</f>
        <v>0</v>
      </c>
      <c r="S37" s="155"/>
      <c r="T37" s="171"/>
    </row>
    <row r="38" spans="1:20" s="154" customFormat="1" ht="12.75">
      <c r="A38" s="153"/>
      <c r="B38" s="153"/>
      <c r="C38" s="167" t="s">
        <v>90</v>
      </c>
      <c r="D38" s="167"/>
      <c r="E38" s="167"/>
      <c r="F38" s="178">
        <f t="shared" si="11"/>
        <v>160256.55353183852</v>
      </c>
      <c r="G38" s="179">
        <f>'WIJAM NPC Before Balancing'!G38</f>
        <v>20263.948894043941</v>
      </c>
      <c r="H38" s="179">
        <f>'WIJAM NPC Before Balancing'!H38</f>
        <v>15931.413296386203</v>
      </c>
      <c r="I38" s="179">
        <f>'WIJAM NPC Before Balancing'!I38</f>
        <v>17045.28234493237</v>
      </c>
      <c r="J38" s="179">
        <f>'WIJAM NPC Before Balancing'!J38</f>
        <v>17474.517333239324</v>
      </c>
      <c r="K38" s="179">
        <f>'WIJAM NPC Before Balancing'!K38</f>
        <v>16744.972076531536</v>
      </c>
      <c r="L38" s="179">
        <f>'WIJAM NPC Before Balancing'!L38</f>
        <v>15373.284655906331</v>
      </c>
      <c r="M38" s="179">
        <f>'WIJAM NPC Before Balancing'!M38</f>
        <v>24083.082234508274</v>
      </c>
      <c r="N38" s="179">
        <f>'WIJAM NPC Before Balancing'!N38</f>
        <v>18239.944228574488</v>
      </c>
      <c r="O38" s="179">
        <f>'WIJAM NPC Before Balancing'!O38</f>
        <v>6768.9150316097912</v>
      </c>
      <c r="P38" s="179">
        <f>'WIJAM NPC Before Balancing'!P38</f>
        <v>2713.7768508146019</v>
      </c>
      <c r="Q38" s="179">
        <f>'WIJAM NPC Before Balancing'!Q38</f>
        <v>2851.1456212824096</v>
      </c>
      <c r="R38" s="179">
        <f>'WIJAM NPC Before Balancing'!R38</f>
        <v>2766.2709640092826</v>
      </c>
      <c r="S38" s="155"/>
      <c r="T38" s="171"/>
    </row>
    <row r="39" spans="1:20" s="154" customFormat="1" ht="12.75">
      <c r="A39" s="153"/>
      <c r="B39" s="153"/>
      <c r="C39" s="167" t="s">
        <v>161</v>
      </c>
      <c r="D39" s="167"/>
      <c r="E39" s="167"/>
      <c r="F39" s="178">
        <f t="shared" si="6"/>
        <v>538700.34350732132</v>
      </c>
      <c r="G39" s="179">
        <f>'WIJAM NPC Before Balancing'!G39</f>
        <v>30175.233698289183</v>
      </c>
      <c r="H39" s="179">
        <f>'WIJAM NPC Before Balancing'!H39</f>
        <v>36322.242016204953</v>
      </c>
      <c r="I39" s="179">
        <f>'WIJAM NPC Before Balancing'!I39</f>
        <v>44992.806624036784</v>
      </c>
      <c r="J39" s="179">
        <f>'WIJAM NPC Before Balancing'!J39</f>
        <v>56015.189075705173</v>
      </c>
      <c r="K39" s="179">
        <f>'WIJAM NPC Before Balancing'!K39</f>
        <v>65060.085614413561</v>
      </c>
      <c r="L39" s="179">
        <f>'WIJAM NPC Before Balancing'!L39</f>
        <v>55105.55611877286</v>
      </c>
      <c r="M39" s="179">
        <f>'WIJAM NPC Before Balancing'!M39</f>
        <v>57495.966460110496</v>
      </c>
      <c r="N39" s="179">
        <f>'WIJAM NPC Before Balancing'!N39</f>
        <v>53049.917331430268</v>
      </c>
      <c r="O39" s="179">
        <f>'WIJAM NPC Before Balancing'!O39</f>
        <v>50923.669552612548</v>
      </c>
      <c r="P39" s="179">
        <f>'WIJAM NPC Before Balancing'!P39</f>
        <v>43761.897458445805</v>
      </c>
      <c r="Q39" s="179">
        <f>'WIJAM NPC Before Balancing'!Q39</f>
        <v>28163.048313780459</v>
      </c>
      <c r="R39" s="179">
        <f>'WIJAM NPC Before Balancing'!R39</f>
        <v>17634.731243519218</v>
      </c>
      <c r="S39" s="155"/>
      <c r="T39" s="171"/>
    </row>
    <row r="40" spans="1:20" s="154" customFormat="1" ht="12.75">
      <c r="A40" s="153"/>
      <c r="B40" s="153"/>
      <c r="C40" s="167" t="s">
        <v>162</v>
      </c>
      <c r="D40" s="167"/>
      <c r="E40" s="167"/>
      <c r="F40" s="178">
        <f t="shared" ref="F40" si="12">SUM(G40:R40)</f>
        <v>213364.62806659966</v>
      </c>
      <c r="G40" s="179">
        <f>'WIJAM NPC Before Balancing'!G40</f>
        <v>9282.2205627873773</v>
      </c>
      <c r="H40" s="179">
        <f>'WIJAM NPC Before Balancing'!H40</f>
        <v>13019.841730640932</v>
      </c>
      <c r="I40" s="179">
        <f>'WIJAM NPC Before Balancing'!I40</f>
        <v>13179.96721737249</v>
      </c>
      <c r="J40" s="179">
        <f>'WIJAM NPC Before Balancing'!J40</f>
        <v>18504.807806612727</v>
      </c>
      <c r="K40" s="179">
        <f>'WIJAM NPC Before Balancing'!K40</f>
        <v>23875.568895346227</v>
      </c>
      <c r="L40" s="179">
        <f>'WIJAM NPC Before Balancing'!L40</f>
        <v>25174.273431036501</v>
      </c>
      <c r="M40" s="179">
        <f>'WIJAM NPC Before Balancing'!M40</f>
        <v>28711.880532557043</v>
      </c>
      <c r="N40" s="179">
        <f>'WIJAM NPC Before Balancing'!N40</f>
        <v>27350.828632596847</v>
      </c>
      <c r="O40" s="179">
        <f>'WIJAM NPC Before Balancing'!O40</f>
        <v>20696.801281747179</v>
      </c>
      <c r="P40" s="179">
        <f>'WIJAM NPC Before Balancing'!P40</f>
        <v>17360.512294745458</v>
      </c>
      <c r="Q40" s="179">
        <f>'WIJAM NPC Before Balancing'!Q40</f>
        <v>8888.096096037636</v>
      </c>
      <c r="R40" s="179">
        <f>'WIJAM NPC Before Balancing'!R40</f>
        <v>7319.8295851192261</v>
      </c>
      <c r="S40" s="155"/>
      <c r="T40" s="171"/>
    </row>
    <row r="41" spans="1:20" s="154" customFormat="1" ht="12.75">
      <c r="A41" s="153"/>
      <c r="B41" s="153"/>
      <c r="C41" s="167" t="s">
        <v>91</v>
      </c>
      <c r="D41" s="167"/>
      <c r="E41" s="167"/>
      <c r="F41" s="178">
        <f t="shared" si="6"/>
        <v>638792.42499176506</v>
      </c>
      <c r="G41" s="179">
        <f>'WIJAM NPC Before Balancing'!G41</f>
        <v>48549.307686993379</v>
      </c>
      <c r="H41" s="179">
        <f>'WIJAM NPC Before Balancing'!H41</f>
        <v>48549.307686993379</v>
      </c>
      <c r="I41" s="179">
        <f>'WIJAM NPC Before Balancing'!I41</f>
        <v>54169.380961777832</v>
      </c>
      <c r="J41" s="179">
        <f>'WIJAM NPC Before Balancing'!J41</f>
        <v>54169.380961777832</v>
      </c>
      <c r="K41" s="179">
        <f>'WIJAM NPC Before Balancing'!K41</f>
        <v>54169.380961777832</v>
      </c>
      <c r="L41" s="179">
        <f>'WIJAM NPC Before Balancing'!L41</f>
        <v>54169.380961777832</v>
      </c>
      <c r="M41" s="179">
        <f>'WIJAM NPC Before Balancing'!M41</f>
        <v>54169.380961777832</v>
      </c>
      <c r="N41" s="179">
        <f>'WIJAM NPC Before Balancing'!N41</f>
        <v>54169.380961777832</v>
      </c>
      <c r="O41" s="179">
        <f>'WIJAM NPC Before Balancing'!O41</f>
        <v>54169.380961777832</v>
      </c>
      <c r="P41" s="179">
        <f>'WIJAM NPC Before Balancing'!P41</f>
        <v>54169.380961777832</v>
      </c>
      <c r="Q41" s="179">
        <f>'WIJAM NPC Before Balancing'!Q41</f>
        <v>54169.380961777832</v>
      </c>
      <c r="R41" s="179">
        <f>'WIJAM NPC Before Balancing'!R41</f>
        <v>54169.380961777832</v>
      </c>
      <c r="S41" s="155"/>
      <c r="T41" s="171"/>
    </row>
    <row r="42" spans="1:20" s="154" customFormat="1" ht="12.75">
      <c r="A42" s="153"/>
      <c r="B42" s="153"/>
      <c r="C42" s="167" t="s">
        <v>121</v>
      </c>
      <c r="D42" s="167"/>
      <c r="E42" s="167"/>
      <c r="F42" s="178">
        <f t="shared" si="6"/>
        <v>0</v>
      </c>
      <c r="G42" s="179">
        <f>'WIJAM NPC Before Balancing'!G42</f>
        <v>0</v>
      </c>
      <c r="H42" s="179">
        <f>'WIJAM NPC Before Balancing'!H42</f>
        <v>0</v>
      </c>
      <c r="I42" s="179">
        <f>'WIJAM NPC Before Balancing'!I42</f>
        <v>0</v>
      </c>
      <c r="J42" s="179">
        <f>'WIJAM NPC Before Balancing'!J42</f>
        <v>0</v>
      </c>
      <c r="K42" s="179">
        <f>'WIJAM NPC Before Balancing'!K42</f>
        <v>0</v>
      </c>
      <c r="L42" s="179">
        <f>'WIJAM NPC Before Balancing'!L42</f>
        <v>0</v>
      </c>
      <c r="M42" s="179">
        <f>'WIJAM NPC Before Balancing'!M42</f>
        <v>0</v>
      </c>
      <c r="N42" s="179">
        <f>'WIJAM NPC Before Balancing'!N42</f>
        <v>0</v>
      </c>
      <c r="O42" s="179">
        <f>'WIJAM NPC Before Balancing'!O42</f>
        <v>0</v>
      </c>
      <c r="P42" s="179">
        <f>'WIJAM NPC Before Balancing'!P42</f>
        <v>0</v>
      </c>
      <c r="Q42" s="179">
        <f>'WIJAM NPC Before Balancing'!Q42</f>
        <v>0</v>
      </c>
      <c r="R42" s="179">
        <f>'WIJAM NPC Before Balancing'!R42</f>
        <v>0</v>
      </c>
      <c r="S42" s="155"/>
      <c r="T42" s="171"/>
    </row>
    <row r="43" spans="1:20" s="154" customFormat="1" ht="12.75">
      <c r="A43" s="250"/>
      <c r="B43" s="250"/>
      <c r="C43" s="251" t="s">
        <v>218</v>
      </c>
      <c r="D43" s="251"/>
      <c r="E43" s="251"/>
      <c r="F43" s="178">
        <f t="shared" si="6"/>
        <v>1670826.2060611895</v>
      </c>
      <c r="G43" s="179">
        <f>'WIJAM NPC Before Balancing'!G43</f>
        <v>166563.7367262156</v>
      </c>
      <c r="H43" s="179">
        <f>'WIJAM NPC Before Balancing'!H43</f>
        <v>136751.13357590669</v>
      </c>
      <c r="I43" s="179">
        <f>'WIJAM NPC Before Balancing'!I43</f>
        <v>136751.13357590669</v>
      </c>
      <c r="J43" s="179">
        <f>'WIJAM NPC Before Balancing'!J43</f>
        <v>136751.13357590669</v>
      </c>
      <c r="K43" s="179">
        <f>'WIJAM NPC Before Balancing'!K43</f>
        <v>136751.13357590669</v>
      </c>
      <c r="L43" s="179">
        <f>'WIJAM NPC Before Balancing'!L43</f>
        <v>136751.13357590669</v>
      </c>
      <c r="M43" s="179">
        <f>'WIJAM NPC Before Balancing'!M43</f>
        <v>136751.13357590669</v>
      </c>
      <c r="N43" s="179">
        <f>'WIJAM NPC Before Balancing'!N43</f>
        <v>136751.13357590669</v>
      </c>
      <c r="O43" s="179">
        <f>'WIJAM NPC Before Balancing'!O43</f>
        <v>136751.13357590669</v>
      </c>
      <c r="P43" s="179">
        <f>'WIJAM NPC Before Balancing'!P43</f>
        <v>136751.13357590669</v>
      </c>
      <c r="Q43" s="179">
        <f>'WIJAM NPC Before Balancing'!Q43</f>
        <v>136751.13357590669</v>
      </c>
      <c r="R43" s="179">
        <f>'WIJAM NPC Before Balancing'!R43</f>
        <v>136751.13357590669</v>
      </c>
      <c r="S43" s="155"/>
      <c r="T43" s="171"/>
    </row>
    <row r="44" spans="1:20" s="154" customFormat="1" ht="12.75">
      <c r="A44" s="153"/>
      <c r="B44" s="153"/>
      <c r="C44" s="144" t="s">
        <v>134</v>
      </c>
      <c r="D44" s="144"/>
      <c r="E44" s="144"/>
      <c r="F44" s="178">
        <f t="shared" si="6"/>
        <v>0</v>
      </c>
      <c r="G44" s="179">
        <f>'WIJAM NPC Before Balancing'!G44</f>
        <v>0</v>
      </c>
      <c r="H44" s="179">
        <f>'WIJAM NPC Before Balancing'!H44</f>
        <v>0</v>
      </c>
      <c r="I44" s="179">
        <f>'WIJAM NPC Before Balancing'!I44</f>
        <v>0</v>
      </c>
      <c r="J44" s="179">
        <f>'WIJAM NPC Before Balancing'!J44</f>
        <v>0</v>
      </c>
      <c r="K44" s="179">
        <f>'WIJAM NPC Before Balancing'!K44</f>
        <v>0</v>
      </c>
      <c r="L44" s="179">
        <f>'WIJAM NPC Before Balancing'!L44</f>
        <v>0</v>
      </c>
      <c r="M44" s="179">
        <f>'WIJAM NPC Before Balancing'!M44</f>
        <v>0</v>
      </c>
      <c r="N44" s="179">
        <f>'WIJAM NPC Before Balancing'!N44</f>
        <v>0</v>
      </c>
      <c r="O44" s="179">
        <f>'WIJAM NPC Before Balancing'!O44</f>
        <v>0</v>
      </c>
      <c r="P44" s="179">
        <f>'WIJAM NPC Before Balancing'!P44</f>
        <v>0</v>
      </c>
      <c r="Q44" s="179">
        <f>'WIJAM NPC Before Balancing'!Q44</f>
        <v>0</v>
      </c>
      <c r="R44" s="179">
        <f>'WIJAM NPC Before Balancing'!R44</f>
        <v>0</v>
      </c>
      <c r="S44" s="155"/>
      <c r="T44" s="171"/>
    </row>
    <row r="45" spans="1:20" s="154" customFormat="1" ht="12.75">
      <c r="A45" s="153"/>
      <c r="B45" s="153"/>
      <c r="C45" s="167" t="s">
        <v>10</v>
      </c>
      <c r="D45" s="167"/>
      <c r="E45" s="167"/>
      <c r="F45" s="178">
        <f t="shared" si="6"/>
        <v>14889.062670531752</v>
      </c>
      <c r="G45" s="179">
        <f>'WIJAM NPC Before Balancing'!G45</f>
        <v>1227.1902345389458</v>
      </c>
      <c r="H45" s="179">
        <f>'WIJAM NPC Before Balancing'!H45</f>
        <v>1241.9884032720738</v>
      </c>
      <c r="I45" s="179">
        <f>'WIJAM NPC Before Balancing'!I45</f>
        <v>1241.9884032720738</v>
      </c>
      <c r="J45" s="179">
        <f>'WIJAM NPC Before Balancing'!J45</f>
        <v>1241.9884032720738</v>
      </c>
      <c r="K45" s="179">
        <f>'WIJAM NPC Before Balancing'!K45</f>
        <v>1241.9884032720738</v>
      </c>
      <c r="L45" s="179">
        <f>'WIJAM NPC Before Balancing'!L45</f>
        <v>1241.9884032720738</v>
      </c>
      <c r="M45" s="179">
        <f>'WIJAM NPC Before Balancing'!M45</f>
        <v>1241.9884032720738</v>
      </c>
      <c r="N45" s="179">
        <f>'WIJAM NPC Before Balancing'!N45</f>
        <v>1241.9884032720738</v>
      </c>
      <c r="O45" s="179">
        <f>'WIJAM NPC Before Balancing'!O45</f>
        <v>1241.9884032720738</v>
      </c>
      <c r="P45" s="179">
        <f>'WIJAM NPC Before Balancing'!P45</f>
        <v>1241.9884032720738</v>
      </c>
      <c r="Q45" s="179">
        <f>'WIJAM NPC Before Balancing'!Q45</f>
        <v>1241.9884032720738</v>
      </c>
      <c r="R45" s="179">
        <f>'WIJAM NPC Before Balancing'!R45</f>
        <v>1241.9884032720738</v>
      </c>
      <c r="S45" s="155"/>
      <c r="T45" s="171"/>
    </row>
    <row r="46" spans="1:20" s="154" customFormat="1" ht="12.75">
      <c r="A46" s="153"/>
      <c r="B46" s="153"/>
      <c r="C46" s="167" t="s">
        <v>163</v>
      </c>
      <c r="D46" s="167"/>
      <c r="E46" s="167"/>
      <c r="F46" s="178">
        <f t="shared" si="6"/>
        <v>146343.43003123032</v>
      </c>
      <c r="G46" s="179">
        <f>'WIJAM NPC Before Balancing'!G46</f>
        <v>6373.7517873192528</v>
      </c>
      <c r="H46" s="179">
        <f>'WIJAM NPC Before Balancing'!H46</f>
        <v>8899.3115477223546</v>
      </c>
      <c r="I46" s="179">
        <f>'WIJAM NPC Before Balancing'!I46</f>
        <v>10984.269512510507</v>
      </c>
      <c r="J46" s="179">
        <f>'WIJAM NPC Before Balancing'!J46</f>
        <v>13573.690990024827</v>
      </c>
      <c r="K46" s="179">
        <f>'WIJAM NPC Before Balancing'!K46</f>
        <v>15838.06352081819</v>
      </c>
      <c r="L46" s="179">
        <f>'WIJAM NPC Before Balancing'!L46</f>
        <v>15912.253267696606</v>
      </c>
      <c r="M46" s="179">
        <f>'WIJAM NPC Before Balancing'!M46</f>
        <v>20013.573235587341</v>
      </c>
      <c r="N46" s="179">
        <f>'WIJAM NPC Before Balancing'!N46</f>
        <v>18219.871286493973</v>
      </c>
      <c r="O46" s="179">
        <f>'WIJAM NPC Before Balancing'!O46</f>
        <v>14007.016563202935</v>
      </c>
      <c r="P46" s="179">
        <f>'WIJAM NPC Before Balancing'!P46</f>
        <v>11759.160913951649</v>
      </c>
      <c r="Q46" s="179">
        <f>'WIJAM NPC Before Balancing'!Q46</f>
        <v>5942.2568205742336</v>
      </c>
      <c r="R46" s="179">
        <f>'WIJAM NPC Before Balancing'!R46</f>
        <v>4820.2105853284693</v>
      </c>
      <c r="S46" s="155"/>
      <c r="T46" s="171"/>
    </row>
    <row r="47" spans="1:20" s="154" customFormat="1" ht="12.75">
      <c r="A47" s="153"/>
      <c r="B47" s="153"/>
      <c r="C47" s="165" t="s">
        <v>164</v>
      </c>
      <c r="D47" s="165"/>
      <c r="E47" s="165"/>
      <c r="F47" s="178">
        <f t="shared" si="6"/>
        <v>438816.12109014753</v>
      </c>
      <c r="G47" s="179">
        <f>'WIJAM NPC Before Balancing'!G47</f>
        <v>31827.410970143017</v>
      </c>
      <c r="H47" s="179">
        <f>'WIJAM NPC Before Balancing'!H47</f>
        <v>35071.219281497746</v>
      </c>
      <c r="I47" s="179">
        <f>'WIJAM NPC Before Balancing'!I47</f>
        <v>29060.480414259669</v>
      </c>
      <c r="J47" s="179">
        <f>'WIJAM NPC Before Balancing'!J47</f>
        <v>26860.853039452326</v>
      </c>
      <c r="K47" s="179">
        <f>'WIJAM NPC Before Balancing'!K47</f>
        <v>47433.6040489714</v>
      </c>
      <c r="L47" s="179">
        <f>'WIJAM NPC Before Balancing'!L47</f>
        <v>55118.755922339573</v>
      </c>
      <c r="M47" s="179">
        <f>'WIJAM NPC Before Balancing'!M47</f>
        <v>49375.522187070179</v>
      </c>
      <c r="N47" s="179">
        <f>'WIJAM NPC Before Balancing'!N47</f>
        <v>42103.518589080391</v>
      </c>
      <c r="O47" s="179">
        <f>'WIJAM NPC Before Balancing'!O47</f>
        <v>37923.267460260002</v>
      </c>
      <c r="P47" s="179">
        <f>'WIJAM NPC Before Balancing'!P47</f>
        <v>40272.951189808358</v>
      </c>
      <c r="Q47" s="179">
        <f>'WIJAM NPC Before Balancing'!Q47</f>
        <v>25841.090544590552</v>
      </c>
      <c r="R47" s="179">
        <f>'WIJAM NPC Before Balancing'!R47</f>
        <v>17927.447442674336</v>
      </c>
      <c r="S47" s="155"/>
      <c r="T47" s="171"/>
    </row>
    <row r="48" spans="1:20" s="154" customFormat="1" ht="12.75">
      <c r="A48" s="153"/>
      <c r="B48" s="153"/>
      <c r="C48" s="165" t="s">
        <v>165</v>
      </c>
      <c r="D48" s="165"/>
      <c r="E48" s="165"/>
      <c r="F48" s="178">
        <f t="shared" ref="F48" si="13">SUM(G48:R48)</f>
        <v>1621.8583652220698</v>
      </c>
      <c r="G48" s="179">
        <f>'WIJAM NPC Before Balancing'!G48</f>
        <v>162.94591462930305</v>
      </c>
      <c r="H48" s="179">
        <f>'WIJAM NPC Before Balancing'!H48</f>
        <v>260.50039282817977</v>
      </c>
      <c r="I48" s="179">
        <f>'WIJAM NPC Before Balancing'!I48</f>
        <v>199.0117118020068</v>
      </c>
      <c r="J48" s="179">
        <f>'WIJAM NPC Before Balancing'!J48</f>
        <v>246.142013901632</v>
      </c>
      <c r="K48" s="179">
        <f>'WIJAM NPC Before Balancing'!K48</f>
        <v>143.64444992845424</v>
      </c>
      <c r="L48" s="179">
        <f>'WIJAM NPC Before Balancing'!L48</f>
        <v>149.22371440572178</v>
      </c>
      <c r="M48" s="179">
        <f>'WIJAM NPC Before Balancing'!M48</f>
        <v>137.14693466537923</v>
      </c>
      <c r="N48" s="179">
        <f>'WIJAM NPC Before Balancing'!N48</f>
        <v>189.66693667047031</v>
      </c>
      <c r="O48" s="179">
        <f>'WIJAM NPC Before Balancing'!O48</f>
        <v>166.5362676192272</v>
      </c>
      <c r="P48" s="179">
        <f>'WIJAM NPC Before Balancing'!P48</f>
        <v>160.59986348868526</v>
      </c>
      <c r="Q48" s="179">
        <f>'WIJAM NPC Before Balancing'!Q48</f>
        <v>135.1428580122917</v>
      </c>
      <c r="R48" s="179">
        <f>'WIJAM NPC Before Balancing'!R48</f>
        <v>-328.70269272928164</v>
      </c>
      <c r="S48" s="155"/>
      <c r="T48" s="171"/>
    </row>
    <row r="49" spans="1:20" s="154" customFormat="1" ht="12.75">
      <c r="A49" s="153"/>
      <c r="B49" s="153"/>
      <c r="C49" s="167" t="s">
        <v>166</v>
      </c>
      <c r="D49" s="167"/>
      <c r="E49" s="167"/>
      <c r="F49" s="178">
        <f t="shared" si="6"/>
        <v>0</v>
      </c>
      <c r="G49" s="179">
        <f>'WIJAM NPC Before Balancing'!G49</f>
        <v>0</v>
      </c>
      <c r="H49" s="179">
        <f>'WIJAM NPC Before Balancing'!H49</f>
        <v>0</v>
      </c>
      <c r="I49" s="179">
        <f>'WIJAM NPC Before Balancing'!I49</f>
        <v>0</v>
      </c>
      <c r="J49" s="179">
        <f>'WIJAM NPC Before Balancing'!J49</f>
        <v>0</v>
      </c>
      <c r="K49" s="179">
        <f>'WIJAM NPC Before Balancing'!K49</f>
        <v>0</v>
      </c>
      <c r="L49" s="179">
        <f>'WIJAM NPC Before Balancing'!L49</f>
        <v>0</v>
      </c>
      <c r="M49" s="179">
        <f>'WIJAM NPC Before Balancing'!M49</f>
        <v>0</v>
      </c>
      <c r="N49" s="179">
        <f>'WIJAM NPC Before Balancing'!N49</f>
        <v>0</v>
      </c>
      <c r="O49" s="179">
        <f>'WIJAM NPC Before Balancing'!O49</f>
        <v>0</v>
      </c>
      <c r="P49" s="179">
        <f>'WIJAM NPC Before Balancing'!P49</f>
        <v>0</v>
      </c>
      <c r="Q49" s="179">
        <f>'WIJAM NPC Before Balancing'!Q49</f>
        <v>0</v>
      </c>
      <c r="R49" s="179">
        <f>'WIJAM NPC Before Balancing'!R49</f>
        <v>0</v>
      </c>
      <c r="S49" s="155"/>
      <c r="T49" s="171"/>
    </row>
    <row r="50" spans="1:20" s="154" customFormat="1" ht="12.75">
      <c r="A50" s="153"/>
      <c r="B50" s="153"/>
      <c r="C50" s="167" t="s">
        <v>11</v>
      </c>
      <c r="D50" s="167"/>
      <c r="E50" s="167"/>
      <c r="F50" s="178">
        <f t="shared" si="6"/>
        <v>1614670.0698494383</v>
      </c>
      <c r="G50" s="179">
        <f>'WIJAM NPC Before Balancing'!G50</f>
        <v>227750.5116531176</v>
      </c>
      <c r="H50" s="179">
        <f>'WIJAM NPC Before Balancing'!H50</f>
        <v>175697.81518459209</v>
      </c>
      <c r="I50" s="179">
        <f>'WIJAM NPC Before Balancing'!I50</f>
        <v>149290.53750749509</v>
      </c>
      <c r="J50" s="179">
        <f>'WIJAM NPC Before Balancing'!J50</f>
        <v>143921.70261821989</v>
      </c>
      <c r="K50" s="179">
        <f>'WIJAM NPC Before Balancing'!K50</f>
        <v>119916.65536002979</v>
      </c>
      <c r="L50" s="179">
        <f>'WIJAM NPC Before Balancing'!L50</f>
        <v>100248.71623253741</v>
      </c>
      <c r="M50" s="179">
        <f>'WIJAM NPC Before Balancing'!M50</f>
        <v>77624.970663484666</v>
      </c>
      <c r="N50" s="179">
        <f>'WIJAM NPC Before Balancing'!N50</f>
        <v>60649.315888301775</v>
      </c>
      <c r="O50" s="179">
        <f>'WIJAM NPC Before Balancing'!O50</f>
        <v>77649.774663705364</v>
      </c>
      <c r="P50" s="179">
        <f>'WIJAM NPC Before Balancing'!P50</f>
        <v>104713.30244202618</v>
      </c>
      <c r="Q50" s="179">
        <f>'WIJAM NPC Before Balancing'!Q50</f>
        <v>149828.58922285173</v>
      </c>
      <c r="R50" s="179">
        <f>'WIJAM NPC Before Balancing'!R50</f>
        <v>227378.17841307682</v>
      </c>
      <c r="S50" s="155"/>
      <c r="T50" s="171"/>
    </row>
    <row r="51" spans="1:20" s="154" customFormat="1" ht="12.75">
      <c r="A51" s="153"/>
      <c r="B51" s="153"/>
      <c r="C51" s="167" t="s">
        <v>92</v>
      </c>
      <c r="D51" s="167"/>
      <c r="E51" s="167"/>
      <c r="F51" s="178">
        <f t="shared" si="6"/>
        <v>3276280.6207543481</v>
      </c>
      <c r="G51" s="179">
        <f>'WIJAM NPC Before Balancing'!G51</f>
        <v>437882.54526683019</v>
      </c>
      <c r="H51" s="179">
        <f>'WIJAM NPC Before Balancing'!H51</f>
        <v>352892.85453357984</v>
      </c>
      <c r="I51" s="179">
        <f>'WIJAM NPC Before Balancing'!I51</f>
        <v>311407.79413980839</v>
      </c>
      <c r="J51" s="179">
        <f>'WIJAM NPC Before Balancing'!J51</f>
        <v>306370.67262432957</v>
      </c>
      <c r="K51" s="179">
        <f>'WIJAM NPC Before Balancing'!K51</f>
        <v>249790.34076991849</v>
      </c>
      <c r="L51" s="179">
        <f>'WIJAM NPC Before Balancing'!L51</f>
        <v>204099.82136657441</v>
      </c>
      <c r="M51" s="179">
        <f>'WIJAM NPC Before Balancing'!M51</f>
        <v>129643.0568806183</v>
      </c>
      <c r="N51" s="179">
        <f>'WIJAM NPC Before Balancing'!N51</f>
        <v>130198.93749178827</v>
      </c>
      <c r="O51" s="179">
        <f>'WIJAM NPC Before Balancing'!O51</f>
        <v>164680.50473952055</v>
      </c>
      <c r="P51" s="179">
        <f>'WIJAM NPC Before Balancing'!P51</f>
        <v>226753.01994330797</v>
      </c>
      <c r="Q51" s="179">
        <f>'WIJAM NPC Before Balancing'!Q51</f>
        <v>307165.06340969977</v>
      </c>
      <c r="R51" s="179">
        <f>'WIJAM NPC Before Balancing'!R51</f>
        <v>455396.00958837249</v>
      </c>
      <c r="S51" s="155"/>
      <c r="T51" s="171"/>
    </row>
    <row r="52" spans="1:20" s="154" customFormat="1" ht="12.75">
      <c r="A52" s="153"/>
      <c r="B52" s="153"/>
      <c r="C52" s="167" t="s">
        <v>93</v>
      </c>
      <c r="D52" s="167"/>
      <c r="E52" s="167"/>
      <c r="F52" s="178">
        <f t="shared" si="6"/>
        <v>729846.81366855977</v>
      </c>
      <c r="G52" s="179">
        <f>'WIJAM NPC Before Balancing'!G52</f>
        <v>34966.769562483823</v>
      </c>
      <c r="H52" s="179">
        <f>'WIJAM NPC Before Balancing'!H52</f>
        <v>44954.298567041311</v>
      </c>
      <c r="I52" s="179">
        <f>'WIJAM NPC Before Balancing'!I52</f>
        <v>71807.845909540687</v>
      </c>
      <c r="J52" s="179">
        <f>'WIJAM NPC Before Balancing'!J52</f>
        <v>95304.917407936111</v>
      </c>
      <c r="K52" s="179">
        <f>'WIJAM NPC Before Balancing'!K52</f>
        <v>84284.598172395548</v>
      </c>
      <c r="L52" s="179">
        <f>'WIJAM NPC Before Balancing'!L52</f>
        <v>69789.461317346024</v>
      </c>
      <c r="M52" s="179">
        <f>'WIJAM NPC Before Balancing'!M52</f>
        <v>54637.979564656038</v>
      </c>
      <c r="N52" s="179">
        <f>'WIJAM NPC Before Balancing'!N52</f>
        <v>40793.789787755857</v>
      </c>
      <c r="O52" s="179">
        <f>'WIJAM NPC Before Balancing'!O52</f>
        <v>53241.568601273037</v>
      </c>
      <c r="P52" s="179">
        <f>'WIJAM NPC Before Balancing'!P52</f>
        <v>46350.833801357097</v>
      </c>
      <c r="Q52" s="179">
        <f>'WIJAM NPC Before Balancing'!Q52</f>
        <v>64569.553988505635</v>
      </c>
      <c r="R52" s="179">
        <f>'WIJAM NPC Before Balancing'!R52</f>
        <v>69145.196988268581</v>
      </c>
      <c r="S52" s="155"/>
      <c r="T52" s="171"/>
    </row>
    <row r="53" spans="1:20" s="154" customFormat="1" ht="12.75">
      <c r="A53" s="153"/>
      <c r="B53" s="153"/>
      <c r="C53" s="165"/>
      <c r="D53" s="165"/>
      <c r="E53" s="16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155"/>
      <c r="T53" s="171"/>
    </row>
    <row r="54" spans="1:20" s="154" customFormat="1" ht="12.75">
      <c r="A54" s="153"/>
      <c r="B54" s="145" t="s">
        <v>94</v>
      </c>
      <c r="C54" s="144"/>
      <c r="D54" s="164"/>
      <c r="E54" s="164"/>
      <c r="F54" s="180">
        <f>SUM(G54:R54)</f>
        <v>12578792.487326957</v>
      </c>
      <c r="G54" s="181">
        <f>'WIJAM NPC Before Balancing'!G54</f>
        <v>1315524.6975847215</v>
      </c>
      <c r="H54" s="181">
        <f>'WIJAM NPC Before Balancing'!H54</f>
        <v>1160237.9017346506</v>
      </c>
      <c r="I54" s="181">
        <f>'WIJAM NPC Before Balancing'!I54</f>
        <v>1138750.3270061633</v>
      </c>
      <c r="J54" s="181">
        <f>'WIJAM NPC Before Balancing'!J54</f>
        <v>1179400.6075190266</v>
      </c>
      <c r="K54" s="181">
        <f>'WIJAM NPC Before Balancing'!K54</f>
        <v>1134645.0855527504</v>
      </c>
      <c r="L54" s="181">
        <f>'WIJAM NPC Before Balancing'!L54</f>
        <v>983239.07102879323</v>
      </c>
      <c r="M54" s="181">
        <f>'WIJAM NPC Before Balancing'!M54</f>
        <v>853680.41861218726</v>
      </c>
      <c r="N54" s="181">
        <f>'WIJAM NPC Before Balancing'!N54</f>
        <v>790509.55587805319</v>
      </c>
      <c r="O54" s="181">
        <f>'WIJAM NPC Before Balancing'!O54</f>
        <v>849144.26275527617</v>
      </c>
      <c r="P54" s="181">
        <f>'WIJAM NPC Before Balancing'!P54</f>
        <v>920488.98721886892</v>
      </c>
      <c r="Q54" s="181">
        <f>'WIJAM NPC Before Balancing'!Q54</f>
        <v>1030455.602828213</v>
      </c>
      <c r="R54" s="181">
        <f>'WIJAM NPC Before Balancing'!R54</f>
        <v>1222715.9696082538</v>
      </c>
      <c r="S54" s="155"/>
      <c r="T54" s="171"/>
    </row>
    <row r="55" spans="1:20" s="154" customFormat="1" ht="12.75">
      <c r="A55" s="153"/>
      <c r="B55" s="145"/>
      <c r="C55" s="144"/>
      <c r="D55" s="164"/>
      <c r="E55" s="164"/>
      <c r="F55" s="178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55"/>
      <c r="T55" s="171"/>
    </row>
    <row r="56" spans="1:20" s="154" customFormat="1" ht="12.75">
      <c r="A56" s="166"/>
      <c r="B56" s="28" t="s">
        <v>12</v>
      </c>
      <c r="C56" s="170"/>
      <c r="D56" s="170"/>
      <c r="E56" s="170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55"/>
      <c r="T56" s="171"/>
    </row>
    <row r="57" spans="1:20" s="154" customFormat="1" ht="12.75">
      <c r="A57" s="153"/>
      <c r="B57" s="170"/>
      <c r="C57" s="153" t="s">
        <v>13</v>
      </c>
      <c r="D57" s="170"/>
      <c r="E57" s="170"/>
      <c r="F57" s="180">
        <f t="shared" ref="F57:F102" si="14">SUM(G57:R57)</f>
        <v>0</v>
      </c>
      <c r="G57" s="181">
        <f>'WIJAM NPC Before Balancing'!G57</f>
        <v>0</v>
      </c>
      <c r="H57" s="181">
        <f>'WIJAM NPC Before Balancing'!H57</f>
        <v>0</v>
      </c>
      <c r="I57" s="181">
        <f>'WIJAM NPC Before Balancing'!I57</f>
        <v>0</v>
      </c>
      <c r="J57" s="181">
        <f>'WIJAM NPC Before Balancing'!J57</f>
        <v>0</v>
      </c>
      <c r="K57" s="181">
        <f>'WIJAM NPC Before Balancing'!K57</f>
        <v>0</v>
      </c>
      <c r="L57" s="181">
        <f>'WIJAM NPC Before Balancing'!L57</f>
        <v>0</v>
      </c>
      <c r="M57" s="181">
        <f>'WIJAM NPC Before Balancing'!M57</f>
        <v>0</v>
      </c>
      <c r="N57" s="181">
        <f>'WIJAM NPC Before Balancing'!N57</f>
        <v>0</v>
      </c>
      <c r="O57" s="181">
        <f>'WIJAM NPC Before Balancing'!O57</f>
        <v>0</v>
      </c>
      <c r="P57" s="181">
        <f>'WIJAM NPC Before Balancing'!P57</f>
        <v>0</v>
      </c>
      <c r="Q57" s="181">
        <f>'WIJAM NPC Before Balancing'!Q57</f>
        <v>0</v>
      </c>
      <c r="R57" s="181">
        <f>'WIJAM NPC Before Balancing'!R57</f>
        <v>0</v>
      </c>
      <c r="S57" s="155"/>
      <c r="T57" s="171"/>
    </row>
    <row r="58" spans="1:20" s="154" customFormat="1" ht="12.75">
      <c r="A58" s="153"/>
      <c r="B58" s="156"/>
      <c r="C58" s="153" t="s">
        <v>14</v>
      </c>
      <c r="D58" s="170"/>
      <c r="E58" s="170"/>
      <c r="F58" s="178">
        <f t="shared" si="14"/>
        <v>0</v>
      </c>
      <c r="G58" s="179">
        <f>'WIJAM NPC Before Balancing'!G58</f>
        <v>0</v>
      </c>
      <c r="H58" s="179">
        <f>'WIJAM NPC Before Balancing'!H58</f>
        <v>0</v>
      </c>
      <c r="I58" s="179">
        <f>'WIJAM NPC Before Balancing'!I58</f>
        <v>0</v>
      </c>
      <c r="J58" s="179">
        <f>'WIJAM NPC Before Balancing'!J58</f>
        <v>0</v>
      </c>
      <c r="K58" s="179">
        <f>'WIJAM NPC Before Balancing'!K58</f>
        <v>0</v>
      </c>
      <c r="L58" s="179">
        <f>'WIJAM NPC Before Balancing'!L58</f>
        <v>0</v>
      </c>
      <c r="M58" s="179">
        <f>'WIJAM NPC Before Balancing'!M58</f>
        <v>0</v>
      </c>
      <c r="N58" s="179">
        <f>'WIJAM NPC Before Balancing'!N58</f>
        <v>0</v>
      </c>
      <c r="O58" s="179">
        <f>'WIJAM NPC Before Balancing'!O58</f>
        <v>0</v>
      </c>
      <c r="P58" s="179">
        <f>'WIJAM NPC Before Balancing'!P58</f>
        <v>0</v>
      </c>
      <c r="Q58" s="179">
        <f>'WIJAM NPC Before Balancing'!Q58</f>
        <v>0</v>
      </c>
      <c r="R58" s="179">
        <f>'WIJAM NPC Before Balancing'!R58</f>
        <v>0</v>
      </c>
      <c r="S58" s="155"/>
      <c r="T58" s="171"/>
    </row>
    <row r="59" spans="1:20" s="154" customFormat="1" ht="12.75">
      <c r="A59" s="153"/>
      <c r="B59" s="153"/>
      <c r="C59" s="153" t="s">
        <v>15</v>
      </c>
      <c r="D59" s="167"/>
      <c r="E59" s="167"/>
      <c r="F59" s="178">
        <f t="shared" ref="F59:F100" si="15">SUM(G59:R59)</f>
        <v>0</v>
      </c>
      <c r="G59" s="179">
        <f>'WIJAM NPC Before Balancing'!G59</f>
        <v>0</v>
      </c>
      <c r="H59" s="179">
        <f>'WIJAM NPC Before Balancing'!H59</f>
        <v>0</v>
      </c>
      <c r="I59" s="179">
        <f>'WIJAM NPC Before Balancing'!I59</f>
        <v>0</v>
      </c>
      <c r="J59" s="179">
        <f>'WIJAM NPC Before Balancing'!J59</f>
        <v>0</v>
      </c>
      <c r="K59" s="179">
        <f>'WIJAM NPC Before Balancing'!K59</f>
        <v>0</v>
      </c>
      <c r="L59" s="179">
        <f>'WIJAM NPC Before Balancing'!L59</f>
        <v>0</v>
      </c>
      <c r="M59" s="179">
        <f>'WIJAM NPC Before Balancing'!M59</f>
        <v>0</v>
      </c>
      <c r="N59" s="179">
        <f>'WIJAM NPC Before Balancing'!N59</f>
        <v>0</v>
      </c>
      <c r="O59" s="179">
        <f>'WIJAM NPC Before Balancing'!O59</f>
        <v>0</v>
      </c>
      <c r="P59" s="179">
        <f>'WIJAM NPC Before Balancing'!P59</f>
        <v>0</v>
      </c>
      <c r="Q59" s="179">
        <f>'WIJAM NPC Before Balancing'!Q59</f>
        <v>0</v>
      </c>
      <c r="R59" s="179">
        <f>'WIJAM NPC Before Balancing'!R59</f>
        <v>0</v>
      </c>
      <c r="S59" s="155"/>
      <c r="T59" s="171"/>
    </row>
    <row r="60" spans="1:20" s="154" customFormat="1" ht="12.75">
      <c r="A60" s="153"/>
      <c r="B60" s="153"/>
      <c r="C60" s="153" t="s">
        <v>16</v>
      </c>
      <c r="D60" s="167"/>
      <c r="E60" s="167"/>
      <c r="F60" s="178">
        <f t="shared" si="15"/>
        <v>0</v>
      </c>
      <c r="G60" s="179">
        <f>'WIJAM NPC Before Balancing'!G60</f>
        <v>0</v>
      </c>
      <c r="H60" s="179">
        <f>'WIJAM NPC Before Balancing'!H60</f>
        <v>0</v>
      </c>
      <c r="I60" s="179">
        <f>'WIJAM NPC Before Balancing'!I60</f>
        <v>0</v>
      </c>
      <c r="J60" s="179">
        <f>'WIJAM NPC Before Balancing'!J60</f>
        <v>0</v>
      </c>
      <c r="K60" s="179">
        <f>'WIJAM NPC Before Balancing'!K60</f>
        <v>0</v>
      </c>
      <c r="L60" s="179">
        <f>'WIJAM NPC Before Balancing'!L60</f>
        <v>0</v>
      </c>
      <c r="M60" s="179">
        <f>'WIJAM NPC Before Balancing'!M60</f>
        <v>0</v>
      </c>
      <c r="N60" s="179">
        <f>'WIJAM NPC Before Balancing'!N60</f>
        <v>0</v>
      </c>
      <c r="O60" s="179">
        <f>'WIJAM NPC Before Balancing'!O60</f>
        <v>0</v>
      </c>
      <c r="P60" s="179">
        <f>'WIJAM NPC Before Balancing'!P60</f>
        <v>0</v>
      </c>
      <c r="Q60" s="179">
        <f>'WIJAM NPC Before Balancing'!Q60</f>
        <v>0</v>
      </c>
      <c r="R60" s="179">
        <f>'WIJAM NPC Before Balancing'!R60</f>
        <v>0</v>
      </c>
      <c r="S60" s="155"/>
      <c r="T60" s="171"/>
    </row>
    <row r="61" spans="1:20" s="154" customFormat="1" ht="12" customHeight="1">
      <c r="A61" s="153"/>
      <c r="B61" s="153"/>
      <c r="C61" s="153" t="s">
        <v>17</v>
      </c>
      <c r="D61" s="167"/>
      <c r="E61" s="167"/>
      <c r="F61" s="178">
        <f t="shared" si="15"/>
        <v>338738.26999999996</v>
      </c>
      <c r="G61" s="179">
        <f>'WIJAM NPC Before Balancing'!G61</f>
        <v>0</v>
      </c>
      <c r="H61" s="179">
        <f>'WIJAM NPC Before Balancing'!H61</f>
        <v>0.03</v>
      </c>
      <c r="I61" s="179">
        <f>'WIJAM NPC Before Balancing'!I61</f>
        <v>0</v>
      </c>
      <c r="J61" s="179">
        <f>'WIJAM NPC Before Balancing'!J61</f>
        <v>8815.869999999999</v>
      </c>
      <c r="K61" s="179">
        <f>'WIJAM NPC Before Balancing'!K61</f>
        <v>15.52</v>
      </c>
      <c r="L61" s="179">
        <f>'WIJAM NPC Before Balancing'!L61</f>
        <v>25447.67</v>
      </c>
      <c r="M61" s="179">
        <f>'WIJAM NPC Before Balancing'!M61</f>
        <v>142601.74</v>
      </c>
      <c r="N61" s="179">
        <f>'WIJAM NPC Before Balancing'!N61</f>
        <v>107845.62</v>
      </c>
      <c r="O61" s="179">
        <f>'WIJAM NPC Before Balancing'!O61</f>
        <v>45985.69</v>
      </c>
      <c r="P61" s="179">
        <f>'WIJAM NPC Before Balancing'!P61</f>
        <v>8026.1299999999992</v>
      </c>
      <c r="Q61" s="179">
        <f>'WIJAM NPC Before Balancing'!Q61</f>
        <v>0</v>
      </c>
      <c r="R61" s="179">
        <f>'WIJAM NPC Before Balancing'!R61</f>
        <v>0</v>
      </c>
      <c r="S61" s="155"/>
      <c r="T61" s="171"/>
    </row>
    <row r="62" spans="1:20" s="154" customFormat="1" ht="12.75">
      <c r="A62" s="153"/>
      <c r="B62" s="153"/>
      <c r="C62" s="153" t="s">
        <v>18</v>
      </c>
      <c r="D62" s="167"/>
      <c r="E62" s="167"/>
      <c r="F62" s="178">
        <f t="shared" si="15"/>
        <v>0</v>
      </c>
      <c r="G62" s="179">
        <f>'WIJAM NPC Before Balancing'!G62</f>
        <v>0</v>
      </c>
      <c r="H62" s="179">
        <f>'WIJAM NPC Before Balancing'!H62</f>
        <v>0</v>
      </c>
      <c r="I62" s="179">
        <f>'WIJAM NPC Before Balancing'!I62</f>
        <v>0</v>
      </c>
      <c r="J62" s="179">
        <f>'WIJAM NPC Before Balancing'!J62</f>
        <v>0</v>
      </c>
      <c r="K62" s="179">
        <f>'WIJAM NPC Before Balancing'!K62</f>
        <v>0</v>
      </c>
      <c r="L62" s="179">
        <f>'WIJAM NPC Before Balancing'!L62</f>
        <v>0</v>
      </c>
      <c r="M62" s="179">
        <f>'WIJAM NPC Before Balancing'!M62</f>
        <v>0</v>
      </c>
      <c r="N62" s="179">
        <f>'WIJAM NPC Before Balancing'!N62</f>
        <v>0</v>
      </c>
      <c r="O62" s="179">
        <f>'WIJAM NPC Before Balancing'!O62</f>
        <v>0</v>
      </c>
      <c r="P62" s="179">
        <f>'WIJAM NPC Before Balancing'!P62</f>
        <v>0</v>
      </c>
      <c r="Q62" s="179">
        <f>'WIJAM NPC Before Balancing'!Q62</f>
        <v>0</v>
      </c>
      <c r="R62" s="179">
        <f>'WIJAM NPC Before Balancing'!R62</f>
        <v>0</v>
      </c>
      <c r="S62" s="155"/>
      <c r="T62" s="171"/>
    </row>
    <row r="63" spans="1:20" s="154" customFormat="1" ht="12.75">
      <c r="A63" s="153"/>
      <c r="B63" s="153"/>
      <c r="C63" s="153" t="s">
        <v>95</v>
      </c>
      <c r="D63" s="167"/>
      <c r="E63" s="167"/>
      <c r="F63" s="178">
        <f t="shared" si="15"/>
        <v>0</v>
      </c>
      <c r="G63" s="179">
        <f>'WIJAM NPC Before Balancing'!G63</f>
        <v>0</v>
      </c>
      <c r="H63" s="179">
        <f>'WIJAM NPC Before Balancing'!H63</f>
        <v>0</v>
      </c>
      <c r="I63" s="179">
        <f>'WIJAM NPC Before Balancing'!I63</f>
        <v>0</v>
      </c>
      <c r="J63" s="179">
        <f>'WIJAM NPC Before Balancing'!J63</f>
        <v>0</v>
      </c>
      <c r="K63" s="179">
        <f>'WIJAM NPC Before Balancing'!K63</f>
        <v>0</v>
      </c>
      <c r="L63" s="179">
        <f>'WIJAM NPC Before Balancing'!L63</f>
        <v>0</v>
      </c>
      <c r="M63" s="179">
        <f>'WIJAM NPC Before Balancing'!M63</f>
        <v>0</v>
      </c>
      <c r="N63" s="179">
        <f>'WIJAM NPC Before Balancing'!N63</f>
        <v>0</v>
      </c>
      <c r="O63" s="179">
        <f>'WIJAM NPC Before Balancing'!O63</f>
        <v>0</v>
      </c>
      <c r="P63" s="179">
        <f>'WIJAM NPC Before Balancing'!P63</f>
        <v>0</v>
      </c>
      <c r="Q63" s="179">
        <f>'WIJAM NPC Before Balancing'!Q63</f>
        <v>0</v>
      </c>
      <c r="R63" s="179">
        <f>'WIJAM NPC Before Balancing'!R63</f>
        <v>0</v>
      </c>
      <c r="S63" s="155"/>
      <c r="T63" s="171"/>
    </row>
    <row r="64" spans="1:20" s="154" customFormat="1" ht="12.75">
      <c r="A64" s="153"/>
      <c r="B64" s="153"/>
      <c r="C64" s="153" t="s">
        <v>137</v>
      </c>
      <c r="D64" s="167"/>
      <c r="E64" s="167"/>
      <c r="F64" s="178">
        <f t="shared" si="15"/>
        <v>0</v>
      </c>
      <c r="G64" s="179">
        <f>'WIJAM NPC Before Balancing'!G64</f>
        <v>0</v>
      </c>
      <c r="H64" s="179">
        <f>'WIJAM NPC Before Balancing'!H64</f>
        <v>0</v>
      </c>
      <c r="I64" s="179">
        <f>'WIJAM NPC Before Balancing'!I64</f>
        <v>0</v>
      </c>
      <c r="J64" s="179">
        <f>'WIJAM NPC Before Balancing'!J64</f>
        <v>0</v>
      </c>
      <c r="K64" s="179">
        <f>'WIJAM NPC Before Balancing'!K64</f>
        <v>0</v>
      </c>
      <c r="L64" s="179">
        <f>'WIJAM NPC Before Balancing'!L64</f>
        <v>0</v>
      </c>
      <c r="M64" s="179">
        <f>'WIJAM NPC Before Balancing'!M64</f>
        <v>0</v>
      </c>
      <c r="N64" s="179">
        <f>'WIJAM NPC Before Balancing'!N64</f>
        <v>0</v>
      </c>
      <c r="O64" s="179">
        <f>'WIJAM NPC Before Balancing'!O64</f>
        <v>0</v>
      </c>
      <c r="P64" s="179">
        <f>'WIJAM NPC Before Balancing'!P64</f>
        <v>0</v>
      </c>
      <c r="Q64" s="179">
        <f>'WIJAM NPC Before Balancing'!Q64</f>
        <v>0</v>
      </c>
      <c r="R64" s="179">
        <f>'WIJAM NPC Before Balancing'!R64</f>
        <v>0</v>
      </c>
      <c r="S64" s="155"/>
      <c r="T64" s="171"/>
    </row>
    <row r="65" spans="1:20" s="154" customFormat="1" ht="12.75">
      <c r="A65" s="250"/>
      <c r="B65" s="250"/>
      <c r="C65" s="250" t="s">
        <v>224</v>
      </c>
      <c r="D65" s="251"/>
      <c r="E65" s="251"/>
      <c r="F65" s="178">
        <f t="shared" ref="F65" si="16">SUM(G65:R65)</f>
        <v>0</v>
      </c>
      <c r="G65" s="179">
        <f>'WIJAM NPC Before Balancing'!G65</f>
        <v>0</v>
      </c>
      <c r="H65" s="179">
        <f>'WIJAM NPC Before Balancing'!H65</f>
        <v>0</v>
      </c>
      <c r="I65" s="179">
        <f>'WIJAM NPC Before Balancing'!I65</f>
        <v>0</v>
      </c>
      <c r="J65" s="179">
        <f>'WIJAM NPC Before Balancing'!J65</f>
        <v>0</v>
      </c>
      <c r="K65" s="179">
        <f>'WIJAM NPC Before Balancing'!K65</f>
        <v>0</v>
      </c>
      <c r="L65" s="179">
        <f>'WIJAM NPC Before Balancing'!L65</f>
        <v>0</v>
      </c>
      <c r="M65" s="179">
        <f>'WIJAM NPC Before Balancing'!M65</f>
        <v>0</v>
      </c>
      <c r="N65" s="179">
        <f>'WIJAM NPC Before Balancing'!N65</f>
        <v>0</v>
      </c>
      <c r="O65" s="179">
        <f>'WIJAM NPC Before Balancing'!O65</f>
        <v>0</v>
      </c>
      <c r="P65" s="179">
        <f>'WIJAM NPC Before Balancing'!P65</f>
        <v>0</v>
      </c>
      <c r="Q65" s="179">
        <f>'WIJAM NPC Before Balancing'!Q65</f>
        <v>0</v>
      </c>
      <c r="R65" s="179">
        <f>'WIJAM NPC Before Balancing'!R65</f>
        <v>0</v>
      </c>
      <c r="S65" s="155"/>
      <c r="T65" s="171"/>
    </row>
    <row r="66" spans="1:20" s="154" customFormat="1" ht="12.75">
      <c r="A66" s="153"/>
      <c r="B66" s="153"/>
      <c r="C66" s="153" t="s">
        <v>96</v>
      </c>
      <c r="D66" s="167"/>
      <c r="E66" s="167"/>
      <c r="F66" s="178">
        <f t="shared" si="15"/>
        <v>0</v>
      </c>
      <c r="G66" s="179">
        <f>'WIJAM NPC Before Balancing'!G66</f>
        <v>0</v>
      </c>
      <c r="H66" s="179">
        <f>'WIJAM NPC Before Balancing'!H66</f>
        <v>0</v>
      </c>
      <c r="I66" s="179">
        <f>'WIJAM NPC Before Balancing'!I66</f>
        <v>0</v>
      </c>
      <c r="J66" s="179">
        <f>'WIJAM NPC Before Balancing'!J66</f>
        <v>0</v>
      </c>
      <c r="K66" s="179">
        <f>'WIJAM NPC Before Balancing'!K66</f>
        <v>0</v>
      </c>
      <c r="L66" s="179">
        <f>'WIJAM NPC Before Balancing'!L66</f>
        <v>0</v>
      </c>
      <c r="M66" s="179">
        <f>'WIJAM NPC Before Balancing'!M66</f>
        <v>0</v>
      </c>
      <c r="N66" s="179">
        <f>'WIJAM NPC Before Balancing'!N66</f>
        <v>0</v>
      </c>
      <c r="O66" s="179">
        <f>'WIJAM NPC Before Balancing'!O66</f>
        <v>0</v>
      </c>
      <c r="P66" s="179">
        <f>'WIJAM NPC Before Balancing'!P66</f>
        <v>0</v>
      </c>
      <c r="Q66" s="179">
        <f>'WIJAM NPC Before Balancing'!Q66</f>
        <v>0</v>
      </c>
      <c r="R66" s="179">
        <f>'WIJAM NPC Before Balancing'!R66</f>
        <v>0</v>
      </c>
      <c r="S66" s="155"/>
      <c r="T66" s="171"/>
    </row>
    <row r="67" spans="1:20" s="154" customFormat="1" ht="12.75">
      <c r="A67" s="153"/>
      <c r="B67" s="153"/>
      <c r="C67" s="167" t="s">
        <v>126</v>
      </c>
      <c r="D67" s="167"/>
      <c r="E67" s="167"/>
      <c r="F67" s="178">
        <f t="shared" si="15"/>
        <v>0</v>
      </c>
      <c r="G67" s="179">
        <f>'WIJAM NPC Before Balancing'!G67</f>
        <v>0</v>
      </c>
      <c r="H67" s="179">
        <f>'WIJAM NPC Before Balancing'!H67</f>
        <v>0</v>
      </c>
      <c r="I67" s="179">
        <f>'WIJAM NPC Before Balancing'!I67</f>
        <v>0</v>
      </c>
      <c r="J67" s="179">
        <f>'WIJAM NPC Before Balancing'!J67</f>
        <v>0</v>
      </c>
      <c r="K67" s="179">
        <f>'WIJAM NPC Before Balancing'!K67</f>
        <v>0</v>
      </c>
      <c r="L67" s="179">
        <f>'WIJAM NPC Before Balancing'!L67</f>
        <v>0</v>
      </c>
      <c r="M67" s="179">
        <f>'WIJAM NPC Before Balancing'!M67</f>
        <v>0</v>
      </c>
      <c r="N67" s="179">
        <f>'WIJAM NPC Before Balancing'!N67</f>
        <v>0</v>
      </c>
      <c r="O67" s="179">
        <f>'WIJAM NPC Before Balancing'!O67</f>
        <v>0</v>
      </c>
      <c r="P67" s="179">
        <f>'WIJAM NPC Before Balancing'!P67</f>
        <v>0</v>
      </c>
      <c r="Q67" s="179">
        <f>'WIJAM NPC Before Balancing'!Q67</f>
        <v>0</v>
      </c>
      <c r="R67" s="179">
        <f>'WIJAM NPC Before Balancing'!R67</f>
        <v>0</v>
      </c>
      <c r="S67" s="155"/>
      <c r="T67" s="171"/>
    </row>
    <row r="68" spans="1:20" s="154" customFormat="1" ht="12.75">
      <c r="A68" s="153"/>
      <c r="B68" s="153"/>
      <c r="C68" s="167" t="s">
        <v>127</v>
      </c>
      <c r="D68" s="167"/>
      <c r="E68" s="167"/>
      <c r="F68" s="178">
        <f t="shared" si="15"/>
        <v>0</v>
      </c>
      <c r="G68" s="179">
        <f>'WIJAM NPC Before Balancing'!G68</f>
        <v>0</v>
      </c>
      <c r="H68" s="179">
        <f>'WIJAM NPC Before Balancing'!H68</f>
        <v>0</v>
      </c>
      <c r="I68" s="179">
        <f>'WIJAM NPC Before Balancing'!I68</f>
        <v>0</v>
      </c>
      <c r="J68" s="179">
        <f>'WIJAM NPC Before Balancing'!J68</f>
        <v>0</v>
      </c>
      <c r="K68" s="179">
        <f>'WIJAM NPC Before Balancing'!K68</f>
        <v>0</v>
      </c>
      <c r="L68" s="179">
        <f>'WIJAM NPC Before Balancing'!L68</f>
        <v>0</v>
      </c>
      <c r="M68" s="179">
        <f>'WIJAM NPC Before Balancing'!M68</f>
        <v>0</v>
      </c>
      <c r="N68" s="179">
        <f>'WIJAM NPC Before Balancing'!N68</f>
        <v>0</v>
      </c>
      <c r="O68" s="179">
        <f>'WIJAM NPC Before Balancing'!O68</f>
        <v>0</v>
      </c>
      <c r="P68" s="179">
        <f>'WIJAM NPC Before Balancing'!P68</f>
        <v>0</v>
      </c>
      <c r="Q68" s="179">
        <f>'WIJAM NPC Before Balancing'!Q68</f>
        <v>0</v>
      </c>
      <c r="R68" s="179">
        <f>'WIJAM NPC Before Balancing'!R68</f>
        <v>0</v>
      </c>
      <c r="S68" s="155"/>
      <c r="T68" s="171"/>
    </row>
    <row r="69" spans="1:20" s="154" customFormat="1" ht="12.75">
      <c r="A69" s="153"/>
      <c r="B69" s="153"/>
      <c r="C69" s="167" t="s">
        <v>128</v>
      </c>
      <c r="D69" s="167"/>
      <c r="E69" s="167"/>
      <c r="F69" s="178">
        <f t="shared" si="15"/>
        <v>0</v>
      </c>
      <c r="G69" s="179">
        <f>'WIJAM NPC Before Balancing'!G69</f>
        <v>0</v>
      </c>
      <c r="H69" s="179">
        <f>'WIJAM NPC Before Balancing'!H69</f>
        <v>0</v>
      </c>
      <c r="I69" s="179">
        <f>'WIJAM NPC Before Balancing'!I69</f>
        <v>0</v>
      </c>
      <c r="J69" s="179">
        <f>'WIJAM NPC Before Balancing'!J69</f>
        <v>0</v>
      </c>
      <c r="K69" s="179">
        <f>'WIJAM NPC Before Balancing'!K69</f>
        <v>0</v>
      </c>
      <c r="L69" s="179">
        <f>'WIJAM NPC Before Balancing'!L69</f>
        <v>0</v>
      </c>
      <c r="M69" s="179">
        <f>'WIJAM NPC Before Balancing'!M69</f>
        <v>0</v>
      </c>
      <c r="N69" s="179">
        <f>'WIJAM NPC Before Balancing'!N69</f>
        <v>0</v>
      </c>
      <c r="O69" s="179">
        <f>'WIJAM NPC Before Balancing'!O69</f>
        <v>0</v>
      </c>
      <c r="P69" s="179">
        <f>'WIJAM NPC Before Balancing'!P69</f>
        <v>0</v>
      </c>
      <c r="Q69" s="179">
        <f>'WIJAM NPC Before Balancing'!Q69</f>
        <v>0</v>
      </c>
      <c r="R69" s="179">
        <f>'WIJAM NPC Before Balancing'!R69</f>
        <v>0</v>
      </c>
      <c r="S69" s="155"/>
      <c r="T69" s="171"/>
    </row>
    <row r="70" spans="1:20" s="154" customFormat="1" ht="12.75">
      <c r="A70" s="153"/>
      <c r="B70" s="153"/>
      <c r="C70" s="167" t="s">
        <v>129</v>
      </c>
      <c r="D70" s="167"/>
      <c r="E70" s="167"/>
      <c r="F70" s="178">
        <f t="shared" si="15"/>
        <v>0</v>
      </c>
      <c r="G70" s="179">
        <f>'WIJAM NPC Before Balancing'!G70</f>
        <v>0</v>
      </c>
      <c r="H70" s="179">
        <f>'WIJAM NPC Before Balancing'!H70</f>
        <v>0</v>
      </c>
      <c r="I70" s="179">
        <f>'WIJAM NPC Before Balancing'!I70</f>
        <v>0</v>
      </c>
      <c r="J70" s="179">
        <f>'WIJAM NPC Before Balancing'!J70</f>
        <v>0</v>
      </c>
      <c r="K70" s="179">
        <f>'WIJAM NPC Before Balancing'!K70</f>
        <v>0</v>
      </c>
      <c r="L70" s="179">
        <f>'WIJAM NPC Before Balancing'!L70</f>
        <v>0</v>
      </c>
      <c r="M70" s="179">
        <f>'WIJAM NPC Before Balancing'!M70</f>
        <v>0</v>
      </c>
      <c r="N70" s="179">
        <f>'WIJAM NPC Before Balancing'!N70</f>
        <v>0</v>
      </c>
      <c r="O70" s="179">
        <f>'WIJAM NPC Before Balancing'!O70</f>
        <v>0</v>
      </c>
      <c r="P70" s="179">
        <f>'WIJAM NPC Before Balancing'!P70</f>
        <v>0</v>
      </c>
      <c r="Q70" s="179">
        <f>'WIJAM NPC Before Balancing'!Q70</f>
        <v>0</v>
      </c>
      <c r="R70" s="179">
        <f>'WIJAM NPC Before Balancing'!R70</f>
        <v>0</v>
      </c>
      <c r="S70" s="155"/>
      <c r="T70" s="171"/>
    </row>
    <row r="71" spans="1:20" s="154" customFormat="1" ht="12.75">
      <c r="A71" s="153"/>
      <c r="B71" s="153"/>
      <c r="C71" s="167" t="s">
        <v>19</v>
      </c>
      <c r="D71" s="167"/>
      <c r="E71" s="167"/>
      <c r="F71" s="178">
        <f t="shared" si="15"/>
        <v>0</v>
      </c>
      <c r="G71" s="179">
        <f>'WIJAM NPC Before Balancing'!G71</f>
        <v>0</v>
      </c>
      <c r="H71" s="179">
        <f>'WIJAM NPC Before Balancing'!H71</f>
        <v>0</v>
      </c>
      <c r="I71" s="179">
        <f>'WIJAM NPC Before Balancing'!I71</f>
        <v>0</v>
      </c>
      <c r="J71" s="179">
        <f>'WIJAM NPC Before Balancing'!J71</f>
        <v>0</v>
      </c>
      <c r="K71" s="179">
        <f>'WIJAM NPC Before Balancing'!K71</f>
        <v>0</v>
      </c>
      <c r="L71" s="179">
        <f>'WIJAM NPC Before Balancing'!L71</f>
        <v>0</v>
      </c>
      <c r="M71" s="179">
        <f>'WIJAM NPC Before Balancing'!M71</f>
        <v>0</v>
      </c>
      <c r="N71" s="179">
        <f>'WIJAM NPC Before Balancing'!N71</f>
        <v>0</v>
      </c>
      <c r="O71" s="179">
        <f>'WIJAM NPC Before Balancing'!O71</f>
        <v>0</v>
      </c>
      <c r="P71" s="179">
        <f>'WIJAM NPC Before Balancing'!P71</f>
        <v>0</v>
      </c>
      <c r="Q71" s="179">
        <f>'WIJAM NPC Before Balancing'!Q71</f>
        <v>0</v>
      </c>
      <c r="R71" s="179">
        <f>'WIJAM NPC Before Balancing'!R71</f>
        <v>0</v>
      </c>
      <c r="S71" s="155"/>
      <c r="T71" s="171"/>
    </row>
    <row r="72" spans="1:20" s="154" customFormat="1" ht="12.75">
      <c r="A72" s="153"/>
      <c r="B72" s="153"/>
      <c r="C72" s="167" t="s">
        <v>97</v>
      </c>
      <c r="D72" s="167"/>
      <c r="E72" s="167"/>
      <c r="F72" s="178">
        <f t="shared" si="15"/>
        <v>0</v>
      </c>
      <c r="G72" s="179">
        <f>'WIJAM NPC Before Balancing'!G72</f>
        <v>0</v>
      </c>
      <c r="H72" s="179">
        <f>'WIJAM NPC Before Balancing'!H72</f>
        <v>0</v>
      </c>
      <c r="I72" s="179">
        <f>'WIJAM NPC Before Balancing'!I72</f>
        <v>0</v>
      </c>
      <c r="J72" s="179">
        <f>'WIJAM NPC Before Balancing'!J72</f>
        <v>0</v>
      </c>
      <c r="K72" s="179">
        <f>'WIJAM NPC Before Balancing'!K72</f>
        <v>0</v>
      </c>
      <c r="L72" s="179">
        <f>'WIJAM NPC Before Balancing'!L72</f>
        <v>0</v>
      </c>
      <c r="M72" s="179">
        <f>'WIJAM NPC Before Balancing'!M72</f>
        <v>0</v>
      </c>
      <c r="N72" s="179">
        <f>'WIJAM NPC Before Balancing'!N72</f>
        <v>0</v>
      </c>
      <c r="O72" s="179">
        <f>'WIJAM NPC Before Balancing'!O72</f>
        <v>0</v>
      </c>
      <c r="P72" s="179">
        <f>'WIJAM NPC Before Balancing'!P72</f>
        <v>0</v>
      </c>
      <c r="Q72" s="179">
        <f>'WIJAM NPC Before Balancing'!Q72</f>
        <v>0</v>
      </c>
      <c r="R72" s="179">
        <f>'WIJAM NPC Before Balancing'!R72</f>
        <v>0</v>
      </c>
      <c r="S72" s="155"/>
      <c r="T72" s="171"/>
    </row>
    <row r="73" spans="1:20" s="154" customFormat="1" ht="12.75">
      <c r="A73" s="153"/>
      <c r="B73" s="153"/>
      <c r="C73" s="167" t="s">
        <v>131</v>
      </c>
      <c r="D73" s="167"/>
      <c r="E73" s="167"/>
      <c r="F73" s="178">
        <f t="shared" si="15"/>
        <v>0</v>
      </c>
      <c r="G73" s="179">
        <f>'WIJAM NPC Before Balancing'!G73</f>
        <v>0</v>
      </c>
      <c r="H73" s="179">
        <f>'WIJAM NPC Before Balancing'!H73</f>
        <v>0</v>
      </c>
      <c r="I73" s="179">
        <f>'WIJAM NPC Before Balancing'!I73</f>
        <v>0</v>
      </c>
      <c r="J73" s="179">
        <f>'WIJAM NPC Before Balancing'!J73</f>
        <v>0</v>
      </c>
      <c r="K73" s="179">
        <f>'WIJAM NPC Before Balancing'!K73</f>
        <v>0</v>
      </c>
      <c r="L73" s="179">
        <f>'WIJAM NPC Before Balancing'!L73</f>
        <v>0</v>
      </c>
      <c r="M73" s="179">
        <f>'WIJAM NPC Before Balancing'!M73</f>
        <v>0</v>
      </c>
      <c r="N73" s="179">
        <f>'WIJAM NPC Before Balancing'!N73</f>
        <v>0</v>
      </c>
      <c r="O73" s="179">
        <f>'WIJAM NPC Before Balancing'!O73</f>
        <v>0</v>
      </c>
      <c r="P73" s="179">
        <f>'WIJAM NPC Before Balancing'!P73</f>
        <v>0</v>
      </c>
      <c r="Q73" s="179">
        <f>'WIJAM NPC Before Balancing'!Q73</f>
        <v>0</v>
      </c>
      <c r="R73" s="179">
        <f>'WIJAM NPC Before Balancing'!R73</f>
        <v>0</v>
      </c>
      <c r="S73" s="155"/>
      <c r="T73" s="171"/>
    </row>
    <row r="74" spans="1:20" s="154" customFormat="1" ht="12.75">
      <c r="A74" s="153"/>
      <c r="B74" s="153"/>
      <c r="C74" s="167" t="s">
        <v>132</v>
      </c>
      <c r="D74" s="167"/>
      <c r="E74" s="167"/>
      <c r="F74" s="178">
        <f t="shared" si="15"/>
        <v>0</v>
      </c>
      <c r="G74" s="179">
        <f>'WIJAM NPC Before Balancing'!G74</f>
        <v>0</v>
      </c>
      <c r="H74" s="179">
        <f>'WIJAM NPC Before Balancing'!H74</f>
        <v>0</v>
      </c>
      <c r="I74" s="179">
        <f>'WIJAM NPC Before Balancing'!I74</f>
        <v>0</v>
      </c>
      <c r="J74" s="179">
        <f>'WIJAM NPC Before Balancing'!J74</f>
        <v>0</v>
      </c>
      <c r="K74" s="179">
        <f>'WIJAM NPC Before Balancing'!K74</f>
        <v>0</v>
      </c>
      <c r="L74" s="179">
        <f>'WIJAM NPC Before Balancing'!L74</f>
        <v>0</v>
      </c>
      <c r="M74" s="179">
        <f>'WIJAM NPC Before Balancing'!M74</f>
        <v>0</v>
      </c>
      <c r="N74" s="179">
        <f>'WIJAM NPC Before Balancing'!N74</f>
        <v>0</v>
      </c>
      <c r="O74" s="179">
        <f>'WIJAM NPC Before Balancing'!O74</f>
        <v>0</v>
      </c>
      <c r="P74" s="179">
        <f>'WIJAM NPC Before Balancing'!P74</f>
        <v>0</v>
      </c>
      <c r="Q74" s="179">
        <f>'WIJAM NPC Before Balancing'!Q74</f>
        <v>0</v>
      </c>
      <c r="R74" s="179">
        <f>'WIJAM NPC Before Balancing'!R74</f>
        <v>0</v>
      </c>
      <c r="S74" s="155"/>
      <c r="T74" s="171"/>
    </row>
    <row r="75" spans="1:20" s="154" customFormat="1" ht="12.75">
      <c r="A75" s="153"/>
      <c r="B75" s="153"/>
      <c r="C75" s="167" t="s">
        <v>125</v>
      </c>
      <c r="D75" s="167"/>
      <c r="E75" s="167"/>
      <c r="F75" s="178">
        <f t="shared" si="15"/>
        <v>0</v>
      </c>
      <c r="G75" s="179">
        <f>'WIJAM NPC Before Balancing'!G75</f>
        <v>0</v>
      </c>
      <c r="H75" s="179">
        <f>'WIJAM NPC Before Balancing'!H75</f>
        <v>0</v>
      </c>
      <c r="I75" s="179">
        <f>'WIJAM NPC Before Balancing'!I75</f>
        <v>0</v>
      </c>
      <c r="J75" s="179">
        <f>'WIJAM NPC Before Balancing'!J75</f>
        <v>0</v>
      </c>
      <c r="K75" s="179">
        <f>'WIJAM NPC Before Balancing'!K75</f>
        <v>0</v>
      </c>
      <c r="L75" s="179">
        <f>'WIJAM NPC Before Balancing'!L75</f>
        <v>0</v>
      </c>
      <c r="M75" s="179">
        <f>'WIJAM NPC Before Balancing'!M75</f>
        <v>0</v>
      </c>
      <c r="N75" s="179">
        <f>'WIJAM NPC Before Balancing'!N75</f>
        <v>0</v>
      </c>
      <c r="O75" s="179">
        <f>'WIJAM NPC Before Balancing'!O75</f>
        <v>0</v>
      </c>
      <c r="P75" s="179">
        <f>'WIJAM NPC Before Balancing'!P75</f>
        <v>0</v>
      </c>
      <c r="Q75" s="179">
        <f>'WIJAM NPC Before Balancing'!Q75</f>
        <v>0</v>
      </c>
      <c r="R75" s="179">
        <f>'WIJAM NPC Before Balancing'!R75</f>
        <v>0</v>
      </c>
      <c r="S75" s="155"/>
      <c r="T75" s="171"/>
    </row>
    <row r="76" spans="1:20" s="154" customFormat="1" ht="12.75">
      <c r="A76" s="250"/>
      <c r="B76" s="250"/>
      <c r="C76" s="251" t="s">
        <v>122</v>
      </c>
      <c r="D76" s="251"/>
      <c r="E76" s="251"/>
      <c r="F76" s="178">
        <f t="shared" si="15"/>
        <v>0</v>
      </c>
      <c r="G76" s="179">
        <f>'WIJAM NPC Before Balancing'!G76</f>
        <v>0</v>
      </c>
      <c r="H76" s="179">
        <f>'WIJAM NPC Before Balancing'!H76</f>
        <v>0</v>
      </c>
      <c r="I76" s="179">
        <f>'WIJAM NPC Before Balancing'!I76</f>
        <v>0</v>
      </c>
      <c r="J76" s="179">
        <f>'WIJAM NPC Before Balancing'!J76</f>
        <v>0</v>
      </c>
      <c r="K76" s="179">
        <f>'WIJAM NPC Before Balancing'!K76</f>
        <v>0</v>
      </c>
      <c r="L76" s="179">
        <f>'WIJAM NPC Before Balancing'!L76</f>
        <v>0</v>
      </c>
      <c r="M76" s="179">
        <f>'WIJAM NPC Before Balancing'!M76</f>
        <v>0</v>
      </c>
      <c r="N76" s="179">
        <f>'WIJAM NPC Before Balancing'!N76</f>
        <v>0</v>
      </c>
      <c r="O76" s="179">
        <f>'WIJAM NPC Before Balancing'!O76</f>
        <v>0</v>
      </c>
      <c r="P76" s="179">
        <f>'WIJAM NPC Before Balancing'!P76</f>
        <v>0</v>
      </c>
      <c r="Q76" s="179">
        <f>'WIJAM NPC Before Balancing'!Q76</f>
        <v>0</v>
      </c>
      <c r="R76" s="179">
        <f>'WIJAM NPC Before Balancing'!R76</f>
        <v>0</v>
      </c>
      <c r="S76" s="155"/>
      <c r="T76" s="171"/>
    </row>
    <row r="77" spans="1:20" s="154" customFormat="1" ht="12.75">
      <c r="A77" s="250"/>
      <c r="B77" s="250"/>
      <c r="C77" s="251" t="s">
        <v>20</v>
      </c>
      <c r="D77" s="251"/>
      <c r="E77" s="251"/>
      <c r="F77" s="178">
        <f t="shared" si="15"/>
        <v>0</v>
      </c>
      <c r="G77" s="179">
        <f>'WIJAM NPC Before Balancing'!G77</f>
        <v>0</v>
      </c>
      <c r="H77" s="179">
        <f>'WIJAM NPC Before Balancing'!H77</f>
        <v>0</v>
      </c>
      <c r="I77" s="179">
        <f>'WIJAM NPC Before Balancing'!I77</f>
        <v>0</v>
      </c>
      <c r="J77" s="179">
        <f>'WIJAM NPC Before Balancing'!J77</f>
        <v>0</v>
      </c>
      <c r="K77" s="179">
        <f>'WIJAM NPC Before Balancing'!K77</f>
        <v>0</v>
      </c>
      <c r="L77" s="179">
        <f>'WIJAM NPC Before Balancing'!L77</f>
        <v>0</v>
      </c>
      <c r="M77" s="179">
        <f>'WIJAM NPC Before Balancing'!M77</f>
        <v>0</v>
      </c>
      <c r="N77" s="179">
        <f>'WIJAM NPC Before Balancing'!N77</f>
        <v>0</v>
      </c>
      <c r="O77" s="179">
        <f>'WIJAM NPC Before Balancing'!O77</f>
        <v>0</v>
      </c>
      <c r="P77" s="179">
        <f>'WIJAM NPC Before Balancing'!P77</f>
        <v>0</v>
      </c>
      <c r="Q77" s="179">
        <f>'WIJAM NPC Before Balancing'!Q77</f>
        <v>0</v>
      </c>
      <c r="R77" s="179">
        <f>'WIJAM NPC Before Balancing'!R77</f>
        <v>0</v>
      </c>
      <c r="S77" s="155"/>
      <c r="T77" s="171"/>
    </row>
    <row r="78" spans="1:20" s="154" customFormat="1" ht="12.75">
      <c r="A78" s="250"/>
      <c r="B78" s="250"/>
      <c r="C78" s="251" t="s">
        <v>21</v>
      </c>
      <c r="D78" s="251"/>
      <c r="E78" s="251"/>
      <c r="F78" s="178">
        <f t="shared" si="15"/>
        <v>0</v>
      </c>
      <c r="G78" s="179">
        <f>'WIJAM NPC Before Balancing'!G78</f>
        <v>0</v>
      </c>
      <c r="H78" s="179">
        <f>'WIJAM NPC Before Balancing'!H78</f>
        <v>0</v>
      </c>
      <c r="I78" s="179">
        <f>'WIJAM NPC Before Balancing'!I78</f>
        <v>0</v>
      </c>
      <c r="J78" s="179">
        <f>'WIJAM NPC Before Balancing'!J78</f>
        <v>0</v>
      </c>
      <c r="K78" s="179">
        <f>'WIJAM NPC Before Balancing'!K78</f>
        <v>0</v>
      </c>
      <c r="L78" s="179">
        <f>'WIJAM NPC Before Balancing'!L78</f>
        <v>0</v>
      </c>
      <c r="M78" s="179">
        <f>'WIJAM NPC Before Balancing'!M78</f>
        <v>0</v>
      </c>
      <c r="N78" s="179">
        <f>'WIJAM NPC Before Balancing'!N78</f>
        <v>0</v>
      </c>
      <c r="O78" s="179">
        <f>'WIJAM NPC Before Balancing'!O78</f>
        <v>0</v>
      </c>
      <c r="P78" s="179">
        <f>'WIJAM NPC Before Balancing'!P78</f>
        <v>0</v>
      </c>
      <c r="Q78" s="179">
        <f>'WIJAM NPC Before Balancing'!Q78</f>
        <v>0</v>
      </c>
      <c r="R78" s="179">
        <f>'WIJAM NPC Before Balancing'!R78</f>
        <v>0</v>
      </c>
      <c r="S78" s="155"/>
      <c r="T78" s="171"/>
    </row>
    <row r="79" spans="1:20" s="154" customFormat="1" ht="12.75">
      <c r="A79" s="153"/>
      <c r="B79" s="153"/>
      <c r="C79" s="167" t="s">
        <v>98</v>
      </c>
      <c r="D79" s="167"/>
      <c r="E79" s="167"/>
      <c r="F79" s="178">
        <f t="shared" si="15"/>
        <v>0</v>
      </c>
      <c r="G79" s="179">
        <f>'WIJAM NPC Before Balancing'!G79</f>
        <v>0</v>
      </c>
      <c r="H79" s="179">
        <f>'WIJAM NPC Before Balancing'!H79</f>
        <v>0</v>
      </c>
      <c r="I79" s="179">
        <f>'WIJAM NPC Before Balancing'!I79</f>
        <v>0</v>
      </c>
      <c r="J79" s="179">
        <f>'WIJAM NPC Before Balancing'!J79</f>
        <v>0</v>
      </c>
      <c r="K79" s="179">
        <f>'WIJAM NPC Before Balancing'!K79</f>
        <v>0</v>
      </c>
      <c r="L79" s="179">
        <f>'WIJAM NPC Before Balancing'!L79</f>
        <v>0</v>
      </c>
      <c r="M79" s="179">
        <f>'WIJAM NPC Before Balancing'!M79</f>
        <v>0</v>
      </c>
      <c r="N79" s="179">
        <f>'WIJAM NPC Before Balancing'!N79</f>
        <v>0</v>
      </c>
      <c r="O79" s="179">
        <f>'WIJAM NPC Before Balancing'!O79</f>
        <v>0</v>
      </c>
      <c r="P79" s="179">
        <f>'WIJAM NPC Before Balancing'!P79</f>
        <v>0</v>
      </c>
      <c r="Q79" s="179">
        <f>'WIJAM NPC Before Balancing'!Q79</f>
        <v>0</v>
      </c>
      <c r="R79" s="179">
        <f>'WIJAM NPC Before Balancing'!R79</f>
        <v>0</v>
      </c>
      <c r="S79" s="155"/>
      <c r="T79" s="171"/>
    </row>
    <row r="80" spans="1:20" s="154" customFormat="1" ht="12.75">
      <c r="A80" s="153"/>
      <c r="B80" s="153"/>
      <c r="C80" s="167" t="s">
        <v>22</v>
      </c>
      <c r="D80" s="167"/>
      <c r="E80" s="167"/>
      <c r="F80" s="178">
        <f t="shared" si="15"/>
        <v>0</v>
      </c>
      <c r="G80" s="179">
        <f>'WIJAM NPC Before Balancing'!G80</f>
        <v>0</v>
      </c>
      <c r="H80" s="179">
        <f>'WIJAM NPC Before Balancing'!H80</f>
        <v>0</v>
      </c>
      <c r="I80" s="179">
        <f>'WIJAM NPC Before Balancing'!I80</f>
        <v>0</v>
      </c>
      <c r="J80" s="179">
        <f>'WIJAM NPC Before Balancing'!J80</f>
        <v>0</v>
      </c>
      <c r="K80" s="179">
        <f>'WIJAM NPC Before Balancing'!K80</f>
        <v>0</v>
      </c>
      <c r="L80" s="179">
        <f>'WIJAM NPC Before Balancing'!L80</f>
        <v>0</v>
      </c>
      <c r="M80" s="179">
        <f>'WIJAM NPC Before Balancing'!M80</f>
        <v>0</v>
      </c>
      <c r="N80" s="179">
        <f>'WIJAM NPC Before Balancing'!N80</f>
        <v>0</v>
      </c>
      <c r="O80" s="179">
        <f>'WIJAM NPC Before Balancing'!O80</f>
        <v>0</v>
      </c>
      <c r="P80" s="179">
        <f>'WIJAM NPC Before Balancing'!P80</f>
        <v>0</v>
      </c>
      <c r="Q80" s="179">
        <f>'WIJAM NPC Before Balancing'!Q80</f>
        <v>0</v>
      </c>
      <c r="R80" s="179">
        <f>'WIJAM NPC Before Balancing'!R80</f>
        <v>0</v>
      </c>
      <c r="S80" s="155"/>
      <c r="T80" s="171"/>
    </row>
    <row r="81" spans="1:20" s="154" customFormat="1" ht="12.75">
      <c r="A81" s="153"/>
      <c r="B81" s="153"/>
      <c r="C81" s="167" t="s">
        <v>167</v>
      </c>
      <c r="D81" s="167"/>
      <c r="E81" s="167"/>
      <c r="F81" s="178">
        <f t="shared" si="15"/>
        <v>0</v>
      </c>
      <c r="G81" s="179">
        <f>'WIJAM NPC Before Balancing'!G81</f>
        <v>0</v>
      </c>
      <c r="H81" s="179">
        <f>'WIJAM NPC Before Balancing'!H81</f>
        <v>0</v>
      </c>
      <c r="I81" s="179">
        <f>'WIJAM NPC Before Balancing'!I81</f>
        <v>0</v>
      </c>
      <c r="J81" s="179">
        <f>'WIJAM NPC Before Balancing'!J81</f>
        <v>0</v>
      </c>
      <c r="K81" s="179">
        <f>'WIJAM NPC Before Balancing'!K81</f>
        <v>0</v>
      </c>
      <c r="L81" s="179">
        <f>'WIJAM NPC Before Balancing'!L81</f>
        <v>0</v>
      </c>
      <c r="M81" s="179">
        <f>'WIJAM NPC Before Balancing'!M81</f>
        <v>0</v>
      </c>
      <c r="N81" s="179">
        <f>'WIJAM NPC Before Balancing'!N81</f>
        <v>0</v>
      </c>
      <c r="O81" s="179">
        <f>'WIJAM NPC Before Balancing'!O81</f>
        <v>0</v>
      </c>
      <c r="P81" s="179">
        <f>'WIJAM NPC Before Balancing'!P81</f>
        <v>0</v>
      </c>
      <c r="Q81" s="179">
        <f>'WIJAM NPC Before Balancing'!Q81</f>
        <v>0</v>
      </c>
      <c r="R81" s="179">
        <f>'WIJAM NPC Before Balancing'!R81</f>
        <v>0</v>
      </c>
      <c r="S81" s="155"/>
      <c r="T81" s="171"/>
    </row>
    <row r="82" spans="1:20" s="154" customFormat="1" ht="12.75">
      <c r="A82" s="153"/>
      <c r="B82" s="153"/>
      <c r="C82" s="167" t="s">
        <v>168</v>
      </c>
      <c r="D82" s="167"/>
      <c r="E82" s="167"/>
      <c r="F82" s="178">
        <f t="shared" si="15"/>
        <v>0</v>
      </c>
      <c r="G82" s="179">
        <f>'WIJAM NPC Before Balancing'!G82</f>
        <v>0</v>
      </c>
      <c r="H82" s="179">
        <f>'WIJAM NPC Before Balancing'!H82</f>
        <v>0</v>
      </c>
      <c r="I82" s="179">
        <f>'WIJAM NPC Before Balancing'!I82</f>
        <v>0</v>
      </c>
      <c r="J82" s="179">
        <f>'WIJAM NPC Before Balancing'!J82</f>
        <v>0</v>
      </c>
      <c r="K82" s="179">
        <f>'WIJAM NPC Before Balancing'!K82</f>
        <v>0</v>
      </c>
      <c r="L82" s="179">
        <f>'WIJAM NPC Before Balancing'!L82</f>
        <v>0</v>
      </c>
      <c r="M82" s="179">
        <f>'WIJAM NPC Before Balancing'!M82</f>
        <v>0</v>
      </c>
      <c r="N82" s="179">
        <f>'WIJAM NPC Before Balancing'!N82</f>
        <v>0</v>
      </c>
      <c r="O82" s="179">
        <f>'WIJAM NPC Before Balancing'!O82</f>
        <v>0</v>
      </c>
      <c r="P82" s="179">
        <f>'WIJAM NPC Before Balancing'!P82</f>
        <v>0</v>
      </c>
      <c r="Q82" s="179">
        <f>'WIJAM NPC Before Balancing'!Q82</f>
        <v>0</v>
      </c>
      <c r="R82" s="179">
        <f>'WIJAM NPC Before Balancing'!R82</f>
        <v>0</v>
      </c>
      <c r="S82" s="155"/>
      <c r="T82" s="171"/>
    </row>
    <row r="83" spans="1:20" s="154" customFormat="1" ht="12.75">
      <c r="A83" s="153"/>
      <c r="B83" s="170"/>
      <c r="C83" s="29" t="s">
        <v>169</v>
      </c>
      <c r="D83" s="29"/>
      <c r="E83" s="29"/>
      <c r="F83" s="178">
        <f t="shared" si="15"/>
        <v>0</v>
      </c>
      <c r="G83" s="179">
        <f>'WIJAM NPC Before Balancing'!G83</f>
        <v>0</v>
      </c>
      <c r="H83" s="179">
        <f>'WIJAM NPC Before Balancing'!H83</f>
        <v>0</v>
      </c>
      <c r="I83" s="179">
        <f>'WIJAM NPC Before Balancing'!I83</f>
        <v>0</v>
      </c>
      <c r="J83" s="179">
        <f>'WIJAM NPC Before Balancing'!J83</f>
        <v>0</v>
      </c>
      <c r="K83" s="179">
        <f>'WIJAM NPC Before Balancing'!K83</f>
        <v>0</v>
      </c>
      <c r="L83" s="179">
        <f>'WIJAM NPC Before Balancing'!L83</f>
        <v>0</v>
      </c>
      <c r="M83" s="179">
        <f>'WIJAM NPC Before Balancing'!M83</f>
        <v>0</v>
      </c>
      <c r="N83" s="179">
        <f>'WIJAM NPC Before Balancing'!N83</f>
        <v>0</v>
      </c>
      <c r="O83" s="179">
        <f>'WIJAM NPC Before Balancing'!O83</f>
        <v>0</v>
      </c>
      <c r="P83" s="179">
        <f>'WIJAM NPC Before Balancing'!P83</f>
        <v>0</v>
      </c>
      <c r="Q83" s="179">
        <f>'WIJAM NPC Before Balancing'!Q83</f>
        <v>0</v>
      </c>
      <c r="R83" s="179">
        <f>'WIJAM NPC Before Balancing'!R83</f>
        <v>0</v>
      </c>
      <c r="S83" s="155"/>
      <c r="T83" s="171"/>
    </row>
    <row r="84" spans="1:20" s="154" customFormat="1" ht="12.75">
      <c r="A84" s="153"/>
      <c r="B84" s="170"/>
      <c r="C84" s="29" t="s">
        <v>170</v>
      </c>
      <c r="D84" s="29"/>
      <c r="E84" s="29"/>
      <c r="F84" s="178">
        <f t="shared" si="15"/>
        <v>0</v>
      </c>
      <c r="G84" s="179">
        <f>'WIJAM NPC Before Balancing'!G84</f>
        <v>0</v>
      </c>
      <c r="H84" s="179">
        <f>'WIJAM NPC Before Balancing'!H84</f>
        <v>0</v>
      </c>
      <c r="I84" s="179">
        <f>'WIJAM NPC Before Balancing'!I84</f>
        <v>0</v>
      </c>
      <c r="J84" s="179">
        <f>'WIJAM NPC Before Balancing'!J84</f>
        <v>0</v>
      </c>
      <c r="K84" s="179">
        <f>'WIJAM NPC Before Balancing'!K84</f>
        <v>0</v>
      </c>
      <c r="L84" s="179">
        <f>'WIJAM NPC Before Balancing'!L84</f>
        <v>0</v>
      </c>
      <c r="M84" s="179">
        <f>'WIJAM NPC Before Balancing'!M84</f>
        <v>0</v>
      </c>
      <c r="N84" s="179">
        <f>'WIJAM NPC Before Balancing'!N84</f>
        <v>0</v>
      </c>
      <c r="O84" s="179">
        <f>'WIJAM NPC Before Balancing'!O84</f>
        <v>0</v>
      </c>
      <c r="P84" s="179">
        <f>'WIJAM NPC Before Balancing'!P84</f>
        <v>0</v>
      </c>
      <c r="Q84" s="179">
        <f>'WIJAM NPC Before Balancing'!Q84</f>
        <v>0</v>
      </c>
      <c r="R84" s="179">
        <f>'WIJAM NPC Before Balancing'!R84</f>
        <v>0</v>
      </c>
      <c r="S84" s="155"/>
      <c r="T84" s="171"/>
    </row>
    <row r="85" spans="1:20" s="154" customFormat="1" ht="12.75">
      <c r="A85" s="153"/>
      <c r="B85" s="170"/>
      <c r="C85" s="29" t="s">
        <v>136</v>
      </c>
      <c r="D85" s="29"/>
      <c r="E85" s="29"/>
      <c r="F85" s="178">
        <f t="shared" si="15"/>
        <v>0</v>
      </c>
      <c r="G85" s="179">
        <f>'WIJAM NPC Before Balancing'!G85</f>
        <v>0</v>
      </c>
      <c r="H85" s="179">
        <f>'WIJAM NPC Before Balancing'!H85</f>
        <v>0</v>
      </c>
      <c r="I85" s="179">
        <f>'WIJAM NPC Before Balancing'!I85</f>
        <v>0</v>
      </c>
      <c r="J85" s="179">
        <f>'WIJAM NPC Before Balancing'!J85</f>
        <v>0</v>
      </c>
      <c r="K85" s="179">
        <f>'WIJAM NPC Before Balancing'!K85</f>
        <v>0</v>
      </c>
      <c r="L85" s="179">
        <f>'WIJAM NPC Before Balancing'!L85</f>
        <v>0</v>
      </c>
      <c r="M85" s="179">
        <f>'WIJAM NPC Before Balancing'!M85</f>
        <v>0</v>
      </c>
      <c r="N85" s="179">
        <f>'WIJAM NPC Before Balancing'!N85</f>
        <v>0</v>
      </c>
      <c r="O85" s="179">
        <f>'WIJAM NPC Before Balancing'!O85</f>
        <v>0</v>
      </c>
      <c r="P85" s="179">
        <f>'WIJAM NPC Before Balancing'!P85</f>
        <v>0</v>
      </c>
      <c r="Q85" s="179">
        <f>'WIJAM NPC Before Balancing'!Q85</f>
        <v>0</v>
      </c>
      <c r="R85" s="179">
        <f>'WIJAM NPC Before Balancing'!R85</f>
        <v>0</v>
      </c>
      <c r="S85" s="155"/>
      <c r="T85" s="171"/>
    </row>
    <row r="86" spans="1:20" s="154" customFormat="1" ht="12.75">
      <c r="A86" s="153"/>
      <c r="B86" s="170"/>
      <c r="C86" s="29" t="s">
        <v>130</v>
      </c>
      <c r="D86" s="29"/>
      <c r="E86" s="29"/>
      <c r="F86" s="178">
        <f t="shared" si="15"/>
        <v>0</v>
      </c>
      <c r="G86" s="179">
        <f>'WIJAM NPC Before Balancing'!G86</f>
        <v>0</v>
      </c>
      <c r="H86" s="179">
        <f>'WIJAM NPC Before Balancing'!H86</f>
        <v>0</v>
      </c>
      <c r="I86" s="179">
        <f>'WIJAM NPC Before Balancing'!I86</f>
        <v>0</v>
      </c>
      <c r="J86" s="179">
        <f>'WIJAM NPC Before Balancing'!J86</f>
        <v>0</v>
      </c>
      <c r="K86" s="179">
        <f>'WIJAM NPC Before Balancing'!K86</f>
        <v>0</v>
      </c>
      <c r="L86" s="179">
        <f>'WIJAM NPC Before Balancing'!L86</f>
        <v>0</v>
      </c>
      <c r="M86" s="179">
        <f>'WIJAM NPC Before Balancing'!M86</f>
        <v>0</v>
      </c>
      <c r="N86" s="179">
        <f>'WIJAM NPC Before Balancing'!N86</f>
        <v>0</v>
      </c>
      <c r="O86" s="179">
        <f>'WIJAM NPC Before Balancing'!O86</f>
        <v>0</v>
      </c>
      <c r="P86" s="179">
        <f>'WIJAM NPC Before Balancing'!P86</f>
        <v>0</v>
      </c>
      <c r="Q86" s="179">
        <f>'WIJAM NPC Before Balancing'!Q86</f>
        <v>0</v>
      </c>
      <c r="R86" s="179">
        <f>'WIJAM NPC Before Balancing'!R86</f>
        <v>0</v>
      </c>
      <c r="S86" s="155"/>
      <c r="T86" s="171"/>
    </row>
    <row r="87" spans="1:20" s="154" customFormat="1" ht="12.75">
      <c r="A87" s="153"/>
      <c r="B87" s="170"/>
      <c r="C87" s="29" t="s">
        <v>23</v>
      </c>
      <c r="D87" s="29"/>
      <c r="E87" s="29"/>
      <c r="F87" s="178">
        <f t="shared" si="15"/>
        <v>0</v>
      </c>
      <c r="G87" s="179">
        <f>'WIJAM NPC Before Balancing'!G87</f>
        <v>0</v>
      </c>
      <c r="H87" s="179">
        <f>'WIJAM NPC Before Balancing'!H87</f>
        <v>0</v>
      </c>
      <c r="I87" s="179">
        <f>'WIJAM NPC Before Balancing'!I87</f>
        <v>0</v>
      </c>
      <c r="J87" s="179">
        <f>'WIJAM NPC Before Balancing'!J87</f>
        <v>0</v>
      </c>
      <c r="K87" s="179">
        <f>'WIJAM NPC Before Balancing'!K87</f>
        <v>0</v>
      </c>
      <c r="L87" s="179">
        <f>'WIJAM NPC Before Balancing'!L87</f>
        <v>0</v>
      </c>
      <c r="M87" s="179">
        <f>'WIJAM NPC Before Balancing'!M87</f>
        <v>0</v>
      </c>
      <c r="N87" s="179">
        <f>'WIJAM NPC Before Balancing'!N87</f>
        <v>0</v>
      </c>
      <c r="O87" s="179">
        <f>'WIJAM NPC Before Balancing'!O87</f>
        <v>0</v>
      </c>
      <c r="P87" s="179">
        <f>'WIJAM NPC Before Balancing'!P87</f>
        <v>0</v>
      </c>
      <c r="Q87" s="179">
        <f>'WIJAM NPC Before Balancing'!Q87</f>
        <v>0</v>
      </c>
      <c r="R87" s="179">
        <f>'WIJAM NPC Before Balancing'!R87</f>
        <v>0</v>
      </c>
      <c r="S87" s="155"/>
      <c r="T87" s="171"/>
    </row>
    <row r="88" spans="1:20" s="154" customFormat="1" ht="12.75">
      <c r="A88" s="153"/>
      <c r="B88" s="170"/>
      <c r="C88" s="26" t="s">
        <v>24</v>
      </c>
      <c r="D88" s="26"/>
      <c r="E88" s="26"/>
      <c r="F88" s="178">
        <f t="shared" si="15"/>
        <v>0</v>
      </c>
      <c r="G88" s="179">
        <f>'WIJAM NPC Before Balancing'!G88</f>
        <v>0</v>
      </c>
      <c r="H88" s="179">
        <f>'WIJAM NPC Before Balancing'!H88</f>
        <v>0</v>
      </c>
      <c r="I88" s="179">
        <f>'WIJAM NPC Before Balancing'!I88</f>
        <v>0</v>
      </c>
      <c r="J88" s="179">
        <f>'WIJAM NPC Before Balancing'!J88</f>
        <v>0</v>
      </c>
      <c r="K88" s="179">
        <f>'WIJAM NPC Before Balancing'!K88</f>
        <v>0</v>
      </c>
      <c r="L88" s="179">
        <f>'WIJAM NPC Before Balancing'!L88</f>
        <v>0</v>
      </c>
      <c r="M88" s="179">
        <f>'WIJAM NPC Before Balancing'!M88</f>
        <v>0</v>
      </c>
      <c r="N88" s="179">
        <f>'WIJAM NPC Before Balancing'!N88</f>
        <v>0</v>
      </c>
      <c r="O88" s="179">
        <f>'WIJAM NPC Before Balancing'!O88</f>
        <v>0</v>
      </c>
      <c r="P88" s="179">
        <f>'WIJAM NPC Before Balancing'!P88</f>
        <v>0</v>
      </c>
      <c r="Q88" s="179">
        <f>'WIJAM NPC Before Balancing'!Q88</f>
        <v>0</v>
      </c>
      <c r="R88" s="179">
        <f>'WIJAM NPC Before Balancing'!R88</f>
        <v>0</v>
      </c>
      <c r="S88" s="155"/>
      <c r="T88" s="171"/>
    </row>
    <row r="89" spans="1:20" s="154" customFormat="1" ht="12.75">
      <c r="A89" s="153"/>
      <c r="B89" s="170"/>
      <c r="C89" s="26" t="s">
        <v>25</v>
      </c>
      <c r="D89" s="26"/>
      <c r="E89" s="26"/>
      <c r="F89" s="178">
        <f t="shared" si="15"/>
        <v>0</v>
      </c>
      <c r="G89" s="179">
        <f>'WIJAM NPC Before Balancing'!G89</f>
        <v>0</v>
      </c>
      <c r="H89" s="179">
        <f>'WIJAM NPC Before Balancing'!H89</f>
        <v>0</v>
      </c>
      <c r="I89" s="179">
        <f>'WIJAM NPC Before Balancing'!I89</f>
        <v>0</v>
      </c>
      <c r="J89" s="179">
        <f>'WIJAM NPC Before Balancing'!J89</f>
        <v>0</v>
      </c>
      <c r="K89" s="179">
        <f>'WIJAM NPC Before Balancing'!K89</f>
        <v>0</v>
      </c>
      <c r="L89" s="179">
        <f>'WIJAM NPC Before Balancing'!L89</f>
        <v>0</v>
      </c>
      <c r="M89" s="179">
        <f>'WIJAM NPC Before Balancing'!M89</f>
        <v>0</v>
      </c>
      <c r="N89" s="179">
        <f>'WIJAM NPC Before Balancing'!N89</f>
        <v>0</v>
      </c>
      <c r="O89" s="179">
        <f>'WIJAM NPC Before Balancing'!O89</f>
        <v>0</v>
      </c>
      <c r="P89" s="179">
        <f>'WIJAM NPC Before Balancing'!P89</f>
        <v>0</v>
      </c>
      <c r="Q89" s="179">
        <f>'WIJAM NPC Before Balancing'!Q89</f>
        <v>0</v>
      </c>
      <c r="R89" s="179">
        <f>'WIJAM NPC Before Balancing'!R89</f>
        <v>0</v>
      </c>
      <c r="S89" s="155"/>
      <c r="T89" s="171"/>
    </row>
    <row r="90" spans="1:20" s="154" customFormat="1" ht="12.75">
      <c r="A90" s="153"/>
      <c r="B90" s="170"/>
      <c r="C90" s="26" t="s">
        <v>147</v>
      </c>
      <c r="D90" s="26"/>
      <c r="E90" s="26"/>
      <c r="F90" s="178">
        <f t="shared" si="15"/>
        <v>0</v>
      </c>
      <c r="G90" s="179">
        <f>'WIJAM NPC Before Balancing'!G90</f>
        <v>0</v>
      </c>
      <c r="H90" s="179">
        <f>'WIJAM NPC Before Balancing'!H90</f>
        <v>0</v>
      </c>
      <c r="I90" s="179">
        <f>'WIJAM NPC Before Balancing'!I90</f>
        <v>0</v>
      </c>
      <c r="J90" s="179">
        <f>'WIJAM NPC Before Balancing'!J90</f>
        <v>0</v>
      </c>
      <c r="K90" s="179">
        <f>'WIJAM NPC Before Balancing'!K90</f>
        <v>0</v>
      </c>
      <c r="L90" s="179">
        <f>'WIJAM NPC Before Balancing'!L90</f>
        <v>0</v>
      </c>
      <c r="M90" s="179">
        <f>'WIJAM NPC Before Balancing'!M90</f>
        <v>0</v>
      </c>
      <c r="N90" s="179">
        <f>'WIJAM NPC Before Balancing'!N90</f>
        <v>0</v>
      </c>
      <c r="O90" s="179">
        <f>'WIJAM NPC Before Balancing'!O90</f>
        <v>0</v>
      </c>
      <c r="P90" s="179">
        <f>'WIJAM NPC Before Balancing'!P90</f>
        <v>0</v>
      </c>
      <c r="Q90" s="179">
        <f>'WIJAM NPC Before Balancing'!Q90</f>
        <v>0</v>
      </c>
      <c r="R90" s="179">
        <f>'WIJAM NPC Before Balancing'!R90</f>
        <v>0</v>
      </c>
      <c r="S90" s="155"/>
      <c r="T90" s="171"/>
    </row>
    <row r="91" spans="1:20" s="154" customFormat="1" ht="12.75">
      <c r="A91" s="153"/>
      <c r="B91" s="170"/>
      <c r="C91" s="26" t="s">
        <v>148</v>
      </c>
      <c r="D91" s="26"/>
      <c r="E91" s="26"/>
      <c r="F91" s="178">
        <f t="shared" si="15"/>
        <v>0</v>
      </c>
      <c r="G91" s="179">
        <f>'WIJAM NPC Before Balancing'!G91</f>
        <v>0</v>
      </c>
      <c r="H91" s="179">
        <f>'WIJAM NPC Before Balancing'!H91</f>
        <v>0</v>
      </c>
      <c r="I91" s="179">
        <f>'WIJAM NPC Before Balancing'!I91</f>
        <v>0</v>
      </c>
      <c r="J91" s="179">
        <f>'WIJAM NPC Before Balancing'!J91</f>
        <v>0</v>
      </c>
      <c r="K91" s="179">
        <f>'WIJAM NPC Before Balancing'!K91</f>
        <v>0</v>
      </c>
      <c r="L91" s="179">
        <f>'WIJAM NPC Before Balancing'!L91</f>
        <v>0</v>
      </c>
      <c r="M91" s="179">
        <f>'WIJAM NPC Before Balancing'!M91</f>
        <v>0</v>
      </c>
      <c r="N91" s="179">
        <f>'WIJAM NPC Before Balancing'!N91</f>
        <v>0</v>
      </c>
      <c r="O91" s="179">
        <f>'WIJAM NPC Before Balancing'!O91</f>
        <v>0</v>
      </c>
      <c r="P91" s="179">
        <f>'WIJAM NPC Before Balancing'!P91</f>
        <v>0</v>
      </c>
      <c r="Q91" s="179">
        <f>'WIJAM NPC Before Balancing'!Q91</f>
        <v>0</v>
      </c>
      <c r="R91" s="179">
        <f>'WIJAM NPC Before Balancing'!R91</f>
        <v>0</v>
      </c>
      <c r="S91" s="155"/>
      <c r="T91" s="171"/>
    </row>
    <row r="92" spans="1:20" s="154" customFormat="1" ht="12.75">
      <c r="A92" s="153"/>
      <c r="B92" s="170"/>
      <c r="C92" s="26" t="s">
        <v>149</v>
      </c>
      <c r="D92" s="26"/>
      <c r="E92" s="26"/>
      <c r="F92" s="178">
        <f t="shared" si="15"/>
        <v>0</v>
      </c>
      <c r="G92" s="179">
        <f>'WIJAM NPC Before Balancing'!G92</f>
        <v>0</v>
      </c>
      <c r="H92" s="179">
        <f>'WIJAM NPC Before Balancing'!H92</f>
        <v>0</v>
      </c>
      <c r="I92" s="179">
        <f>'WIJAM NPC Before Balancing'!I92</f>
        <v>0</v>
      </c>
      <c r="J92" s="179">
        <f>'WIJAM NPC Before Balancing'!J92</f>
        <v>0</v>
      </c>
      <c r="K92" s="179">
        <f>'WIJAM NPC Before Balancing'!K92</f>
        <v>0</v>
      </c>
      <c r="L92" s="179">
        <f>'WIJAM NPC Before Balancing'!L92</f>
        <v>0</v>
      </c>
      <c r="M92" s="179">
        <f>'WIJAM NPC Before Balancing'!M92</f>
        <v>0</v>
      </c>
      <c r="N92" s="179">
        <f>'WIJAM NPC Before Balancing'!N92</f>
        <v>0</v>
      </c>
      <c r="O92" s="179">
        <f>'WIJAM NPC Before Balancing'!O92</f>
        <v>0</v>
      </c>
      <c r="P92" s="179">
        <f>'WIJAM NPC Before Balancing'!P92</f>
        <v>0</v>
      </c>
      <c r="Q92" s="179">
        <f>'WIJAM NPC Before Balancing'!Q92</f>
        <v>0</v>
      </c>
      <c r="R92" s="179">
        <f>'WIJAM NPC Before Balancing'!R92</f>
        <v>0</v>
      </c>
      <c r="S92" s="155"/>
      <c r="T92" s="171"/>
    </row>
    <row r="93" spans="1:20" s="154" customFormat="1" ht="12.75">
      <c r="A93" s="153"/>
      <c r="B93" s="153"/>
      <c r="C93" s="167" t="s">
        <v>26</v>
      </c>
      <c r="D93" s="167"/>
      <c r="E93" s="167"/>
      <c r="F93" s="178">
        <f t="shared" si="15"/>
        <v>0</v>
      </c>
      <c r="G93" s="179">
        <f>'WIJAM NPC Before Balancing'!G93</f>
        <v>0</v>
      </c>
      <c r="H93" s="179">
        <f>'WIJAM NPC Before Balancing'!H93</f>
        <v>0</v>
      </c>
      <c r="I93" s="179">
        <f>'WIJAM NPC Before Balancing'!I93</f>
        <v>0</v>
      </c>
      <c r="J93" s="179">
        <f>'WIJAM NPC Before Balancing'!J93</f>
        <v>0</v>
      </c>
      <c r="K93" s="179">
        <f>'WIJAM NPC Before Balancing'!K93</f>
        <v>0</v>
      </c>
      <c r="L93" s="179">
        <f>'WIJAM NPC Before Balancing'!L93</f>
        <v>0</v>
      </c>
      <c r="M93" s="179">
        <f>'WIJAM NPC Before Balancing'!M93</f>
        <v>0</v>
      </c>
      <c r="N93" s="179">
        <f>'WIJAM NPC Before Balancing'!N93</f>
        <v>0</v>
      </c>
      <c r="O93" s="179">
        <f>'WIJAM NPC Before Balancing'!O93</f>
        <v>0</v>
      </c>
      <c r="P93" s="179">
        <f>'WIJAM NPC Before Balancing'!P93</f>
        <v>0</v>
      </c>
      <c r="Q93" s="179">
        <f>'WIJAM NPC Before Balancing'!Q93</f>
        <v>0</v>
      </c>
      <c r="R93" s="179">
        <f>'WIJAM NPC Before Balancing'!R93</f>
        <v>0</v>
      </c>
      <c r="S93" s="155"/>
      <c r="T93" s="171"/>
    </row>
    <row r="94" spans="1:20" s="154" customFormat="1" ht="12.75">
      <c r="A94" s="153"/>
      <c r="B94" s="170"/>
      <c r="C94" s="167" t="s">
        <v>99</v>
      </c>
      <c r="D94" s="167"/>
      <c r="E94" s="167"/>
      <c r="F94" s="178">
        <f t="shared" si="15"/>
        <v>0</v>
      </c>
      <c r="G94" s="179">
        <f>'WIJAM NPC Before Balancing'!G94</f>
        <v>0</v>
      </c>
      <c r="H94" s="179">
        <f>'WIJAM NPC Before Balancing'!H94</f>
        <v>0</v>
      </c>
      <c r="I94" s="179">
        <f>'WIJAM NPC Before Balancing'!I94</f>
        <v>0</v>
      </c>
      <c r="J94" s="179">
        <f>'WIJAM NPC Before Balancing'!J94</f>
        <v>0</v>
      </c>
      <c r="K94" s="179">
        <f>'WIJAM NPC Before Balancing'!K94</f>
        <v>0</v>
      </c>
      <c r="L94" s="179">
        <f>'WIJAM NPC Before Balancing'!L94</f>
        <v>0</v>
      </c>
      <c r="M94" s="179">
        <f>'WIJAM NPC Before Balancing'!M94</f>
        <v>0</v>
      </c>
      <c r="N94" s="179">
        <f>'WIJAM NPC Before Balancing'!N94</f>
        <v>0</v>
      </c>
      <c r="O94" s="179">
        <f>'WIJAM NPC Before Balancing'!O94</f>
        <v>0</v>
      </c>
      <c r="P94" s="179">
        <f>'WIJAM NPC Before Balancing'!P94</f>
        <v>0</v>
      </c>
      <c r="Q94" s="179">
        <f>'WIJAM NPC Before Balancing'!Q94</f>
        <v>0</v>
      </c>
      <c r="R94" s="179">
        <f>'WIJAM NPC Before Balancing'!R94</f>
        <v>0</v>
      </c>
      <c r="S94" s="155"/>
      <c r="T94" s="171"/>
    </row>
    <row r="95" spans="1:20" s="154" customFormat="1" ht="12.75">
      <c r="A95" s="153"/>
      <c r="B95" s="170"/>
      <c r="C95" s="167" t="s">
        <v>138</v>
      </c>
      <c r="D95" s="167"/>
      <c r="E95" s="167"/>
      <c r="F95" s="178">
        <f t="shared" si="15"/>
        <v>0</v>
      </c>
      <c r="G95" s="179">
        <f>'WIJAM NPC Before Balancing'!G95</f>
        <v>0</v>
      </c>
      <c r="H95" s="179">
        <f>'WIJAM NPC Before Balancing'!H95</f>
        <v>0</v>
      </c>
      <c r="I95" s="179">
        <f>'WIJAM NPC Before Balancing'!I95</f>
        <v>0</v>
      </c>
      <c r="J95" s="179">
        <f>'WIJAM NPC Before Balancing'!J95</f>
        <v>0</v>
      </c>
      <c r="K95" s="179">
        <f>'WIJAM NPC Before Balancing'!K95</f>
        <v>0</v>
      </c>
      <c r="L95" s="179">
        <f>'WIJAM NPC Before Balancing'!L95</f>
        <v>0</v>
      </c>
      <c r="M95" s="179">
        <f>'WIJAM NPC Before Balancing'!M95</f>
        <v>0</v>
      </c>
      <c r="N95" s="179">
        <f>'WIJAM NPC Before Balancing'!N95</f>
        <v>0</v>
      </c>
      <c r="O95" s="179">
        <f>'WIJAM NPC Before Balancing'!O95</f>
        <v>0</v>
      </c>
      <c r="P95" s="179">
        <f>'WIJAM NPC Before Balancing'!P95</f>
        <v>0</v>
      </c>
      <c r="Q95" s="179">
        <f>'WIJAM NPC Before Balancing'!Q95</f>
        <v>0</v>
      </c>
      <c r="R95" s="179">
        <f>'WIJAM NPC Before Balancing'!R95</f>
        <v>0</v>
      </c>
      <c r="S95" s="155"/>
      <c r="T95" s="171"/>
    </row>
    <row r="96" spans="1:20" s="154" customFormat="1" ht="12.75">
      <c r="A96" s="153"/>
      <c r="B96" s="170"/>
      <c r="C96" s="167" t="s">
        <v>27</v>
      </c>
      <c r="D96" s="167"/>
      <c r="E96" s="167"/>
      <c r="F96" s="178">
        <f t="shared" si="15"/>
        <v>0</v>
      </c>
      <c r="G96" s="179">
        <f>'WIJAM NPC Before Balancing'!G96</f>
        <v>0</v>
      </c>
      <c r="H96" s="179">
        <f>'WIJAM NPC Before Balancing'!H96</f>
        <v>0</v>
      </c>
      <c r="I96" s="179">
        <f>'WIJAM NPC Before Balancing'!I96</f>
        <v>0</v>
      </c>
      <c r="J96" s="179">
        <f>'WIJAM NPC Before Balancing'!J96</f>
        <v>0</v>
      </c>
      <c r="K96" s="179">
        <f>'WIJAM NPC Before Balancing'!K96</f>
        <v>0</v>
      </c>
      <c r="L96" s="179">
        <f>'WIJAM NPC Before Balancing'!L96</f>
        <v>0</v>
      </c>
      <c r="M96" s="179">
        <f>'WIJAM NPC Before Balancing'!M96</f>
        <v>0</v>
      </c>
      <c r="N96" s="179">
        <f>'WIJAM NPC Before Balancing'!N96</f>
        <v>0</v>
      </c>
      <c r="O96" s="179">
        <f>'WIJAM NPC Before Balancing'!O96</f>
        <v>0</v>
      </c>
      <c r="P96" s="179">
        <f>'WIJAM NPC Before Balancing'!P96</f>
        <v>0</v>
      </c>
      <c r="Q96" s="179">
        <f>'WIJAM NPC Before Balancing'!Q96</f>
        <v>0</v>
      </c>
      <c r="R96" s="179">
        <f>'WIJAM NPC Before Balancing'!R96</f>
        <v>0</v>
      </c>
      <c r="S96" s="155"/>
      <c r="T96" s="171"/>
    </row>
    <row r="97" spans="1:20" s="154" customFormat="1" ht="12.75">
      <c r="A97" s="153"/>
      <c r="B97" s="170"/>
      <c r="C97" s="167" t="s">
        <v>135</v>
      </c>
      <c r="D97" s="29"/>
      <c r="E97" s="29"/>
      <c r="F97" s="178">
        <f t="shared" si="15"/>
        <v>0</v>
      </c>
      <c r="G97" s="179">
        <f>'WIJAM NPC Before Balancing'!G97</f>
        <v>0</v>
      </c>
      <c r="H97" s="179">
        <f>'WIJAM NPC Before Balancing'!H97</f>
        <v>0</v>
      </c>
      <c r="I97" s="179">
        <f>'WIJAM NPC Before Balancing'!I97</f>
        <v>0</v>
      </c>
      <c r="J97" s="179">
        <f>'WIJAM NPC Before Balancing'!J97</f>
        <v>0</v>
      </c>
      <c r="K97" s="179">
        <f>'WIJAM NPC Before Balancing'!K97</f>
        <v>0</v>
      </c>
      <c r="L97" s="179">
        <f>'WIJAM NPC Before Balancing'!L97</f>
        <v>0</v>
      </c>
      <c r="M97" s="179">
        <f>'WIJAM NPC Before Balancing'!M97</f>
        <v>0</v>
      </c>
      <c r="N97" s="179">
        <f>'WIJAM NPC Before Balancing'!N97</f>
        <v>0</v>
      </c>
      <c r="O97" s="179">
        <f>'WIJAM NPC Before Balancing'!O97</f>
        <v>0</v>
      </c>
      <c r="P97" s="179">
        <f>'WIJAM NPC Before Balancing'!P97</f>
        <v>0</v>
      </c>
      <c r="Q97" s="179">
        <f>'WIJAM NPC Before Balancing'!Q97</f>
        <v>0</v>
      </c>
      <c r="R97" s="179">
        <f>'WIJAM NPC Before Balancing'!R97</f>
        <v>0</v>
      </c>
      <c r="S97" s="155"/>
      <c r="T97" s="171"/>
    </row>
    <row r="98" spans="1:20" s="154" customFormat="1" ht="12.75">
      <c r="A98" s="153"/>
      <c r="B98" s="170"/>
      <c r="C98" s="167" t="s">
        <v>100</v>
      </c>
      <c r="D98" s="29"/>
      <c r="E98" s="29"/>
      <c r="F98" s="178">
        <f t="shared" si="15"/>
        <v>0</v>
      </c>
      <c r="G98" s="179">
        <f>'WIJAM NPC Before Balancing'!G98</f>
        <v>0</v>
      </c>
      <c r="H98" s="179">
        <f>'WIJAM NPC Before Balancing'!H98</f>
        <v>0</v>
      </c>
      <c r="I98" s="179">
        <f>'WIJAM NPC Before Balancing'!I98</f>
        <v>0</v>
      </c>
      <c r="J98" s="179">
        <f>'WIJAM NPC Before Balancing'!J98</f>
        <v>0</v>
      </c>
      <c r="K98" s="179">
        <f>'WIJAM NPC Before Balancing'!K98</f>
        <v>0</v>
      </c>
      <c r="L98" s="179">
        <f>'WIJAM NPC Before Balancing'!L98</f>
        <v>0</v>
      </c>
      <c r="M98" s="179">
        <f>'WIJAM NPC Before Balancing'!M98</f>
        <v>0</v>
      </c>
      <c r="N98" s="179">
        <f>'WIJAM NPC Before Balancing'!N98</f>
        <v>0</v>
      </c>
      <c r="O98" s="179">
        <f>'WIJAM NPC Before Balancing'!O98</f>
        <v>0</v>
      </c>
      <c r="P98" s="179">
        <f>'WIJAM NPC Before Balancing'!P98</f>
        <v>0</v>
      </c>
      <c r="Q98" s="179">
        <f>'WIJAM NPC Before Balancing'!Q98</f>
        <v>0</v>
      </c>
      <c r="R98" s="179">
        <f>'WIJAM NPC Before Balancing'!R98</f>
        <v>0</v>
      </c>
      <c r="S98" s="155"/>
      <c r="T98" s="171"/>
    </row>
    <row r="99" spans="1:20" s="154" customFormat="1" ht="12.75">
      <c r="A99" s="153"/>
      <c r="B99" s="170"/>
      <c r="C99" s="167" t="s">
        <v>124</v>
      </c>
      <c r="D99" s="29"/>
      <c r="E99" s="29"/>
      <c r="F99" s="178">
        <f t="shared" si="15"/>
        <v>0</v>
      </c>
      <c r="G99" s="179">
        <f>'WIJAM NPC Before Balancing'!G99</f>
        <v>0</v>
      </c>
      <c r="H99" s="179">
        <f>'WIJAM NPC Before Balancing'!H99</f>
        <v>0</v>
      </c>
      <c r="I99" s="179">
        <f>'WIJAM NPC Before Balancing'!I99</f>
        <v>0</v>
      </c>
      <c r="J99" s="179">
        <f>'WIJAM NPC Before Balancing'!J99</f>
        <v>0</v>
      </c>
      <c r="K99" s="179">
        <f>'WIJAM NPC Before Balancing'!K99</f>
        <v>0</v>
      </c>
      <c r="L99" s="179">
        <f>'WIJAM NPC Before Balancing'!L99</f>
        <v>0</v>
      </c>
      <c r="M99" s="179">
        <f>'WIJAM NPC Before Balancing'!M99</f>
        <v>0</v>
      </c>
      <c r="N99" s="179">
        <f>'WIJAM NPC Before Balancing'!N99</f>
        <v>0</v>
      </c>
      <c r="O99" s="179">
        <f>'WIJAM NPC Before Balancing'!O99</f>
        <v>0</v>
      </c>
      <c r="P99" s="179">
        <f>'WIJAM NPC Before Balancing'!P99</f>
        <v>0</v>
      </c>
      <c r="Q99" s="179">
        <f>'WIJAM NPC Before Balancing'!Q99</f>
        <v>0</v>
      </c>
      <c r="R99" s="179">
        <f>'WIJAM NPC Before Balancing'!R99</f>
        <v>0</v>
      </c>
      <c r="S99" s="155"/>
      <c r="T99" s="171"/>
    </row>
    <row r="100" spans="1:20" s="154" customFormat="1" ht="12.75">
      <c r="A100" s="153"/>
      <c r="B100" s="170"/>
      <c r="C100" s="167" t="s">
        <v>123</v>
      </c>
      <c r="D100" s="29"/>
      <c r="E100" s="29"/>
      <c r="F100" s="178">
        <f t="shared" si="15"/>
        <v>0</v>
      </c>
      <c r="G100" s="179">
        <f>'WIJAM NPC Before Balancing'!G100</f>
        <v>0</v>
      </c>
      <c r="H100" s="179">
        <f>'WIJAM NPC Before Balancing'!H100</f>
        <v>0</v>
      </c>
      <c r="I100" s="179">
        <f>'WIJAM NPC Before Balancing'!I100</f>
        <v>0</v>
      </c>
      <c r="J100" s="179">
        <f>'WIJAM NPC Before Balancing'!J100</f>
        <v>0</v>
      </c>
      <c r="K100" s="179">
        <f>'WIJAM NPC Before Balancing'!K100</f>
        <v>0</v>
      </c>
      <c r="L100" s="179">
        <f>'WIJAM NPC Before Balancing'!L100</f>
        <v>0</v>
      </c>
      <c r="M100" s="179">
        <f>'WIJAM NPC Before Balancing'!M100</f>
        <v>0</v>
      </c>
      <c r="N100" s="179">
        <f>'WIJAM NPC Before Balancing'!N100</f>
        <v>0</v>
      </c>
      <c r="O100" s="179">
        <f>'WIJAM NPC Before Balancing'!O100</f>
        <v>0</v>
      </c>
      <c r="P100" s="179">
        <f>'WIJAM NPC Before Balancing'!P100</f>
        <v>0</v>
      </c>
      <c r="Q100" s="179">
        <f>'WIJAM NPC Before Balancing'!Q100</f>
        <v>0</v>
      </c>
      <c r="R100" s="179">
        <f>'WIJAM NPC Before Balancing'!R100</f>
        <v>0</v>
      </c>
      <c r="S100" s="155"/>
      <c r="T100" s="171"/>
    </row>
    <row r="101" spans="1:20" s="154" customFormat="1" ht="12.75">
      <c r="A101" s="153"/>
      <c r="B101" s="170"/>
      <c r="C101" s="167"/>
      <c r="D101" s="167"/>
      <c r="E101" s="167"/>
      <c r="F101" s="215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155"/>
      <c r="T101" s="171"/>
    </row>
    <row r="102" spans="1:20" s="154" customFormat="1" ht="12.75">
      <c r="A102" s="153"/>
      <c r="B102" s="170"/>
      <c r="C102" s="167" t="s">
        <v>101</v>
      </c>
      <c r="D102" s="167"/>
      <c r="E102" s="167"/>
      <c r="F102" s="180">
        <f t="shared" si="14"/>
        <v>338738.26999999996</v>
      </c>
      <c r="G102" s="181">
        <f>'WIJAM NPC Before Balancing'!G102</f>
        <v>0</v>
      </c>
      <c r="H102" s="181">
        <f>'WIJAM NPC Before Balancing'!H102</f>
        <v>0.03</v>
      </c>
      <c r="I102" s="181">
        <f>'WIJAM NPC Before Balancing'!I102</f>
        <v>0</v>
      </c>
      <c r="J102" s="181">
        <f>'WIJAM NPC Before Balancing'!J102</f>
        <v>8815.869999999999</v>
      </c>
      <c r="K102" s="181">
        <f>'WIJAM NPC Before Balancing'!K102</f>
        <v>15.52</v>
      </c>
      <c r="L102" s="181">
        <f>'WIJAM NPC Before Balancing'!L102</f>
        <v>25447.67</v>
      </c>
      <c r="M102" s="181">
        <f>'WIJAM NPC Before Balancing'!M102</f>
        <v>142601.74</v>
      </c>
      <c r="N102" s="181">
        <f>'WIJAM NPC Before Balancing'!N102</f>
        <v>107845.62</v>
      </c>
      <c r="O102" s="181">
        <f>'WIJAM NPC Before Balancing'!O102</f>
        <v>45985.69</v>
      </c>
      <c r="P102" s="181">
        <f>'WIJAM NPC Before Balancing'!P102</f>
        <v>8026.1299999999992</v>
      </c>
      <c r="Q102" s="181">
        <f>'WIJAM NPC Before Balancing'!Q102</f>
        <v>0</v>
      </c>
      <c r="R102" s="181">
        <f>'WIJAM NPC Before Balancing'!R102</f>
        <v>0</v>
      </c>
      <c r="S102" s="155"/>
      <c r="T102" s="171"/>
    </row>
    <row r="103" spans="1:20" s="154" customFormat="1" ht="12.75">
      <c r="A103" s="153"/>
      <c r="B103" s="170"/>
      <c r="C103" s="170"/>
      <c r="D103" s="170"/>
      <c r="E103" s="170"/>
      <c r="F103" s="182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55"/>
      <c r="T103" s="171"/>
    </row>
    <row r="104" spans="1:20" s="154" customFormat="1" ht="16.149999999999999" customHeight="1">
      <c r="A104" s="156"/>
      <c r="B104" s="163" t="s">
        <v>28</v>
      </c>
      <c r="C104" s="170"/>
      <c r="D104" s="170"/>
      <c r="E104" s="170"/>
      <c r="F104" s="182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55"/>
      <c r="T104" s="171"/>
    </row>
    <row r="105" spans="1:20" s="154" customFormat="1" ht="12.75">
      <c r="A105" s="156"/>
      <c r="B105" s="156"/>
      <c r="C105" s="167" t="s">
        <v>102</v>
      </c>
      <c r="D105" s="167"/>
      <c r="E105" s="167"/>
      <c r="F105" s="178">
        <f t="shared" ref="F105:F106" si="17">SUM(G105:R105)</f>
        <v>166046.39940232702</v>
      </c>
      <c r="G105" s="179">
        <f>'WIJAM NPC Before Balancing'!G105</f>
        <v>13837.199950193915</v>
      </c>
      <c r="H105" s="179">
        <f>'WIJAM NPC Before Balancing'!H105</f>
        <v>13837.199950193915</v>
      </c>
      <c r="I105" s="179">
        <f>'WIJAM NPC Before Balancing'!I105</f>
        <v>13837.199950193915</v>
      </c>
      <c r="J105" s="179">
        <f>'WIJAM NPC Before Balancing'!J105</f>
        <v>13837.199950193915</v>
      </c>
      <c r="K105" s="179">
        <f>'WIJAM NPC Before Balancing'!K105</f>
        <v>13837.199950193915</v>
      </c>
      <c r="L105" s="179">
        <f>'WIJAM NPC Before Balancing'!L105</f>
        <v>13837.199950193915</v>
      </c>
      <c r="M105" s="179">
        <f>'WIJAM NPC Before Balancing'!M105</f>
        <v>13837.199950193915</v>
      </c>
      <c r="N105" s="179">
        <f>'WIJAM NPC Before Balancing'!N105</f>
        <v>13837.199950193915</v>
      </c>
      <c r="O105" s="179">
        <f>'WIJAM NPC Before Balancing'!O105</f>
        <v>13837.199950193915</v>
      </c>
      <c r="P105" s="179">
        <f>'WIJAM NPC Before Balancing'!P105</f>
        <v>13837.199950193915</v>
      </c>
      <c r="Q105" s="179">
        <f>'WIJAM NPC Before Balancing'!Q105</f>
        <v>13837.199950193915</v>
      </c>
      <c r="R105" s="179">
        <f>'WIJAM NPC Before Balancing'!R105</f>
        <v>13837.199950193915</v>
      </c>
      <c r="S105" s="155"/>
      <c r="T105" s="171"/>
    </row>
    <row r="106" spans="1:20" s="154" customFormat="1" ht="12.75">
      <c r="A106" s="156"/>
      <c r="B106" s="156"/>
      <c r="C106" s="167" t="s">
        <v>29</v>
      </c>
      <c r="D106" s="167"/>
      <c r="E106" s="167"/>
      <c r="F106" s="178">
        <f t="shared" si="17"/>
        <v>-602920.81509018142</v>
      </c>
      <c r="G106" s="179">
        <f>'WIJAM NPC Before Balancing'!G106</f>
        <v>-50243.401257515114</v>
      </c>
      <c r="H106" s="179">
        <f>'WIJAM NPC Before Balancing'!H106</f>
        <v>-50243.401257515114</v>
      </c>
      <c r="I106" s="179">
        <f>'WIJAM NPC Before Balancing'!I106</f>
        <v>-50243.401257515114</v>
      </c>
      <c r="J106" s="179">
        <f>'WIJAM NPC Before Balancing'!J106</f>
        <v>-50243.401257515114</v>
      </c>
      <c r="K106" s="179">
        <f>'WIJAM NPC Before Balancing'!K106</f>
        <v>-50243.401257515114</v>
      </c>
      <c r="L106" s="179">
        <f>'WIJAM NPC Before Balancing'!L106</f>
        <v>-50243.401257515114</v>
      </c>
      <c r="M106" s="179">
        <f>'WIJAM NPC Before Balancing'!M106</f>
        <v>-50243.401257515114</v>
      </c>
      <c r="N106" s="179">
        <f>'WIJAM NPC Before Balancing'!N106</f>
        <v>-50243.401257515114</v>
      </c>
      <c r="O106" s="179">
        <f>'WIJAM NPC Before Balancing'!O106</f>
        <v>-50243.401257515114</v>
      </c>
      <c r="P106" s="179">
        <f>'WIJAM NPC Before Balancing'!P106</f>
        <v>-50243.401257515114</v>
      </c>
      <c r="Q106" s="179">
        <f>'WIJAM NPC Before Balancing'!Q106</f>
        <v>-50243.401257515114</v>
      </c>
      <c r="R106" s="179">
        <f>'WIJAM NPC Before Balancing'!R106</f>
        <v>-50243.401257515114</v>
      </c>
      <c r="S106" s="155"/>
      <c r="T106" s="171"/>
    </row>
    <row r="107" spans="1:20" s="154" customFormat="1" ht="12.75">
      <c r="A107" s="156"/>
      <c r="B107" s="156"/>
      <c r="C107" s="167"/>
      <c r="D107" s="167"/>
      <c r="E107" s="167"/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155"/>
      <c r="T107" s="171"/>
    </row>
    <row r="108" spans="1:20" s="154" customFormat="1" ht="12.75">
      <c r="A108" s="156"/>
      <c r="B108" s="156" t="s">
        <v>103</v>
      </c>
      <c r="C108" s="167"/>
      <c r="D108" s="167"/>
      <c r="E108" s="167"/>
      <c r="F108" s="180">
        <f>SUM(G108:R108)</f>
        <v>-436874.4156878544</v>
      </c>
      <c r="G108" s="181">
        <f>'WIJAM NPC Before Balancing'!G108</f>
        <v>-36406.2013073212</v>
      </c>
      <c r="H108" s="181">
        <f>'WIJAM NPC Before Balancing'!H108</f>
        <v>-36406.2013073212</v>
      </c>
      <c r="I108" s="181">
        <f>'WIJAM NPC Before Balancing'!I108</f>
        <v>-36406.2013073212</v>
      </c>
      <c r="J108" s="181">
        <f>'WIJAM NPC Before Balancing'!J108</f>
        <v>-36406.2013073212</v>
      </c>
      <c r="K108" s="181">
        <f>'WIJAM NPC Before Balancing'!K108</f>
        <v>-36406.2013073212</v>
      </c>
      <c r="L108" s="181">
        <f>'WIJAM NPC Before Balancing'!L108</f>
        <v>-36406.2013073212</v>
      </c>
      <c r="M108" s="181">
        <f>'WIJAM NPC Before Balancing'!M108</f>
        <v>-36406.2013073212</v>
      </c>
      <c r="N108" s="181">
        <f>'WIJAM NPC Before Balancing'!N108</f>
        <v>-36406.2013073212</v>
      </c>
      <c r="O108" s="181">
        <f>'WIJAM NPC Before Balancing'!O108</f>
        <v>-36406.2013073212</v>
      </c>
      <c r="P108" s="181">
        <f>'WIJAM NPC Before Balancing'!P108</f>
        <v>-36406.2013073212</v>
      </c>
      <c r="Q108" s="181">
        <f>'WIJAM NPC Before Balancing'!Q108</f>
        <v>-36406.2013073212</v>
      </c>
      <c r="R108" s="181">
        <f>'WIJAM NPC Before Balancing'!R108</f>
        <v>-36406.2013073212</v>
      </c>
      <c r="S108" s="155"/>
      <c r="T108" s="171"/>
    </row>
    <row r="109" spans="1:20" s="154" customFormat="1" ht="12.75">
      <c r="A109" s="156"/>
      <c r="B109" s="156"/>
      <c r="C109" s="153"/>
      <c r="D109" s="153"/>
      <c r="E109" s="153"/>
      <c r="F109" s="215" t="s">
        <v>86</v>
      </c>
      <c r="G109" s="215" t="s">
        <v>86</v>
      </c>
      <c r="H109" s="215" t="s">
        <v>86</v>
      </c>
      <c r="I109" s="215" t="s">
        <v>86</v>
      </c>
      <c r="J109" s="215" t="s">
        <v>86</v>
      </c>
      <c r="K109" s="215" t="s">
        <v>86</v>
      </c>
      <c r="L109" s="215" t="s">
        <v>86</v>
      </c>
      <c r="M109" s="215" t="s">
        <v>86</v>
      </c>
      <c r="N109" s="215" t="s">
        <v>86</v>
      </c>
      <c r="O109" s="215" t="s">
        <v>86</v>
      </c>
      <c r="P109" s="215" t="s">
        <v>86</v>
      </c>
      <c r="Q109" s="215" t="s">
        <v>86</v>
      </c>
      <c r="R109" s="215" t="s">
        <v>86</v>
      </c>
      <c r="S109" s="155"/>
      <c r="T109" s="171"/>
    </row>
    <row r="110" spans="1:20" s="154" customFormat="1" ht="12.75">
      <c r="A110" s="156"/>
      <c r="B110" s="156" t="s">
        <v>30</v>
      </c>
      <c r="C110" s="167"/>
      <c r="D110" s="167"/>
      <c r="E110" s="167"/>
      <c r="F110" s="180">
        <f>SUM(G110:R110)</f>
        <v>12480656.341639102</v>
      </c>
      <c r="G110" s="181">
        <f t="shared" ref="G110:R110" si="18">SUM(G108,G102,G54)</f>
        <v>1279118.4962774003</v>
      </c>
      <c r="H110" s="181">
        <f t="shared" si="18"/>
        <v>1123831.7304273294</v>
      </c>
      <c r="I110" s="181">
        <f t="shared" si="18"/>
        <v>1102344.1256988421</v>
      </c>
      <c r="J110" s="181">
        <f t="shared" si="18"/>
        <v>1151810.2762117055</v>
      </c>
      <c r="K110" s="181">
        <f t="shared" si="18"/>
        <v>1098254.4042454292</v>
      </c>
      <c r="L110" s="181">
        <f t="shared" si="18"/>
        <v>972280.53972147207</v>
      </c>
      <c r="M110" s="181">
        <f t="shared" si="18"/>
        <v>959875.95730486605</v>
      </c>
      <c r="N110" s="181">
        <f t="shared" si="18"/>
        <v>861948.97457073198</v>
      </c>
      <c r="O110" s="181">
        <f t="shared" si="18"/>
        <v>858723.75144795491</v>
      </c>
      <c r="P110" s="181">
        <f t="shared" si="18"/>
        <v>892108.91591154772</v>
      </c>
      <c r="Q110" s="181">
        <f t="shared" si="18"/>
        <v>994049.40152089181</v>
      </c>
      <c r="R110" s="181">
        <f t="shared" si="18"/>
        <v>1186309.7683009326</v>
      </c>
      <c r="S110" s="155"/>
      <c r="T110" s="171"/>
    </row>
    <row r="111" spans="1:20" s="154" customFormat="1" ht="12.75">
      <c r="A111" s="156"/>
      <c r="B111" s="156"/>
      <c r="C111" s="170"/>
      <c r="D111" s="170"/>
      <c r="E111" s="170"/>
      <c r="F111" s="180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55"/>
      <c r="T111" s="171"/>
    </row>
    <row r="112" spans="1:20" s="154" customFormat="1" ht="12.75">
      <c r="A112" s="156"/>
      <c r="B112" s="156" t="s">
        <v>30</v>
      </c>
      <c r="C112" s="170"/>
      <c r="D112" s="170"/>
      <c r="E112" s="170"/>
      <c r="F112" s="180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55"/>
      <c r="T112" s="171"/>
    </row>
    <row r="113" spans="1:20" s="154" customFormat="1" ht="12.75">
      <c r="A113" s="156"/>
      <c r="B113" s="156"/>
      <c r="C113" s="167" t="s">
        <v>104</v>
      </c>
      <c r="D113" s="167"/>
      <c r="E113" s="167"/>
      <c r="F113" s="178">
        <f t="shared" ref="F113:F115" si="19">SUM(G113:R113)</f>
        <v>0</v>
      </c>
      <c r="G113" s="179">
        <f>'WIJAM NPC Before Balancing'!G113</f>
        <v>0</v>
      </c>
      <c r="H113" s="179">
        <f>'WIJAM NPC Before Balancing'!H113</f>
        <v>0</v>
      </c>
      <c r="I113" s="179">
        <f>'WIJAM NPC Before Balancing'!I113</f>
        <v>0</v>
      </c>
      <c r="J113" s="179">
        <f>'WIJAM NPC Before Balancing'!J113</f>
        <v>0</v>
      </c>
      <c r="K113" s="179">
        <f>'WIJAM NPC Before Balancing'!K113</f>
        <v>0</v>
      </c>
      <c r="L113" s="179">
        <f>'WIJAM NPC Before Balancing'!L113</f>
        <v>0</v>
      </c>
      <c r="M113" s="179">
        <f>'WIJAM NPC Before Balancing'!M113</f>
        <v>0</v>
      </c>
      <c r="N113" s="179">
        <f>'WIJAM NPC Before Balancing'!N113</f>
        <v>0</v>
      </c>
      <c r="O113" s="179">
        <f>'WIJAM NPC Before Balancing'!O113</f>
        <v>0</v>
      </c>
      <c r="P113" s="179">
        <f>'WIJAM NPC Before Balancing'!P113</f>
        <v>0</v>
      </c>
      <c r="Q113" s="179">
        <f>'WIJAM NPC Before Balancing'!Q113</f>
        <v>0</v>
      </c>
      <c r="R113" s="179">
        <f>'WIJAM NPC Before Balancing'!R113</f>
        <v>0</v>
      </c>
      <c r="S113" s="155"/>
      <c r="T113" s="171"/>
    </row>
    <row r="114" spans="1:20" s="154" customFormat="1" ht="12.75">
      <c r="A114" s="156"/>
      <c r="B114" s="156"/>
      <c r="C114" s="167" t="s">
        <v>32</v>
      </c>
      <c r="D114" s="167"/>
      <c r="E114" s="167"/>
      <c r="F114" s="178">
        <f t="shared" si="19"/>
        <v>358473.8446000003</v>
      </c>
      <c r="G114" s="179">
        <f>'WIJAM NPC Before Balancing'!G114</f>
        <v>35847.38446000003</v>
      </c>
      <c r="H114" s="179">
        <f>'WIJAM NPC Before Balancing'!H114</f>
        <v>35847.38446000003</v>
      </c>
      <c r="I114" s="179">
        <f>'WIJAM NPC Before Balancing'!I114</f>
        <v>35847.38446000003</v>
      </c>
      <c r="J114" s="179">
        <f>'WIJAM NPC Before Balancing'!J114</f>
        <v>35847.38446000003</v>
      </c>
      <c r="K114" s="179">
        <f>'WIJAM NPC Before Balancing'!K114</f>
        <v>35847.38446000003</v>
      </c>
      <c r="L114" s="179">
        <f>'WIJAM NPC Before Balancing'!L114</f>
        <v>35847.38446000003</v>
      </c>
      <c r="M114" s="179">
        <f>'WIJAM NPC Before Balancing'!M114</f>
        <v>35847.38446000003</v>
      </c>
      <c r="N114" s="179">
        <f>'WIJAM NPC Before Balancing'!N114</f>
        <v>35847.38446000003</v>
      </c>
      <c r="O114" s="179">
        <f>'WIJAM NPC Before Balancing'!O114</f>
        <v>35847.38446000003</v>
      </c>
      <c r="P114" s="179">
        <f>'WIJAM NPC Before Balancing'!P114</f>
        <v>35847.38446000003</v>
      </c>
      <c r="Q114" s="179">
        <f>'WIJAM NPC Before Balancing'!Q114</f>
        <v>0</v>
      </c>
      <c r="R114" s="179">
        <f>'WIJAM NPC Before Balancing'!R114</f>
        <v>0</v>
      </c>
      <c r="S114" s="155"/>
      <c r="T114" s="171"/>
    </row>
    <row r="115" spans="1:20" s="154" customFormat="1" ht="12.75">
      <c r="A115" s="156"/>
      <c r="B115" s="156"/>
      <c r="C115" s="167" t="s">
        <v>105</v>
      </c>
      <c r="D115" s="167"/>
      <c r="E115" s="167"/>
      <c r="F115" s="178">
        <f t="shared" si="19"/>
        <v>0</v>
      </c>
      <c r="G115" s="179">
        <f>'WIJAM NPC Before Balancing'!G115</f>
        <v>0</v>
      </c>
      <c r="H115" s="179">
        <f>'WIJAM NPC Before Balancing'!H115</f>
        <v>0</v>
      </c>
      <c r="I115" s="179">
        <f>'WIJAM NPC Before Balancing'!I115</f>
        <v>0</v>
      </c>
      <c r="J115" s="179">
        <f>'WIJAM NPC Before Balancing'!J115</f>
        <v>0</v>
      </c>
      <c r="K115" s="179">
        <f>'WIJAM NPC Before Balancing'!K115</f>
        <v>0</v>
      </c>
      <c r="L115" s="179">
        <f>'WIJAM NPC Before Balancing'!L115</f>
        <v>0</v>
      </c>
      <c r="M115" s="179">
        <f>'WIJAM NPC Before Balancing'!M115</f>
        <v>0</v>
      </c>
      <c r="N115" s="179">
        <f>'WIJAM NPC Before Balancing'!N115</f>
        <v>0</v>
      </c>
      <c r="O115" s="179">
        <f>'WIJAM NPC Before Balancing'!O115</f>
        <v>0</v>
      </c>
      <c r="P115" s="179">
        <f>'WIJAM NPC Before Balancing'!P115</f>
        <v>0</v>
      </c>
      <c r="Q115" s="179">
        <f>'WIJAM NPC Before Balancing'!Q115</f>
        <v>0</v>
      </c>
      <c r="R115" s="179">
        <f>'WIJAM NPC Before Balancing'!R115</f>
        <v>0</v>
      </c>
      <c r="S115" s="155"/>
      <c r="T115" s="171"/>
    </row>
    <row r="116" spans="1:20" s="154" customFormat="1" ht="12.75">
      <c r="A116" s="156"/>
      <c r="B116" s="156"/>
      <c r="C116" s="167"/>
      <c r="D116" s="167"/>
      <c r="E116" s="167"/>
      <c r="F116" s="215" t="s">
        <v>86</v>
      </c>
      <c r="G116" s="215" t="s">
        <v>86</v>
      </c>
      <c r="H116" s="215" t="s">
        <v>86</v>
      </c>
      <c r="I116" s="215" t="s">
        <v>86</v>
      </c>
      <c r="J116" s="215" t="s">
        <v>86</v>
      </c>
      <c r="K116" s="215" t="s">
        <v>86</v>
      </c>
      <c r="L116" s="215" t="s">
        <v>86</v>
      </c>
      <c r="M116" s="215" t="s">
        <v>86</v>
      </c>
      <c r="N116" s="215" t="s">
        <v>86</v>
      </c>
      <c r="O116" s="215" t="s">
        <v>86</v>
      </c>
      <c r="P116" s="215" t="s">
        <v>86</v>
      </c>
      <c r="Q116" s="215" t="s">
        <v>86</v>
      </c>
      <c r="R116" s="215" t="s">
        <v>86</v>
      </c>
      <c r="S116" s="155"/>
      <c r="T116" s="171"/>
    </row>
    <row r="117" spans="1:20" s="154" customFormat="1" ht="12.75">
      <c r="A117" s="156"/>
      <c r="B117" s="156" t="s">
        <v>33</v>
      </c>
      <c r="C117" s="170"/>
      <c r="D117" s="170"/>
      <c r="E117" s="170"/>
      <c r="F117" s="180">
        <f>SUM(G117:R117)</f>
        <v>358473.8446000003</v>
      </c>
      <c r="G117" s="181">
        <f t="shared" ref="G117:R117" si="20">SUM(G113:G115)</f>
        <v>35847.38446000003</v>
      </c>
      <c r="H117" s="181">
        <f t="shared" si="20"/>
        <v>35847.38446000003</v>
      </c>
      <c r="I117" s="181">
        <f t="shared" si="20"/>
        <v>35847.38446000003</v>
      </c>
      <c r="J117" s="181">
        <f t="shared" si="20"/>
        <v>35847.38446000003</v>
      </c>
      <c r="K117" s="181">
        <f t="shared" si="20"/>
        <v>35847.38446000003</v>
      </c>
      <c r="L117" s="181">
        <f t="shared" si="20"/>
        <v>35847.38446000003</v>
      </c>
      <c r="M117" s="181">
        <f t="shared" si="20"/>
        <v>35847.38446000003</v>
      </c>
      <c r="N117" s="181">
        <f t="shared" si="20"/>
        <v>35847.38446000003</v>
      </c>
      <c r="O117" s="181">
        <f t="shared" si="20"/>
        <v>35847.38446000003</v>
      </c>
      <c r="P117" s="181">
        <f t="shared" si="20"/>
        <v>35847.38446000003</v>
      </c>
      <c r="Q117" s="181">
        <f t="shared" si="20"/>
        <v>0</v>
      </c>
      <c r="R117" s="181">
        <f t="shared" si="20"/>
        <v>0</v>
      </c>
      <c r="S117" s="155"/>
      <c r="T117" s="171"/>
    </row>
    <row r="118" spans="1:20" s="154" customFormat="1" ht="12.75">
      <c r="A118" s="156"/>
      <c r="B118" s="156"/>
      <c r="C118" s="170"/>
      <c r="D118" s="170"/>
      <c r="E118" s="170"/>
      <c r="F118" s="182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55"/>
      <c r="T118" s="171"/>
    </row>
    <row r="119" spans="1:20" s="154" customFormat="1" ht="12.75">
      <c r="A119" s="156"/>
      <c r="B119" s="156" t="s">
        <v>79</v>
      </c>
      <c r="C119" s="170"/>
      <c r="D119" s="170"/>
      <c r="E119" s="170"/>
      <c r="F119" s="182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55"/>
      <c r="T119" s="171"/>
    </row>
    <row r="120" spans="1:20" s="250" customFormat="1" ht="12.75">
      <c r="A120" s="156"/>
      <c r="B120" s="156"/>
      <c r="C120" s="156" t="s">
        <v>79</v>
      </c>
      <c r="D120" s="156"/>
      <c r="E120" s="156"/>
      <c r="F120" s="180">
        <f t="shared" ref="F120:F122" ca="1" si="21">SUM(G120:R120)</f>
        <v>120447694.50849299</v>
      </c>
      <c r="G120" s="181">
        <f ca="1">'WIJAM NPC Before Balancing'!G120+'Net Position Balancing'!E27</f>
        <v>10093589.812376391</v>
      </c>
      <c r="H120" s="181">
        <f ca="1">'WIJAM NPC Before Balancing'!H120+'Net Position Balancing'!F27</f>
        <v>5933294.9810668128</v>
      </c>
      <c r="I120" s="181">
        <f ca="1">'WIJAM NPC Before Balancing'!I120+'Net Position Balancing'!G27</f>
        <v>3197223.1953938296</v>
      </c>
      <c r="J120" s="181">
        <f ca="1">'WIJAM NPC Before Balancing'!J120+'Net Position Balancing'!H27</f>
        <v>4135432.2341310638</v>
      </c>
      <c r="K120" s="181">
        <f ca="1">'WIJAM NPC Before Balancing'!K120+'Net Position Balancing'!I27</f>
        <v>6638898.1323781116</v>
      </c>
      <c r="L120" s="181">
        <f ca="1">'WIJAM NPC Before Balancing'!L120+'Net Position Balancing'!J27</f>
        <v>4977440.5821620375</v>
      </c>
      <c r="M120" s="181">
        <f ca="1">'WIJAM NPC Before Balancing'!M120+'Net Position Balancing'!K27</f>
        <v>11672473.089974759</v>
      </c>
      <c r="N120" s="181">
        <f ca="1">'WIJAM NPC Before Balancing'!N120+'Net Position Balancing'!L27</f>
        <v>14130254.475825619</v>
      </c>
      <c r="O120" s="181">
        <f ca="1">'WIJAM NPC Before Balancing'!O120+'Net Position Balancing'!M27</f>
        <v>10610208.908893708</v>
      </c>
      <c r="P120" s="181">
        <f ca="1">'WIJAM NPC Before Balancing'!P120+'Net Position Balancing'!N27</f>
        <v>2545302.9312414466</v>
      </c>
      <c r="Q120" s="181">
        <f ca="1">'WIJAM NPC Before Balancing'!Q120+'Net Position Balancing'!O27</f>
        <v>9314430.3732046578</v>
      </c>
      <c r="R120" s="181">
        <f ca="1">'WIJAM NPC Before Balancing'!R120+'Net Position Balancing'!P27</f>
        <v>37199145.791844547</v>
      </c>
      <c r="S120" s="52"/>
      <c r="T120" s="171"/>
    </row>
    <row r="121" spans="1:20" s="154" customFormat="1" ht="12.75">
      <c r="A121" s="156"/>
      <c r="B121" s="156"/>
      <c r="C121" s="156" t="s">
        <v>118</v>
      </c>
      <c r="D121" s="156"/>
      <c r="E121" s="156"/>
      <c r="F121" s="178">
        <f t="shared" si="21"/>
        <v>-23476337.751206033</v>
      </c>
      <c r="G121" s="179">
        <f>'WIJAM NPC Before Balancing'!G121</f>
        <v>-1131942.9620288769</v>
      </c>
      <c r="H121" s="179">
        <f>'WIJAM NPC Before Balancing'!H121</f>
        <v>-918181.10829846782</v>
      </c>
      <c r="I121" s="179">
        <f>'WIJAM NPC Before Balancing'!I121</f>
        <v>-900562.44066622888</v>
      </c>
      <c r="J121" s="179">
        <f>'WIJAM NPC Before Balancing'!J121</f>
        <v>-1445611.1799109266</v>
      </c>
      <c r="K121" s="179">
        <f>'WIJAM NPC Before Balancing'!K121</f>
        <v>-1916894.66346164</v>
      </c>
      <c r="L121" s="179">
        <f>'WIJAM NPC Before Balancing'!L121</f>
        <v>-1253807.5236334272</v>
      </c>
      <c r="M121" s="179">
        <f>'WIJAM NPC Before Balancing'!M121</f>
        <v>-2177511.8208790021</v>
      </c>
      <c r="N121" s="179">
        <f>'WIJAM NPC Before Balancing'!N121</f>
        <v>-3197976.288782577</v>
      </c>
      <c r="O121" s="179">
        <f>'WIJAM NPC Before Balancing'!O121</f>
        <v>-4124844.4076722534</v>
      </c>
      <c r="P121" s="179">
        <f>'WIJAM NPC Before Balancing'!P121</f>
        <v>-1685175.5587731148</v>
      </c>
      <c r="Q121" s="179">
        <f>'WIJAM NPC Before Balancing'!Q121</f>
        <v>-1689150.5621174758</v>
      </c>
      <c r="R121" s="179">
        <f>'WIJAM NPC Before Balancing'!R121</f>
        <v>-3034679.2349820416</v>
      </c>
      <c r="S121" s="155"/>
      <c r="T121" s="171"/>
    </row>
    <row r="122" spans="1:20" s="154" customFormat="1" ht="12.75">
      <c r="A122" s="156"/>
      <c r="B122" s="156"/>
      <c r="C122" s="156" t="s">
        <v>119</v>
      </c>
      <c r="D122" s="156"/>
      <c r="E122" s="156"/>
      <c r="F122" s="178">
        <f t="shared" si="21"/>
        <v>370138.11111441773</v>
      </c>
      <c r="G122" s="179">
        <f>'WIJAM NPC Before Balancing'!G122</f>
        <v>8677.7316948981043</v>
      </c>
      <c r="H122" s="179">
        <f>'WIJAM NPC Before Balancing'!H122</f>
        <v>-3933.0913790542008</v>
      </c>
      <c r="I122" s="179">
        <f>'WIJAM NPC Before Balancing'!I122</f>
        <v>-16947.122646978394</v>
      </c>
      <c r="J122" s="179">
        <f>'WIJAM NPC Before Balancing'!J122</f>
        <v>-12454.099902310425</v>
      </c>
      <c r="K122" s="179">
        <f>'WIJAM NPC Before Balancing'!K122</f>
        <v>40804.066834576333</v>
      </c>
      <c r="L122" s="179">
        <f>'WIJAM NPC Before Balancing'!L122</f>
        <v>18506.184346176007</v>
      </c>
      <c r="M122" s="179">
        <f>'WIJAM NPC Before Balancing'!M122</f>
        <v>111442.79889307519</v>
      </c>
      <c r="N122" s="179">
        <f>'WIJAM NPC Before Balancing'!N122</f>
        <v>421897.97268911562</v>
      </c>
      <c r="O122" s="179">
        <f>'WIJAM NPC Before Balancing'!O122</f>
        <v>-248831.71718416634</v>
      </c>
      <c r="P122" s="179">
        <f>'WIJAM NPC Before Balancing'!P122</f>
        <v>97723.1015061449</v>
      </c>
      <c r="Q122" s="179">
        <f>'WIJAM NPC Before Balancing'!Q122</f>
        <v>-295747.39981567662</v>
      </c>
      <c r="R122" s="179">
        <f>'WIJAM NPC Before Balancing'!R122</f>
        <v>248999.68607861747</v>
      </c>
      <c r="S122" s="155"/>
      <c r="T122" s="171"/>
    </row>
    <row r="123" spans="1:20" s="154" customFormat="1" ht="12.75">
      <c r="A123" s="156"/>
      <c r="B123" s="156"/>
      <c r="C123" s="156"/>
      <c r="D123" s="170"/>
      <c r="E123" s="170"/>
      <c r="F123" s="215"/>
      <c r="G123" s="215"/>
      <c r="H123" s="215"/>
      <c r="I123" s="215"/>
      <c r="J123" s="215"/>
      <c r="K123" s="215"/>
      <c r="L123" s="215"/>
      <c r="M123" s="215"/>
      <c r="N123" s="215"/>
      <c r="O123" s="215"/>
      <c r="P123" s="215"/>
      <c r="Q123" s="215"/>
      <c r="R123" s="215"/>
      <c r="S123" s="155"/>
      <c r="T123" s="171"/>
    </row>
    <row r="124" spans="1:20" s="154" customFormat="1" ht="12.75">
      <c r="A124" s="156"/>
      <c r="B124" s="156" t="s">
        <v>34</v>
      </c>
      <c r="C124" s="156"/>
      <c r="D124" s="170"/>
      <c r="E124" s="170"/>
      <c r="F124" s="180">
        <f ca="1">SUM(G124:R124)</f>
        <v>97341494.868401349</v>
      </c>
      <c r="G124" s="181">
        <f t="shared" ref="G124:R124" ca="1" si="22">SUM(G120:G123)</f>
        <v>8970324.5820424128</v>
      </c>
      <c r="H124" s="181">
        <f t="shared" ca="1" si="22"/>
        <v>5011180.7813892914</v>
      </c>
      <c r="I124" s="181">
        <f t="shared" ca="1" si="22"/>
        <v>2279713.632080622</v>
      </c>
      <c r="J124" s="181">
        <f t="shared" ca="1" si="22"/>
        <v>2677366.9543178268</v>
      </c>
      <c r="K124" s="181">
        <f t="shared" ca="1" si="22"/>
        <v>4762807.5357510485</v>
      </c>
      <c r="L124" s="181">
        <f t="shared" ca="1" si="22"/>
        <v>3742139.2428747867</v>
      </c>
      <c r="M124" s="181">
        <f t="shared" ca="1" si="22"/>
        <v>9606404.0679888315</v>
      </c>
      <c r="N124" s="181">
        <f t="shared" ca="1" si="22"/>
        <v>11354176.159732157</v>
      </c>
      <c r="O124" s="181">
        <f t="shared" ca="1" si="22"/>
        <v>6236532.7840372883</v>
      </c>
      <c r="P124" s="181">
        <f t="shared" ca="1" si="22"/>
        <v>957850.47397447668</v>
      </c>
      <c r="Q124" s="181">
        <f t="shared" ca="1" si="22"/>
        <v>7329532.4112715051</v>
      </c>
      <c r="R124" s="181">
        <f t="shared" ca="1" si="22"/>
        <v>34413466.242941119</v>
      </c>
      <c r="S124" s="155"/>
      <c r="T124" s="171"/>
    </row>
    <row r="125" spans="1:20" s="154" customFormat="1" ht="12.75">
      <c r="A125" s="156"/>
      <c r="B125" s="156"/>
      <c r="C125" s="156"/>
      <c r="D125" s="170"/>
      <c r="E125" s="170"/>
      <c r="F125" s="180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55"/>
      <c r="T125" s="171"/>
    </row>
    <row r="126" spans="1:20" s="154" customFormat="1" ht="12.75">
      <c r="A126" s="156"/>
      <c r="B126" s="156"/>
      <c r="C126" s="170"/>
      <c r="D126" s="170"/>
      <c r="E126" s="170"/>
      <c r="F126" s="215" t="s">
        <v>86</v>
      </c>
      <c r="G126" s="215" t="s">
        <v>86</v>
      </c>
      <c r="H126" s="215" t="s">
        <v>86</v>
      </c>
      <c r="I126" s="215" t="s">
        <v>86</v>
      </c>
      <c r="J126" s="215" t="s">
        <v>86</v>
      </c>
      <c r="K126" s="215" t="s">
        <v>86</v>
      </c>
      <c r="L126" s="215" t="s">
        <v>86</v>
      </c>
      <c r="M126" s="215" t="s">
        <v>86</v>
      </c>
      <c r="N126" s="215" t="s">
        <v>86</v>
      </c>
      <c r="O126" s="215" t="s">
        <v>86</v>
      </c>
      <c r="P126" s="215" t="s">
        <v>86</v>
      </c>
      <c r="Q126" s="215" t="s">
        <v>86</v>
      </c>
      <c r="R126" s="215" t="s">
        <v>86</v>
      </c>
      <c r="S126" s="155"/>
      <c r="T126" s="171"/>
    </row>
    <row r="127" spans="1:20" s="154" customFormat="1" ht="12.75">
      <c r="A127" s="166" t="s">
        <v>36</v>
      </c>
      <c r="B127" s="156"/>
      <c r="C127" s="170"/>
      <c r="D127" s="170"/>
      <c r="E127" s="170"/>
      <c r="F127" s="217">
        <f ca="1">SUM(G127:R127)</f>
        <v>110180625.05464044</v>
      </c>
      <c r="G127" s="217">
        <f t="shared" ref="G127:R127" ca="1" si="23">SUM(G110,G117,G124)</f>
        <v>10285290.462779813</v>
      </c>
      <c r="H127" s="217">
        <f t="shared" ca="1" si="23"/>
        <v>6170859.8962766211</v>
      </c>
      <c r="I127" s="217">
        <f t="shared" ca="1" si="23"/>
        <v>3417905.1422394644</v>
      </c>
      <c r="J127" s="217">
        <f t="shared" ca="1" si="23"/>
        <v>3865024.6149895322</v>
      </c>
      <c r="K127" s="217">
        <f t="shared" ca="1" si="23"/>
        <v>5896909.3244564775</v>
      </c>
      <c r="L127" s="217">
        <f t="shared" ca="1" si="23"/>
        <v>4750267.1670562588</v>
      </c>
      <c r="M127" s="217">
        <f t="shared" ca="1" si="23"/>
        <v>10602127.409753697</v>
      </c>
      <c r="N127" s="217">
        <f t="shared" ca="1" si="23"/>
        <v>12251972.51876289</v>
      </c>
      <c r="O127" s="217">
        <f t="shared" ca="1" si="23"/>
        <v>7131103.9199452437</v>
      </c>
      <c r="P127" s="217">
        <f t="shared" ca="1" si="23"/>
        <v>1885806.7743460243</v>
      </c>
      <c r="Q127" s="217">
        <f t="shared" ca="1" si="23"/>
        <v>8323581.8127923971</v>
      </c>
      <c r="R127" s="217">
        <f t="shared" ca="1" si="23"/>
        <v>35599776.011242054</v>
      </c>
      <c r="S127" s="155"/>
      <c r="T127" s="171"/>
    </row>
    <row r="128" spans="1:20" s="154" customFormat="1" ht="12.75">
      <c r="A128" s="156"/>
      <c r="B128" s="156"/>
      <c r="C128" s="170"/>
      <c r="D128" s="170"/>
      <c r="E128" s="170"/>
      <c r="F128" s="180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55"/>
      <c r="T128" s="171"/>
    </row>
    <row r="129" spans="1:20" s="154" customFormat="1" ht="12.75">
      <c r="A129" s="166" t="s">
        <v>37</v>
      </c>
      <c r="B129" s="156"/>
      <c r="C129" s="170"/>
      <c r="D129" s="170"/>
      <c r="E129" s="170"/>
      <c r="F129" s="180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55"/>
      <c r="T129" s="171"/>
    </row>
    <row r="130" spans="1:20" s="154" customFormat="1" ht="12.75">
      <c r="A130" s="156"/>
      <c r="B130" s="156"/>
      <c r="C130" s="162" t="s">
        <v>38</v>
      </c>
      <c r="D130" s="170"/>
      <c r="E130" s="170"/>
      <c r="F130" s="180">
        <f t="shared" ref="F130:F131" si="24">SUM(G130:R130)</f>
        <v>11984879.865903877</v>
      </c>
      <c r="G130" s="181">
        <f>'WIJAM NPC Before Balancing'!G130</f>
        <v>906648.48532891413</v>
      </c>
      <c r="H130" s="181">
        <f>'WIJAM NPC Before Balancing'!H130</f>
        <v>949544.08772502281</v>
      </c>
      <c r="I130" s="181">
        <f>'WIJAM NPC Before Balancing'!I130</f>
        <v>1004358.7383358603</v>
      </c>
      <c r="J130" s="181">
        <f>'WIJAM NPC Before Balancing'!J130</f>
        <v>1002315.0423038024</v>
      </c>
      <c r="K130" s="181">
        <f>'WIJAM NPC Before Balancing'!K130</f>
        <v>972797.0751792388</v>
      </c>
      <c r="L130" s="181">
        <f>'WIJAM NPC Before Balancing'!L130</f>
        <v>977167.07686991687</v>
      </c>
      <c r="M130" s="181">
        <f>'WIJAM NPC Before Balancing'!M130</f>
        <v>1014835.4495114527</v>
      </c>
      <c r="N130" s="181">
        <f>'WIJAM NPC Before Balancing'!N130</f>
        <v>1035759.8681421753</v>
      </c>
      <c r="O130" s="181">
        <f>'WIJAM NPC Before Balancing'!O130</f>
        <v>1036283.4207854308</v>
      </c>
      <c r="P130" s="181">
        <f>'WIJAM NPC Before Balancing'!P130</f>
        <v>993299.3629766457</v>
      </c>
      <c r="Q130" s="181">
        <f>'WIJAM NPC Before Balancing'!Q130</f>
        <v>1006954.7230711648</v>
      </c>
      <c r="R130" s="181">
        <f>'WIJAM NPC Before Balancing'!R130</f>
        <v>1084916.5356742491</v>
      </c>
      <c r="S130" s="155"/>
      <c r="T130" s="171"/>
    </row>
    <row r="131" spans="1:20" s="154" customFormat="1" ht="12.75">
      <c r="A131" s="156"/>
      <c r="B131" s="156"/>
      <c r="C131" s="162" t="s">
        <v>39</v>
      </c>
      <c r="D131" s="170"/>
      <c r="E131" s="170"/>
      <c r="F131" s="178">
        <f t="shared" si="24"/>
        <v>1034258.8420156182</v>
      </c>
      <c r="G131" s="179">
        <f>'WIJAM NPC Before Balancing'!G131</f>
        <v>43145.293111150553</v>
      </c>
      <c r="H131" s="179">
        <f>'WIJAM NPC Before Balancing'!H131</f>
        <v>31177.05956113822</v>
      </c>
      <c r="I131" s="179">
        <f>'WIJAM NPC Before Balancing'!I131</f>
        <v>34048.841502607997</v>
      </c>
      <c r="J131" s="179">
        <f>'WIJAM NPC Before Balancing'!J131</f>
        <v>60950.765772903855</v>
      </c>
      <c r="K131" s="179">
        <f>'WIJAM NPC Before Balancing'!K131</f>
        <v>36387.545878681049</v>
      </c>
      <c r="L131" s="179">
        <f>'WIJAM NPC Before Balancing'!L131</f>
        <v>97588.789386372897</v>
      </c>
      <c r="M131" s="179">
        <f>'WIJAM NPC Before Balancing'!M131</f>
        <v>210082.38440183614</v>
      </c>
      <c r="N131" s="179">
        <f>'WIJAM NPC Before Balancing'!N131</f>
        <v>146535.66148027556</v>
      </c>
      <c r="O131" s="179">
        <f>'WIJAM NPC Before Balancing'!O131</f>
        <v>86767.721766042567</v>
      </c>
      <c r="P131" s="179">
        <f>'WIJAM NPC Before Balancing'!P131</f>
        <v>51217.703254171123</v>
      </c>
      <c r="Q131" s="179">
        <f>'WIJAM NPC Before Balancing'!Q131</f>
        <v>123113.39662210397</v>
      </c>
      <c r="R131" s="179">
        <f>'WIJAM NPC Before Balancing'!R131</f>
        <v>113243.67927833425</v>
      </c>
      <c r="S131" s="155"/>
      <c r="T131" s="171"/>
    </row>
    <row r="132" spans="1:20" s="154" customFormat="1" ht="12.75">
      <c r="A132" s="156"/>
      <c r="B132" s="156"/>
      <c r="C132" s="162"/>
      <c r="D132" s="170"/>
      <c r="E132" s="170"/>
      <c r="F132" s="215" t="s">
        <v>86</v>
      </c>
      <c r="G132" s="215" t="s">
        <v>86</v>
      </c>
      <c r="H132" s="215" t="s">
        <v>86</v>
      </c>
      <c r="I132" s="215" t="s">
        <v>86</v>
      </c>
      <c r="J132" s="215" t="s">
        <v>86</v>
      </c>
      <c r="K132" s="215" t="s">
        <v>86</v>
      </c>
      <c r="L132" s="215" t="s">
        <v>86</v>
      </c>
      <c r="M132" s="215" t="s">
        <v>86</v>
      </c>
      <c r="N132" s="215" t="s">
        <v>86</v>
      </c>
      <c r="O132" s="215" t="s">
        <v>86</v>
      </c>
      <c r="P132" s="215" t="s">
        <v>86</v>
      </c>
      <c r="Q132" s="215" t="s">
        <v>86</v>
      </c>
      <c r="R132" s="215" t="s">
        <v>86</v>
      </c>
      <c r="S132" s="155"/>
      <c r="T132" s="171"/>
    </row>
    <row r="133" spans="1:20" s="154" customFormat="1" ht="12.75">
      <c r="A133" s="169" t="s">
        <v>40</v>
      </c>
      <c r="B133" s="156"/>
      <c r="C133" s="170"/>
      <c r="D133" s="170"/>
      <c r="E133" s="170"/>
      <c r="F133" s="217">
        <f>SUM(G133:R133)</f>
        <v>13019138.70791949</v>
      </c>
      <c r="G133" s="217">
        <f t="shared" ref="G133:R133" si="25">SUM(G130:G131)</f>
        <v>949793.77844006463</v>
      </c>
      <c r="H133" s="217">
        <f t="shared" si="25"/>
        <v>980721.14728616108</v>
      </c>
      <c r="I133" s="217">
        <f t="shared" si="25"/>
        <v>1038407.5798384683</v>
      </c>
      <c r="J133" s="217">
        <f t="shared" si="25"/>
        <v>1063265.8080767062</v>
      </c>
      <c r="K133" s="217">
        <f t="shared" si="25"/>
        <v>1009184.6210579198</v>
      </c>
      <c r="L133" s="217">
        <f t="shared" si="25"/>
        <v>1074755.8662562896</v>
      </c>
      <c r="M133" s="217">
        <f t="shared" si="25"/>
        <v>1224917.8339132888</v>
      </c>
      <c r="N133" s="217">
        <f t="shared" si="25"/>
        <v>1182295.5296224509</v>
      </c>
      <c r="O133" s="217">
        <f t="shared" si="25"/>
        <v>1123051.1425514733</v>
      </c>
      <c r="P133" s="217">
        <f t="shared" si="25"/>
        <v>1044517.0662308168</v>
      </c>
      <c r="Q133" s="217">
        <f t="shared" si="25"/>
        <v>1130068.1196932688</v>
      </c>
      <c r="R133" s="217">
        <f t="shared" si="25"/>
        <v>1198160.2149525834</v>
      </c>
      <c r="S133" s="155"/>
      <c r="T133" s="171"/>
    </row>
    <row r="134" spans="1:20" s="154" customFormat="1" ht="12.75">
      <c r="A134" s="156"/>
      <c r="B134" s="156"/>
      <c r="C134" s="170"/>
      <c r="D134" s="170"/>
      <c r="E134" s="170"/>
      <c r="F134" s="182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55"/>
      <c r="T134" s="171"/>
    </row>
    <row r="135" spans="1:20" s="154" customFormat="1" ht="12.75">
      <c r="A135" s="169" t="s">
        <v>140</v>
      </c>
      <c r="B135" s="156"/>
      <c r="C135" s="170"/>
      <c r="D135" s="170"/>
      <c r="E135" s="170"/>
      <c r="F135" s="182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55"/>
      <c r="T135" s="171"/>
    </row>
    <row r="136" spans="1:20" s="154" customFormat="1" ht="12.75">
      <c r="A136" s="156"/>
      <c r="B136" s="156"/>
      <c r="C136" s="156" t="s">
        <v>41</v>
      </c>
      <c r="D136" s="170"/>
      <c r="E136" s="170"/>
      <c r="F136" s="178">
        <f t="shared" ref="F136:F144" si="26">SUM(G136:R136)</f>
        <v>2377921.44296542</v>
      </c>
      <c r="G136" s="179">
        <f>'WIJAM NPC Before Balancing'!G136</f>
        <v>183823.80002352459</v>
      </c>
      <c r="H136" s="179">
        <f>'WIJAM NPC Before Balancing'!H136</f>
        <v>198790.03671557913</v>
      </c>
      <c r="I136" s="179">
        <f>'WIJAM NPC Before Balancing'!I136</f>
        <v>195776.6103250203</v>
      </c>
      <c r="J136" s="179">
        <f>'WIJAM NPC Before Balancing'!J136</f>
        <v>117035.2648043435</v>
      </c>
      <c r="K136" s="179">
        <f>'WIJAM NPC Before Balancing'!K136</f>
        <v>239082.90038240267</v>
      </c>
      <c r="L136" s="179">
        <f>'WIJAM NPC Before Balancing'!L136</f>
        <v>129566.82646252619</v>
      </c>
      <c r="M136" s="179">
        <f>'WIJAM NPC Before Balancing'!M136</f>
        <v>227847.27640386144</v>
      </c>
      <c r="N136" s="179">
        <f>'WIJAM NPC Before Balancing'!N136</f>
        <v>249882.74652721387</v>
      </c>
      <c r="O136" s="179">
        <f>'WIJAM NPC Before Balancing'!O136</f>
        <v>213286.97091827862</v>
      </c>
      <c r="P136" s="179">
        <f>'WIJAM NPC Before Balancing'!P136</f>
        <v>281467.57359331677</v>
      </c>
      <c r="Q136" s="179">
        <f>'WIJAM NPC Before Balancing'!Q136</f>
        <v>162187.15669265779</v>
      </c>
      <c r="R136" s="179">
        <f>'WIJAM NPC Before Balancing'!R136</f>
        <v>179174.28011669521</v>
      </c>
      <c r="S136" s="155"/>
      <c r="T136" s="171"/>
    </row>
    <row r="137" spans="1:20" s="154" customFormat="1" ht="12.75">
      <c r="A137" s="169"/>
      <c r="B137" s="156"/>
      <c r="C137" s="156" t="s">
        <v>42</v>
      </c>
      <c r="D137" s="170"/>
      <c r="E137" s="170"/>
      <c r="F137" s="178">
        <f t="shared" si="26"/>
        <v>0</v>
      </c>
      <c r="G137" s="179">
        <f>'WIJAM NPC Before Balancing'!G137</f>
        <v>0</v>
      </c>
      <c r="H137" s="179">
        <f>'WIJAM NPC Before Balancing'!H137</f>
        <v>0</v>
      </c>
      <c r="I137" s="179">
        <f>'WIJAM NPC Before Balancing'!I137</f>
        <v>0</v>
      </c>
      <c r="J137" s="179">
        <f>'WIJAM NPC Before Balancing'!J137</f>
        <v>0</v>
      </c>
      <c r="K137" s="179">
        <f>'WIJAM NPC Before Balancing'!K137</f>
        <v>0</v>
      </c>
      <c r="L137" s="179">
        <f>'WIJAM NPC Before Balancing'!L137</f>
        <v>0</v>
      </c>
      <c r="M137" s="179">
        <f>'WIJAM NPC Before Balancing'!M137</f>
        <v>0</v>
      </c>
      <c r="N137" s="179">
        <f>'WIJAM NPC Before Balancing'!N137</f>
        <v>0</v>
      </c>
      <c r="O137" s="179">
        <f>'WIJAM NPC Before Balancing'!O137</f>
        <v>0</v>
      </c>
      <c r="P137" s="179">
        <f>'WIJAM NPC Before Balancing'!P137</f>
        <v>0</v>
      </c>
      <c r="Q137" s="179">
        <f>'WIJAM NPC Before Balancing'!Q137</f>
        <v>0</v>
      </c>
      <c r="R137" s="179">
        <f>'WIJAM NPC Before Balancing'!R137</f>
        <v>0</v>
      </c>
      <c r="S137" s="155"/>
      <c r="T137" s="171"/>
    </row>
    <row r="138" spans="1:20" s="154" customFormat="1" ht="12.75">
      <c r="A138" s="156"/>
      <c r="B138" s="156"/>
      <c r="C138" s="156" t="s">
        <v>43</v>
      </c>
      <c r="D138" s="170"/>
      <c r="E138" s="170"/>
      <c r="F138" s="178">
        <f t="shared" si="26"/>
        <v>0</v>
      </c>
      <c r="G138" s="179">
        <f>'WIJAM NPC Before Balancing'!G138</f>
        <v>0</v>
      </c>
      <c r="H138" s="179">
        <f>'WIJAM NPC Before Balancing'!H138</f>
        <v>0</v>
      </c>
      <c r="I138" s="179">
        <f>'WIJAM NPC Before Balancing'!I138</f>
        <v>0</v>
      </c>
      <c r="J138" s="179">
        <f>'WIJAM NPC Before Balancing'!J138</f>
        <v>0</v>
      </c>
      <c r="K138" s="179">
        <f>'WIJAM NPC Before Balancing'!K138</f>
        <v>0</v>
      </c>
      <c r="L138" s="179">
        <f>'WIJAM NPC Before Balancing'!L138</f>
        <v>0</v>
      </c>
      <c r="M138" s="179">
        <f>'WIJAM NPC Before Balancing'!M138</f>
        <v>0</v>
      </c>
      <c r="N138" s="179">
        <f>'WIJAM NPC Before Balancing'!N138</f>
        <v>0</v>
      </c>
      <c r="O138" s="179">
        <f>'WIJAM NPC Before Balancing'!O138</f>
        <v>0</v>
      </c>
      <c r="P138" s="179">
        <f>'WIJAM NPC Before Balancing'!P138</f>
        <v>0</v>
      </c>
      <c r="Q138" s="179">
        <f>'WIJAM NPC Before Balancing'!Q138</f>
        <v>0</v>
      </c>
      <c r="R138" s="179">
        <f>'WIJAM NPC Before Balancing'!R138</f>
        <v>0</v>
      </c>
      <c r="S138" s="155"/>
      <c r="T138" s="171"/>
    </row>
    <row r="139" spans="1:20" s="154" customFormat="1" ht="12.75">
      <c r="A139" s="169"/>
      <c r="B139" s="156"/>
      <c r="C139" s="156" t="s">
        <v>44</v>
      </c>
      <c r="D139" s="170"/>
      <c r="E139" s="170"/>
      <c r="F139" s="178">
        <f t="shared" si="26"/>
        <v>0</v>
      </c>
      <c r="G139" s="179">
        <f>'WIJAM NPC Before Balancing'!G139</f>
        <v>0</v>
      </c>
      <c r="H139" s="179">
        <f>'WIJAM NPC Before Balancing'!H139</f>
        <v>0</v>
      </c>
      <c r="I139" s="179">
        <f>'WIJAM NPC Before Balancing'!I139</f>
        <v>0</v>
      </c>
      <c r="J139" s="179">
        <f>'WIJAM NPC Before Balancing'!J139</f>
        <v>0</v>
      </c>
      <c r="K139" s="179">
        <f>'WIJAM NPC Before Balancing'!K139</f>
        <v>0</v>
      </c>
      <c r="L139" s="179">
        <f>'WIJAM NPC Before Balancing'!L139</f>
        <v>0</v>
      </c>
      <c r="M139" s="179">
        <f>'WIJAM NPC Before Balancing'!M139</f>
        <v>0</v>
      </c>
      <c r="N139" s="179">
        <f>'WIJAM NPC Before Balancing'!N139</f>
        <v>0</v>
      </c>
      <c r="O139" s="179">
        <f>'WIJAM NPC Before Balancing'!O139</f>
        <v>0</v>
      </c>
      <c r="P139" s="179">
        <f>'WIJAM NPC Before Balancing'!P139</f>
        <v>0</v>
      </c>
      <c r="Q139" s="179">
        <f>'WIJAM NPC Before Balancing'!Q139</f>
        <v>0</v>
      </c>
      <c r="R139" s="179">
        <f>'WIJAM NPC Before Balancing'!R139</f>
        <v>0</v>
      </c>
      <c r="S139" s="155"/>
      <c r="T139" s="171"/>
    </row>
    <row r="140" spans="1:20" s="154" customFormat="1" ht="12.75">
      <c r="A140" s="156"/>
      <c r="B140" s="153"/>
      <c r="C140" s="156" t="s">
        <v>45</v>
      </c>
      <c r="D140" s="156"/>
      <c r="E140" s="156"/>
      <c r="F140" s="178">
        <f t="shared" si="26"/>
        <v>0</v>
      </c>
      <c r="G140" s="179">
        <f>'WIJAM NPC Before Balancing'!G140</f>
        <v>0</v>
      </c>
      <c r="H140" s="179">
        <f>'WIJAM NPC Before Balancing'!H140</f>
        <v>0</v>
      </c>
      <c r="I140" s="179">
        <f>'WIJAM NPC Before Balancing'!I140</f>
        <v>0</v>
      </c>
      <c r="J140" s="179">
        <f>'WIJAM NPC Before Balancing'!J140</f>
        <v>0</v>
      </c>
      <c r="K140" s="179">
        <f>'WIJAM NPC Before Balancing'!K140</f>
        <v>0</v>
      </c>
      <c r="L140" s="179">
        <f>'WIJAM NPC Before Balancing'!L140</f>
        <v>0</v>
      </c>
      <c r="M140" s="179">
        <f>'WIJAM NPC Before Balancing'!M140</f>
        <v>0</v>
      </c>
      <c r="N140" s="179">
        <f>'WIJAM NPC Before Balancing'!N140</f>
        <v>0</v>
      </c>
      <c r="O140" s="179">
        <f>'WIJAM NPC Before Balancing'!O140</f>
        <v>0</v>
      </c>
      <c r="P140" s="179">
        <f>'WIJAM NPC Before Balancing'!P140</f>
        <v>0</v>
      </c>
      <c r="Q140" s="179">
        <f>'WIJAM NPC Before Balancing'!Q140</f>
        <v>0</v>
      </c>
      <c r="R140" s="179">
        <f>'WIJAM NPC Before Balancing'!R140</f>
        <v>0</v>
      </c>
      <c r="S140" s="155"/>
      <c r="T140" s="171"/>
    </row>
    <row r="141" spans="1:20" s="154" customFormat="1" ht="12.75">
      <c r="A141" s="156"/>
      <c r="B141" s="153"/>
      <c r="C141" s="156" t="s">
        <v>46</v>
      </c>
      <c r="D141" s="156"/>
      <c r="E141" s="156"/>
      <c r="F141" s="178">
        <f t="shared" si="26"/>
        <v>0</v>
      </c>
      <c r="G141" s="179">
        <f>'WIJAM NPC Before Balancing'!G141</f>
        <v>0</v>
      </c>
      <c r="H141" s="179">
        <f>'WIJAM NPC Before Balancing'!H141</f>
        <v>0</v>
      </c>
      <c r="I141" s="179">
        <f>'WIJAM NPC Before Balancing'!I141</f>
        <v>0</v>
      </c>
      <c r="J141" s="179">
        <f>'WIJAM NPC Before Balancing'!J141</f>
        <v>0</v>
      </c>
      <c r="K141" s="179">
        <f>'WIJAM NPC Before Balancing'!K141</f>
        <v>0</v>
      </c>
      <c r="L141" s="179">
        <f>'WIJAM NPC Before Balancing'!L141</f>
        <v>0</v>
      </c>
      <c r="M141" s="179">
        <f>'WIJAM NPC Before Balancing'!M141</f>
        <v>0</v>
      </c>
      <c r="N141" s="179">
        <f>'WIJAM NPC Before Balancing'!N141</f>
        <v>0</v>
      </c>
      <c r="O141" s="179">
        <f>'WIJAM NPC Before Balancing'!O141</f>
        <v>0</v>
      </c>
      <c r="P141" s="179">
        <f>'WIJAM NPC Before Balancing'!P141</f>
        <v>0</v>
      </c>
      <c r="Q141" s="179">
        <f>'WIJAM NPC Before Balancing'!Q141</f>
        <v>0</v>
      </c>
      <c r="R141" s="179">
        <f>'WIJAM NPC Before Balancing'!R141</f>
        <v>0</v>
      </c>
      <c r="S141" s="155"/>
      <c r="T141" s="171"/>
    </row>
    <row r="142" spans="1:20" s="154" customFormat="1" ht="12.75">
      <c r="A142" s="156"/>
      <c r="B142" s="153"/>
      <c r="C142" s="156" t="s">
        <v>47</v>
      </c>
      <c r="D142" s="156"/>
      <c r="E142" s="156"/>
      <c r="F142" s="178">
        <f t="shared" ref="F142:F143" si="27">SUM(G142:R142)</f>
        <v>39780635.564470477</v>
      </c>
      <c r="G142" s="179">
        <f>'WIJAM NPC Before Balancing'!G142</f>
        <v>3301610.5090392749</v>
      </c>
      <c r="H142" s="179">
        <f>'WIJAM NPC Before Balancing'!H142</f>
        <v>2824323.9772414914</v>
      </c>
      <c r="I142" s="179">
        <f>'WIJAM NPC Before Balancing'!I142</f>
        <v>3363256.9426613515</v>
      </c>
      <c r="J142" s="179">
        <f>'WIJAM NPC Before Balancing'!J142</f>
        <v>2995535.9505577381</v>
      </c>
      <c r="K142" s="179">
        <f>'WIJAM NPC Before Balancing'!K142</f>
        <v>2839419.192075504</v>
      </c>
      <c r="L142" s="179">
        <f>'WIJAM NPC Before Balancing'!L142</f>
        <v>1955766.2983387236</v>
      </c>
      <c r="M142" s="179">
        <f>'WIJAM NPC Before Balancing'!M142</f>
        <v>3966148.0106168259</v>
      </c>
      <c r="N142" s="179">
        <f>'WIJAM NPC Before Balancing'!N142</f>
        <v>3681719.0265368689</v>
      </c>
      <c r="O142" s="179">
        <f>'WIJAM NPC Before Balancing'!O142</f>
        <v>3651261.502807674</v>
      </c>
      <c r="P142" s="179">
        <f>'WIJAM NPC Before Balancing'!P142</f>
        <v>4391889.5744161168</v>
      </c>
      <c r="Q142" s="179">
        <f>'WIJAM NPC Before Balancing'!Q142</f>
        <v>3451533.294747761</v>
      </c>
      <c r="R142" s="179">
        <f>'WIJAM NPC Before Balancing'!R142</f>
        <v>3358171.2854311531</v>
      </c>
      <c r="S142" s="155"/>
      <c r="T142" s="171"/>
    </row>
    <row r="143" spans="1:20" s="154" customFormat="1" ht="12.75">
      <c r="A143" s="156"/>
      <c r="B143" s="153"/>
      <c r="C143" s="156" t="s">
        <v>152</v>
      </c>
      <c r="D143" s="156"/>
      <c r="E143" s="156"/>
      <c r="F143" s="178">
        <f t="shared" si="27"/>
        <v>0</v>
      </c>
      <c r="G143" s="179">
        <f>'WIJAM NPC Before Balancing'!G143</f>
        <v>0</v>
      </c>
      <c r="H143" s="179">
        <f>'WIJAM NPC Before Balancing'!H143</f>
        <v>0</v>
      </c>
      <c r="I143" s="179">
        <f>'WIJAM NPC Before Balancing'!I143</f>
        <v>0</v>
      </c>
      <c r="J143" s="179">
        <f>'WIJAM NPC Before Balancing'!J143</f>
        <v>0</v>
      </c>
      <c r="K143" s="179">
        <f>'WIJAM NPC Before Balancing'!K143</f>
        <v>0</v>
      </c>
      <c r="L143" s="179">
        <f>'WIJAM NPC Before Balancing'!L143</f>
        <v>0</v>
      </c>
      <c r="M143" s="179">
        <f>'WIJAM NPC Before Balancing'!M143</f>
        <v>0</v>
      </c>
      <c r="N143" s="179">
        <f>'WIJAM NPC Before Balancing'!N143</f>
        <v>0</v>
      </c>
      <c r="O143" s="179">
        <f>'WIJAM NPC Before Balancing'!O143</f>
        <v>0</v>
      </c>
      <c r="P143" s="179">
        <f>'WIJAM NPC Before Balancing'!P143</f>
        <v>0</v>
      </c>
      <c r="Q143" s="179">
        <f>'WIJAM NPC Before Balancing'!Q143</f>
        <v>0</v>
      </c>
      <c r="R143" s="179">
        <f>'WIJAM NPC Before Balancing'!R143</f>
        <v>0</v>
      </c>
      <c r="S143" s="155"/>
      <c r="T143" s="171"/>
    </row>
    <row r="144" spans="1:20" s="154" customFormat="1" ht="12.75">
      <c r="A144" s="156"/>
      <c r="B144" s="153"/>
      <c r="C144" s="156" t="s">
        <v>48</v>
      </c>
      <c r="D144" s="156"/>
      <c r="E144" s="156"/>
      <c r="F144" s="178">
        <f t="shared" si="26"/>
        <v>0</v>
      </c>
      <c r="G144" s="179">
        <f>'WIJAM NPC Before Balancing'!G144</f>
        <v>0</v>
      </c>
      <c r="H144" s="179">
        <f>'WIJAM NPC Before Balancing'!H144</f>
        <v>0</v>
      </c>
      <c r="I144" s="179">
        <f>'WIJAM NPC Before Balancing'!I144</f>
        <v>0</v>
      </c>
      <c r="J144" s="179">
        <f>'WIJAM NPC Before Balancing'!J144</f>
        <v>0</v>
      </c>
      <c r="K144" s="179">
        <f>'WIJAM NPC Before Balancing'!K144</f>
        <v>0</v>
      </c>
      <c r="L144" s="179">
        <f>'WIJAM NPC Before Balancing'!L144</f>
        <v>0</v>
      </c>
      <c r="M144" s="179">
        <f>'WIJAM NPC Before Balancing'!M144</f>
        <v>0</v>
      </c>
      <c r="N144" s="179">
        <f>'WIJAM NPC Before Balancing'!N144</f>
        <v>0</v>
      </c>
      <c r="O144" s="179">
        <f>'WIJAM NPC Before Balancing'!O144</f>
        <v>0</v>
      </c>
      <c r="P144" s="179">
        <f>'WIJAM NPC Before Balancing'!P144</f>
        <v>0</v>
      </c>
      <c r="Q144" s="179">
        <f>'WIJAM NPC Before Balancing'!Q144</f>
        <v>0</v>
      </c>
      <c r="R144" s="179">
        <f>'WIJAM NPC Before Balancing'!R144</f>
        <v>0</v>
      </c>
      <c r="S144" s="155"/>
      <c r="T144" s="171"/>
    </row>
    <row r="145" spans="1:20" s="154" customFormat="1" ht="12.75">
      <c r="A145" s="156"/>
      <c r="B145" s="153"/>
      <c r="C145" s="156"/>
      <c r="D145" s="156"/>
      <c r="E145" s="156"/>
      <c r="F145" s="215" t="s">
        <v>86</v>
      </c>
      <c r="G145" s="215" t="s">
        <v>86</v>
      </c>
      <c r="H145" s="215" t="s">
        <v>86</v>
      </c>
      <c r="I145" s="215" t="s">
        <v>86</v>
      </c>
      <c r="J145" s="215" t="s">
        <v>86</v>
      </c>
      <c r="K145" s="215" t="s">
        <v>86</v>
      </c>
      <c r="L145" s="215" t="s">
        <v>86</v>
      </c>
      <c r="M145" s="215" t="s">
        <v>86</v>
      </c>
      <c r="N145" s="215" t="s">
        <v>86</v>
      </c>
      <c r="O145" s="215" t="s">
        <v>86</v>
      </c>
      <c r="P145" s="215" t="s">
        <v>86</v>
      </c>
      <c r="Q145" s="215" t="s">
        <v>86</v>
      </c>
      <c r="R145" s="215" t="s">
        <v>86</v>
      </c>
      <c r="S145" s="155"/>
      <c r="T145" s="171"/>
    </row>
    <row r="146" spans="1:20" s="154" customFormat="1" ht="12.75">
      <c r="A146" s="169" t="s">
        <v>49</v>
      </c>
      <c r="B146" s="153"/>
      <c r="C146" s="156"/>
      <c r="D146" s="156"/>
      <c r="E146" s="156"/>
      <c r="F146" s="217">
        <f>SUM(G146:R146)</f>
        <v>42158557.007435896</v>
      </c>
      <c r="G146" s="217">
        <f>'WIJAM NPC Before Balancing'!G146</f>
        <v>3485434.3090627994</v>
      </c>
      <c r="H146" s="217">
        <f>'WIJAM NPC Before Balancing'!H146</f>
        <v>3023114.0139570707</v>
      </c>
      <c r="I146" s="217">
        <f>'WIJAM NPC Before Balancing'!I146</f>
        <v>3559033.5529863718</v>
      </c>
      <c r="J146" s="217">
        <f>'WIJAM NPC Before Balancing'!J146</f>
        <v>3112571.2153620818</v>
      </c>
      <c r="K146" s="217">
        <f>'WIJAM NPC Before Balancing'!K146</f>
        <v>3078502.0924579068</v>
      </c>
      <c r="L146" s="217">
        <f>'WIJAM NPC Before Balancing'!L146</f>
        <v>2085333.1248012497</v>
      </c>
      <c r="M146" s="217">
        <f>'WIJAM NPC Before Balancing'!M146</f>
        <v>4193995.2870206875</v>
      </c>
      <c r="N146" s="217">
        <f>'WIJAM NPC Before Balancing'!N146</f>
        <v>3931601.773064083</v>
      </c>
      <c r="O146" s="217">
        <f>'WIJAM NPC Before Balancing'!O146</f>
        <v>3864548.4737259527</v>
      </c>
      <c r="P146" s="217">
        <f>'WIJAM NPC Before Balancing'!P146</f>
        <v>4673357.1480094334</v>
      </c>
      <c r="Q146" s="217">
        <f>'WIJAM NPC Before Balancing'!Q146</f>
        <v>3613720.4514404186</v>
      </c>
      <c r="R146" s="217">
        <f>'WIJAM NPC Before Balancing'!R146</f>
        <v>3537345.5655478481</v>
      </c>
      <c r="S146" s="155"/>
      <c r="T146" s="171"/>
    </row>
    <row r="147" spans="1:20" s="154" customFormat="1" ht="12.75">
      <c r="A147" s="156"/>
      <c r="B147" s="153"/>
      <c r="C147" s="156"/>
      <c r="D147" s="156"/>
      <c r="E147" s="156"/>
      <c r="F147" s="180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55"/>
      <c r="T147" s="171"/>
    </row>
    <row r="148" spans="1:20" s="154" customFormat="1" ht="12.75">
      <c r="A148" s="169" t="s">
        <v>141</v>
      </c>
      <c r="B148" s="153"/>
      <c r="C148" s="156"/>
      <c r="D148" s="156"/>
      <c r="E148" s="156"/>
      <c r="F148" s="180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55"/>
      <c r="T148" s="171"/>
    </row>
    <row r="149" spans="1:20" s="154" customFormat="1" ht="12.75">
      <c r="A149" s="156"/>
      <c r="B149" s="153"/>
      <c r="C149" s="156" t="s">
        <v>50</v>
      </c>
      <c r="D149" s="156"/>
      <c r="E149" s="156"/>
      <c r="F149" s="180">
        <f t="shared" ref="F149:F153" si="28">SUM(G149:R149)</f>
        <v>32466399.689913031</v>
      </c>
      <c r="G149" s="181">
        <f>'WIJAM NPC Before Balancing'!G149</f>
        <v>3294928.6301873657</v>
      </c>
      <c r="H149" s="181">
        <f>'WIJAM NPC Before Balancing'!H149</f>
        <v>1494860.9252426359</v>
      </c>
      <c r="I149" s="181">
        <f>'WIJAM NPC Before Balancing'!I149</f>
        <v>842600.16109282989</v>
      </c>
      <c r="J149" s="181">
        <f>'WIJAM NPC Before Balancing'!J149</f>
        <v>2393375.6756080459</v>
      </c>
      <c r="K149" s="181">
        <f>'WIJAM NPC Before Balancing'!K149</f>
        <v>172246.07447068443</v>
      </c>
      <c r="L149" s="181">
        <f>'WIJAM NPC Before Balancing'!L149</f>
        <v>169442.00585850069</v>
      </c>
      <c r="M149" s="181">
        <f>'WIJAM NPC Before Balancing'!M149</f>
        <v>1881457.4533235745</v>
      </c>
      <c r="N149" s="181">
        <f>'WIJAM NPC Before Balancing'!N149</f>
        <v>2521909.4816318606</v>
      </c>
      <c r="O149" s="181">
        <f>'WIJAM NPC Before Balancing'!O149</f>
        <v>2529189.9017450707</v>
      </c>
      <c r="P149" s="181">
        <f>'WIJAM NPC Before Balancing'!P149</f>
        <v>3505987.266383992</v>
      </c>
      <c r="Q149" s="181">
        <f>'WIJAM NPC Before Balancing'!Q149</f>
        <v>4706432.8055692138</v>
      </c>
      <c r="R149" s="181">
        <f>'WIJAM NPC Before Balancing'!R149</f>
        <v>8953969.3087992594</v>
      </c>
      <c r="S149" s="155"/>
      <c r="T149" s="171"/>
    </row>
    <row r="150" spans="1:20" s="154" customFormat="1" ht="12.75">
      <c r="A150" s="156"/>
      <c r="B150" s="153"/>
      <c r="C150" s="156" t="s">
        <v>51</v>
      </c>
      <c r="D150" s="156"/>
      <c r="E150" s="156"/>
      <c r="F150" s="178">
        <f t="shared" si="28"/>
        <v>0</v>
      </c>
      <c r="G150" s="179">
        <f>'WIJAM NPC Before Balancing'!G150</f>
        <v>0</v>
      </c>
      <c r="H150" s="179">
        <f>'WIJAM NPC Before Balancing'!H150</f>
        <v>0</v>
      </c>
      <c r="I150" s="179">
        <f>'WIJAM NPC Before Balancing'!I150</f>
        <v>0</v>
      </c>
      <c r="J150" s="179">
        <f>'WIJAM NPC Before Balancing'!J150</f>
        <v>0</v>
      </c>
      <c r="K150" s="179">
        <f>'WIJAM NPC Before Balancing'!K150</f>
        <v>0</v>
      </c>
      <c r="L150" s="179">
        <f>'WIJAM NPC Before Balancing'!L150</f>
        <v>0</v>
      </c>
      <c r="M150" s="179">
        <f>'WIJAM NPC Before Balancing'!M150</f>
        <v>0</v>
      </c>
      <c r="N150" s="179">
        <f>'WIJAM NPC Before Balancing'!N150</f>
        <v>0</v>
      </c>
      <c r="O150" s="179">
        <f>'WIJAM NPC Before Balancing'!O150</f>
        <v>0</v>
      </c>
      <c r="P150" s="179">
        <f>'WIJAM NPC Before Balancing'!P150</f>
        <v>0</v>
      </c>
      <c r="Q150" s="179">
        <f>'WIJAM NPC Before Balancing'!Q150</f>
        <v>0</v>
      </c>
      <c r="R150" s="179">
        <f>'WIJAM NPC Before Balancing'!R150</f>
        <v>0</v>
      </c>
      <c r="S150" s="155"/>
      <c r="T150" s="171"/>
    </row>
    <row r="151" spans="1:20" s="154" customFormat="1" ht="12.75">
      <c r="A151" s="156"/>
      <c r="B151" s="153"/>
      <c r="C151" s="156" t="s">
        <v>52</v>
      </c>
      <c r="D151" s="156"/>
      <c r="E151" s="156"/>
      <c r="F151" s="178">
        <f t="shared" si="28"/>
        <v>0</v>
      </c>
      <c r="G151" s="179">
        <f>'WIJAM NPC Before Balancing'!G151</f>
        <v>0</v>
      </c>
      <c r="H151" s="179">
        <f>'WIJAM NPC Before Balancing'!H151</f>
        <v>0</v>
      </c>
      <c r="I151" s="179">
        <f>'WIJAM NPC Before Balancing'!I151</f>
        <v>0</v>
      </c>
      <c r="J151" s="179">
        <f>'WIJAM NPC Before Balancing'!J151</f>
        <v>0</v>
      </c>
      <c r="K151" s="179">
        <f>'WIJAM NPC Before Balancing'!K151</f>
        <v>0</v>
      </c>
      <c r="L151" s="179">
        <f>'WIJAM NPC Before Balancing'!L151</f>
        <v>0</v>
      </c>
      <c r="M151" s="179">
        <f>'WIJAM NPC Before Balancing'!M151</f>
        <v>0</v>
      </c>
      <c r="N151" s="179">
        <f>'WIJAM NPC Before Balancing'!N151</f>
        <v>0</v>
      </c>
      <c r="O151" s="179">
        <f>'WIJAM NPC Before Balancing'!O151</f>
        <v>0</v>
      </c>
      <c r="P151" s="179">
        <f>'WIJAM NPC Before Balancing'!P151</f>
        <v>0</v>
      </c>
      <c r="Q151" s="179">
        <f>'WIJAM NPC Before Balancing'!Q151</f>
        <v>0</v>
      </c>
      <c r="R151" s="179">
        <f>'WIJAM NPC Before Balancing'!R151</f>
        <v>0</v>
      </c>
      <c r="S151" s="155"/>
      <c r="T151" s="171"/>
    </row>
    <row r="152" spans="1:20" s="154" customFormat="1" ht="12.75">
      <c r="A152" s="156"/>
      <c r="B152" s="153"/>
      <c r="C152" s="156" t="s">
        <v>53</v>
      </c>
      <c r="D152" s="156"/>
      <c r="E152" s="156"/>
      <c r="F152" s="178">
        <f t="shared" si="28"/>
        <v>0</v>
      </c>
      <c r="G152" s="179">
        <f>'WIJAM NPC Before Balancing'!G152</f>
        <v>0</v>
      </c>
      <c r="H152" s="179">
        <f>'WIJAM NPC Before Balancing'!H152</f>
        <v>0</v>
      </c>
      <c r="I152" s="179">
        <f>'WIJAM NPC Before Balancing'!I152</f>
        <v>0</v>
      </c>
      <c r="J152" s="179">
        <f>'WIJAM NPC Before Balancing'!J152</f>
        <v>0</v>
      </c>
      <c r="K152" s="179">
        <f>'WIJAM NPC Before Balancing'!K152</f>
        <v>0</v>
      </c>
      <c r="L152" s="179">
        <f>'WIJAM NPC Before Balancing'!L152</f>
        <v>0</v>
      </c>
      <c r="M152" s="179">
        <f>'WIJAM NPC Before Balancing'!M152</f>
        <v>0</v>
      </c>
      <c r="N152" s="179">
        <f>'WIJAM NPC Before Balancing'!N152</f>
        <v>0</v>
      </c>
      <c r="O152" s="179">
        <f>'WIJAM NPC Before Balancing'!O152</f>
        <v>0</v>
      </c>
      <c r="P152" s="179">
        <f>'WIJAM NPC Before Balancing'!P152</f>
        <v>0</v>
      </c>
      <c r="Q152" s="179">
        <f>'WIJAM NPC Before Balancing'!Q152</f>
        <v>0</v>
      </c>
      <c r="R152" s="179">
        <f>'WIJAM NPC Before Balancing'!R152</f>
        <v>0</v>
      </c>
      <c r="S152" s="155"/>
      <c r="T152" s="171"/>
    </row>
    <row r="153" spans="1:20" s="154" customFormat="1" ht="12.75">
      <c r="A153" s="156"/>
      <c r="B153" s="156"/>
      <c r="C153" s="156" t="s">
        <v>54</v>
      </c>
      <c r="D153" s="153"/>
      <c r="E153" s="153"/>
      <c r="F153" s="178">
        <f t="shared" si="28"/>
        <v>17222483.91256373</v>
      </c>
      <c r="G153" s="179">
        <f>'WIJAM NPC Before Balancing'!G153</f>
        <v>978490.65295671904</v>
      </c>
      <c r="H153" s="179">
        <f>'WIJAM NPC Before Balancing'!H153</f>
        <v>912121.74549924664</v>
      </c>
      <c r="I153" s="179">
        <f>'WIJAM NPC Before Balancing'!I153</f>
        <v>962586.12359257799</v>
      </c>
      <c r="J153" s="179">
        <f>'WIJAM NPC Before Balancing'!J153</f>
        <v>1386986.6427498043</v>
      </c>
      <c r="K153" s="179">
        <f>'WIJAM NPC Before Balancing'!K153</f>
        <v>1498711.4007889542</v>
      </c>
      <c r="L153" s="179">
        <f>'WIJAM NPC Before Balancing'!L153</f>
        <v>1126842.893590943</v>
      </c>
      <c r="M153" s="179">
        <f>'WIJAM NPC Before Balancing'!M153</f>
        <v>1072704.7875258122</v>
      </c>
      <c r="N153" s="179">
        <f>'WIJAM NPC Before Balancing'!N153</f>
        <v>1208284.5028438002</v>
      </c>
      <c r="O153" s="179">
        <f>'WIJAM NPC Before Balancing'!O153</f>
        <v>1105911.2386502253</v>
      </c>
      <c r="P153" s="179">
        <f>'WIJAM NPC Before Balancing'!P153</f>
        <v>-122047.25137350778</v>
      </c>
      <c r="Q153" s="179">
        <f>'WIJAM NPC Before Balancing'!Q153</f>
        <v>1834106.2352806462</v>
      </c>
      <c r="R153" s="179">
        <f>'WIJAM NPC Before Balancing'!R153</f>
        <v>5257784.9404585073</v>
      </c>
      <c r="S153" s="155"/>
      <c r="T153" s="171"/>
    </row>
    <row r="154" spans="1:20" s="154" customFormat="1" ht="12.75">
      <c r="A154" s="156"/>
      <c r="B154" s="156"/>
      <c r="C154" s="156" t="s">
        <v>115</v>
      </c>
      <c r="D154" s="153"/>
      <c r="E154" s="153"/>
      <c r="F154" s="178">
        <f t="shared" ref="F154:F156" si="29">SUM(G154:R154)</f>
        <v>0</v>
      </c>
      <c r="G154" s="179">
        <f>'WIJAM NPC Before Balancing'!G154</f>
        <v>0</v>
      </c>
      <c r="H154" s="179">
        <f>'WIJAM NPC Before Balancing'!H154</f>
        <v>0</v>
      </c>
      <c r="I154" s="179">
        <f>'WIJAM NPC Before Balancing'!I154</f>
        <v>0</v>
      </c>
      <c r="J154" s="179">
        <f>'WIJAM NPC Before Balancing'!J154</f>
        <v>0</v>
      </c>
      <c r="K154" s="179">
        <f>'WIJAM NPC Before Balancing'!K154</f>
        <v>0</v>
      </c>
      <c r="L154" s="179">
        <f>'WIJAM NPC Before Balancing'!L154</f>
        <v>0</v>
      </c>
      <c r="M154" s="179">
        <f>'WIJAM NPC Before Balancing'!M154</f>
        <v>0</v>
      </c>
      <c r="N154" s="179">
        <f>'WIJAM NPC Before Balancing'!N154</f>
        <v>0</v>
      </c>
      <c r="O154" s="179">
        <f>'WIJAM NPC Before Balancing'!O154</f>
        <v>0</v>
      </c>
      <c r="P154" s="179">
        <f>'WIJAM NPC Before Balancing'!P154</f>
        <v>0</v>
      </c>
      <c r="Q154" s="179">
        <f>'WIJAM NPC Before Balancing'!Q154</f>
        <v>0</v>
      </c>
      <c r="R154" s="179">
        <f>'WIJAM NPC Before Balancing'!R154</f>
        <v>0</v>
      </c>
      <c r="S154" s="155"/>
      <c r="T154" s="171"/>
    </row>
    <row r="155" spans="1:20" s="154" customFormat="1" ht="12.75">
      <c r="A155" s="156"/>
      <c r="B155" s="156"/>
      <c r="C155" s="156" t="s">
        <v>116</v>
      </c>
      <c r="D155" s="153"/>
      <c r="E155" s="153"/>
      <c r="F155" s="178">
        <f t="shared" ref="F155" si="30">SUM(G155:R155)</f>
        <v>0</v>
      </c>
      <c r="G155" s="179">
        <f>'WIJAM NPC Before Balancing'!G155</f>
        <v>0</v>
      </c>
      <c r="H155" s="179">
        <f>'WIJAM NPC Before Balancing'!H155</f>
        <v>0</v>
      </c>
      <c r="I155" s="179">
        <f>'WIJAM NPC Before Balancing'!I155</f>
        <v>0</v>
      </c>
      <c r="J155" s="179">
        <f>'WIJAM NPC Before Balancing'!J155</f>
        <v>0</v>
      </c>
      <c r="K155" s="179">
        <f>'WIJAM NPC Before Balancing'!K155</f>
        <v>0</v>
      </c>
      <c r="L155" s="179">
        <f>'WIJAM NPC Before Balancing'!L155</f>
        <v>0</v>
      </c>
      <c r="M155" s="179">
        <f>'WIJAM NPC Before Balancing'!M155</f>
        <v>0</v>
      </c>
      <c r="N155" s="179">
        <f>'WIJAM NPC Before Balancing'!N155</f>
        <v>0</v>
      </c>
      <c r="O155" s="179">
        <f>'WIJAM NPC Before Balancing'!O155</f>
        <v>0</v>
      </c>
      <c r="P155" s="179">
        <f>'WIJAM NPC Before Balancing'!P155</f>
        <v>0</v>
      </c>
      <c r="Q155" s="179">
        <f>'WIJAM NPC Before Balancing'!Q155</f>
        <v>0</v>
      </c>
      <c r="R155" s="179">
        <f>'WIJAM NPC Before Balancing'!R155</f>
        <v>0</v>
      </c>
      <c r="S155" s="155"/>
      <c r="T155" s="171"/>
    </row>
    <row r="156" spans="1:20" s="154" customFormat="1" ht="12.75">
      <c r="A156" s="156"/>
      <c r="B156" s="156"/>
      <c r="C156" s="156" t="s">
        <v>153</v>
      </c>
      <c r="D156" s="153"/>
      <c r="E156" s="153"/>
      <c r="F156" s="178">
        <f t="shared" si="29"/>
        <v>0</v>
      </c>
      <c r="G156" s="179">
        <f>'WIJAM NPC Before Balancing'!G156</f>
        <v>0</v>
      </c>
      <c r="H156" s="179">
        <f>'WIJAM NPC Before Balancing'!H156</f>
        <v>0</v>
      </c>
      <c r="I156" s="179">
        <f>'WIJAM NPC Before Balancing'!I156</f>
        <v>0</v>
      </c>
      <c r="J156" s="179">
        <f>'WIJAM NPC Before Balancing'!J156</f>
        <v>0</v>
      </c>
      <c r="K156" s="179">
        <f>'WIJAM NPC Before Balancing'!K156</f>
        <v>0</v>
      </c>
      <c r="L156" s="179">
        <f>'WIJAM NPC Before Balancing'!L156</f>
        <v>0</v>
      </c>
      <c r="M156" s="179">
        <f>'WIJAM NPC Before Balancing'!M156</f>
        <v>0</v>
      </c>
      <c r="N156" s="179">
        <f>'WIJAM NPC Before Balancing'!N156</f>
        <v>0</v>
      </c>
      <c r="O156" s="179">
        <f>'WIJAM NPC Before Balancing'!O156</f>
        <v>0</v>
      </c>
      <c r="P156" s="179">
        <f>'WIJAM NPC Before Balancing'!P156</f>
        <v>0</v>
      </c>
      <c r="Q156" s="179">
        <f>'WIJAM NPC Before Balancing'!Q156</f>
        <v>0</v>
      </c>
      <c r="R156" s="179">
        <f>'WIJAM NPC Before Balancing'!R156</f>
        <v>0</v>
      </c>
      <c r="S156" s="155"/>
      <c r="T156" s="171"/>
    </row>
    <row r="157" spans="1:20" s="154" customFormat="1" ht="12.75">
      <c r="A157" s="156"/>
      <c r="B157" s="156"/>
      <c r="C157" s="156"/>
      <c r="D157" s="153"/>
      <c r="E157" s="153"/>
      <c r="F157" s="215" t="s">
        <v>86</v>
      </c>
      <c r="G157" s="215" t="s">
        <v>86</v>
      </c>
      <c r="H157" s="215" t="s">
        <v>86</v>
      </c>
      <c r="I157" s="215" t="s">
        <v>86</v>
      </c>
      <c r="J157" s="215" t="s">
        <v>86</v>
      </c>
      <c r="K157" s="215" t="s">
        <v>86</v>
      </c>
      <c r="L157" s="215" t="s">
        <v>86</v>
      </c>
      <c r="M157" s="215" t="s">
        <v>86</v>
      </c>
      <c r="N157" s="215" t="s">
        <v>86</v>
      </c>
      <c r="O157" s="215" t="s">
        <v>86</v>
      </c>
      <c r="P157" s="215" t="s">
        <v>86</v>
      </c>
      <c r="Q157" s="215" t="s">
        <v>86</v>
      </c>
      <c r="R157" s="215" t="s">
        <v>86</v>
      </c>
      <c r="S157" s="155"/>
      <c r="T157" s="171"/>
    </row>
    <row r="158" spans="1:20" s="154" customFormat="1" ht="12.75">
      <c r="A158" s="170" t="s">
        <v>55</v>
      </c>
      <c r="B158" s="170"/>
      <c r="C158" s="170"/>
      <c r="D158" s="170"/>
      <c r="E158" s="170"/>
      <c r="F158" s="217">
        <f>SUM(G158:R158)</f>
        <v>49688883.602476761</v>
      </c>
      <c r="G158" s="217">
        <f>SUM(G149:G156)</f>
        <v>4273419.2831440847</v>
      </c>
      <c r="H158" s="217">
        <f t="shared" ref="H158:I158" si="31">SUM(H149:H156)</f>
        <v>2406982.6707418826</v>
      </c>
      <c r="I158" s="217">
        <f t="shared" si="31"/>
        <v>1805186.2846854078</v>
      </c>
      <c r="J158" s="217">
        <f t="shared" ref="J158:L158" si="32">SUM(J149:J156)</f>
        <v>3780362.3183578504</v>
      </c>
      <c r="K158" s="217">
        <f t="shared" si="32"/>
        <v>1670957.4752596386</v>
      </c>
      <c r="L158" s="217">
        <f t="shared" si="32"/>
        <v>1296284.8994494437</v>
      </c>
      <c r="M158" s="217">
        <f t="shared" ref="M158:O158" si="33">SUM(M149:M156)</f>
        <v>2954162.2408493869</v>
      </c>
      <c r="N158" s="217">
        <f t="shared" si="33"/>
        <v>3730193.9844756611</v>
      </c>
      <c r="O158" s="217">
        <f t="shared" si="33"/>
        <v>3635101.1403952958</v>
      </c>
      <c r="P158" s="217">
        <f t="shared" ref="P158:R158" si="34">SUM(P149:P156)</f>
        <v>3383940.0150104845</v>
      </c>
      <c r="Q158" s="217">
        <f t="shared" si="34"/>
        <v>6540539.0408498598</v>
      </c>
      <c r="R158" s="217">
        <f t="shared" si="34"/>
        <v>14211754.249257766</v>
      </c>
      <c r="S158" s="155"/>
      <c r="T158" s="171"/>
    </row>
    <row r="159" spans="1:20" s="154" customFormat="1" ht="12.75">
      <c r="A159" s="153"/>
      <c r="B159" s="153"/>
      <c r="C159" s="153"/>
      <c r="D159" s="153"/>
      <c r="E159" s="153"/>
      <c r="F159" s="182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55"/>
      <c r="T159" s="171"/>
    </row>
    <row r="160" spans="1:20" s="154" customFormat="1" ht="12.75">
      <c r="A160" s="170" t="s">
        <v>142</v>
      </c>
      <c r="B160" s="170"/>
      <c r="C160" s="153"/>
      <c r="D160" s="153"/>
      <c r="E160" s="153"/>
      <c r="F160" s="178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55"/>
      <c r="T160" s="171"/>
    </row>
    <row r="161" spans="1:20" s="154" customFormat="1" ht="12.75">
      <c r="A161" s="170"/>
      <c r="B161" s="170"/>
      <c r="C161" s="153" t="s">
        <v>56</v>
      </c>
      <c r="D161" s="153"/>
      <c r="E161" s="153"/>
      <c r="F161" s="178">
        <f t="shared" ref="F161" si="35">SUM(G161:R161)</f>
        <v>403895.75477193436</v>
      </c>
      <c r="G161" s="179">
        <f>'WIJAM NPC Before Balancing'!G161</f>
        <v>28848.343559110828</v>
      </c>
      <c r="H161" s="179">
        <f>'WIJAM NPC Before Balancing'!H161</f>
        <v>32264.345976631979</v>
      </c>
      <c r="I161" s="179">
        <f>'WIJAM NPC Before Balancing'!I161</f>
        <v>32966.475153704756</v>
      </c>
      <c r="J161" s="179">
        <f>'WIJAM NPC Before Balancing'!J161</f>
        <v>29890.909770140421</v>
      </c>
      <c r="K161" s="179">
        <f>'WIJAM NPC Before Balancing'!K161</f>
        <v>29326.469600169956</v>
      </c>
      <c r="L161" s="179">
        <f>'WIJAM NPC Before Balancing'!L161</f>
        <v>34406.902722161918</v>
      </c>
      <c r="M161" s="179">
        <f>'WIJAM NPC Before Balancing'!M161</f>
        <v>31293.5279072948</v>
      </c>
      <c r="N161" s="179">
        <f>'WIJAM NPC Before Balancing'!N161</f>
        <v>29146.718068750823</v>
      </c>
      <c r="O161" s="179">
        <f>'WIJAM NPC Before Balancing'!O161</f>
        <v>35449.906271281921</v>
      </c>
      <c r="P161" s="179">
        <f>'WIJAM NPC Before Balancing'!P161</f>
        <v>30603.311214382349</v>
      </c>
      <c r="Q161" s="179">
        <f>'WIJAM NPC Before Balancing'!Q161</f>
        <v>52271.745496006763</v>
      </c>
      <c r="R161" s="179">
        <f>'WIJAM NPC Before Balancing'!R161</f>
        <v>37427.099032297876</v>
      </c>
      <c r="S161" s="155"/>
      <c r="T161" s="171"/>
    </row>
    <row r="162" spans="1:20" s="154" customFormat="1" ht="12.75">
      <c r="A162" s="170"/>
      <c r="B162" s="170"/>
      <c r="C162" s="153"/>
      <c r="D162" s="153"/>
      <c r="E162" s="153"/>
      <c r="F162" s="215" t="s">
        <v>86</v>
      </c>
      <c r="G162" s="215" t="s">
        <v>86</v>
      </c>
      <c r="H162" s="215" t="s">
        <v>86</v>
      </c>
      <c r="I162" s="215" t="s">
        <v>86</v>
      </c>
      <c r="J162" s="215" t="s">
        <v>86</v>
      </c>
      <c r="K162" s="215" t="s">
        <v>86</v>
      </c>
      <c r="L162" s="215" t="s">
        <v>86</v>
      </c>
      <c r="M162" s="215" t="s">
        <v>86</v>
      </c>
      <c r="N162" s="215" t="s">
        <v>86</v>
      </c>
      <c r="O162" s="215" t="s">
        <v>86</v>
      </c>
      <c r="P162" s="215" t="s">
        <v>86</v>
      </c>
      <c r="Q162" s="215" t="s">
        <v>86</v>
      </c>
      <c r="R162" s="215" t="s">
        <v>86</v>
      </c>
      <c r="S162" s="155"/>
      <c r="T162" s="171"/>
    </row>
    <row r="163" spans="1:20" s="154" customFormat="1" ht="12.75">
      <c r="A163" s="170" t="s">
        <v>57</v>
      </c>
      <c r="B163" s="156"/>
      <c r="C163" s="153"/>
      <c r="D163" s="153"/>
      <c r="E163" s="153"/>
      <c r="F163" s="217">
        <f>SUM(G163:R163)</f>
        <v>403895.75477193436</v>
      </c>
      <c r="G163" s="217">
        <f t="shared" ref="G163:I163" si="36">SUM(G161:G161)</f>
        <v>28848.343559110828</v>
      </c>
      <c r="H163" s="217">
        <f t="shared" si="36"/>
        <v>32264.345976631979</v>
      </c>
      <c r="I163" s="217">
        <f t="shared" si="36"/>
        <v>32966.475153704756</v>
      </c>
      <c r="J163" s="217">
        <f t="shared" ref="J163:L163" si="37">SUM(J161:J161)</f>
        <v>29890.909770140421</v>
      </c>
      <c r="K163" s="217">
        <f t="shared" si="37"/>
        <v>29326.469600169956</v>
      </c>
      <c r="L163" s="217">
        <f t="shared" si="37"/>
        <v>34406.902722161918</v>
      </c>
      <c r="M163" s="217">
        <f t="shared" ref="M163:O163" si="38">SUM(M161:M161)</f>
        <v>31293.5279072948</v>
      </c>
      <c r="N163" s="217">
        <f t="shared" si="38"/>
        <v>29146.718068750823</v>
      </c>
      <c r="O163" s="217">
        <f t="shared" si="38"/>
        <v>35449.906271281921</v>
      </c>
      <c r="P163" s="217">
        <f t="shared" ref="P163:R163" si="39">SUM(P161:P161)</f>
        <v>30603.311214382349</v>
      </c>
      <c r="Q163" s="217">
        <f t="shared" si="39"/>
        <v>52271.745496006763</v>
      </c>
      <c r="R163" s="217">
        <f t="shared" si="39"/>
        <v>37427.099032297876</v>
      </c>
      <c r="S163" s="155"/>
      <c r="T163" s="171"/>
    </row>
    <row r="164" spans="1:20" s="154" customFormat="1" ht="12.75">
      <c r="A164" s="153"/>
      <c r="B164" s="156"/>
      <c r="C164" s="153"/>
      <c r="D164" s="153"/>
      <c r="E164" s="153"/>
      <c r="F164" s="182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55"/>
      <c r="T164" s="171"/>
    </row>
    <row r="165" spans="1:20" s="154" customFormat="1" ht="13.5" thickBot="1">
      <c r="A165" s="169" t="s">
        <v>58</v>
      </c>
      <c r="B165" s="169"/>
      <c r="C165" s="153"/>
      <c r="D165" s="153"/>
      <c r="E165" s="153"/>
      <c r="F165" s="219">
        <f ca="1">SUM(G165:R165)</f>
        <v>212404313.17382693</v>
      </c>
      <c r="G165" s="219">
        <f t="shared" ref="G165:R165" ca="1" si="40">SUM(G163,G158,G146,G133,G127)-G22</f>
        <v>18965156.56749345</v>
      </c>
      <c r="H165" s="219">
        <f t="shared" ca="1" si="40"/>
        <v>12567352.838601572</v>
      </c>
      <c r="I165" s="219">
        <f t="shared" ca="1" si="40"/>
        <v>9802512.9510714188</v>
      </c>
      <c r="J165" s="219">
        <f t="shared" ca="1" si="40"/>
        <v>11748573.774612848</v>
      </c>
      <c r="K165" s="219">
        <f t="shared" ca="1" si="40"/>
        <v>11599019.959824426</v>
      </c>
      <c r="L165" s="219">
        <f t="shared" ca="1" si="40"/>
        <v>8863808.7260716725</v>
      </c>
      <c r="M165" s="219">
        <f t="shared" ca="1" si="40"/>
        <v>18788481.175852805</v>
      </c>
      <c r="N165" s="219">
        <f t="shared" ca="1" si="40"/>
        <v>20839484.230232827</v>
      </c>
      <c r="O165" s="219">
        <f t="shared" ca="1" si="40"/>
        <v>14914859.342342429</v>
      </c>
      <c r="P165" s="219">
        <f t="shared" ca="1" si="40"/>
        <v>10645382.017013852</v>
      </c>
      <c r="Q165" s="219">
        <f t="shared" ca="1" si="40"/>
        <v>19507285.005649228</v>
      </c>
      <c r="R165" s="219">
        <f t="shared" ca="1" si="40"/>
        <v>54162396.585060403</v>
      </c>
      <c r="S165" s="155"/>
      <c r="T165" s="171"/>
    </row>
    <row r="166" spans="1:20" s="222" customFormat="1" ht="13.5" thickTop="1">
      <c r="A166" s="227"/>
      <c r="B166" s="228"/>
      <c r="C166" s="229" t="s">
        <v>113</v>
      </c>
      <c r="D166" s="230"/>
      <c r="E166" s="230"/>
      <c r="F166" s="231">
        <f ca="1">SUM(G166:R166)</f>
        <v>0</v>
      </c>
      <c r="G166" s="231">
        <f ca="1">'WIJAM NPC Before Balancing'!G165+'Net Position Balancing'!E27+'Net Position Balancing'!E23-'WIJAM NPC'!G165</f>
        <v>0</v>
      </c>
      <c r="H166" s="231">
        <f ca="1">'WIJAM NPC Before Balancing'!H165+'Net Position Balancing'!F27+'Net Position Balancing'!F23-'WIJAM NPC'!H165</f>
        <v>0</v>
      </c>
      <c r="I166" s="231">
        <f ca="1">'WIJAM NPC Before Balancing'!I165+'Net Position Balancing'!G27+'Net Position Balancing'!G23-'WIJAM NPC'!I165</f>
        <v>0</v>
      </c>
      <c r="J166" s="231">
        <f ca="1">'WIJAM NPC Before Balancing'!J165+'Net Position Balancing'!H27+'Net Position Balancing'!H23-'WIJAM NPC'!J165</f>
        <v>0</v>
      </c>
      <c r="K166" s="231">
        <f ca="1">'WIJAM NPC Before Balancing'!K165+'Net Position Balancing'!I27+'Net Position Balancing'!I23-'WIJAM NPC'!K165</f>
        <v>0</v>
      </c>
      <c r="L166" s="231">
        <f ca="1">'WIJAM NPC Before Balancing'!L165+'Net Position Balancing'!J27+'Net Position Balancing'!J23-'WIJAM NPC'!L165</f>
        <v>0</v>
      </c>
      <c r="M166" s="231">
        <f ca="1">'WIJAM NPC Before Balancing'!M165+'Net Position Balancing'!K27+'Net Position Balancing'!K23-'WIJAM NPC'!M165</f>
        <v>0</v>
      </c>
      <c r="N166" s="231">
        <f ca="1">'WIJAM NPC Before Balancing'!N165+'Net Position Balancing'!L27+'Net Position Balancing'!L23-'WIJAM NPC'!N165</f>
        <v>0</v>
      </c>
      <c r="O166" s="231">
        <f ca="1">'WIJAM NPC Before Balancing'!O165+'Net Position Balancing'!M27+'Net Position Balancing'!M23-'WIJAM NPC'!O165</f>
        <v>0</v>
      </c>
      <c r="P166" s="231">
        <f ca="1">'WIJAM NPC Before Balancing'!P165+'Net Position Balancing'!N27+'Net Position Balancing'!N23-'WIJAM NPC'!P165</f>
        <v>0</v>
      </c>
      <c r="Q166" s="231">
        <f ca="1">'WIJAM NPC Before Balancing'!Q165+'Net Position Balancing'!O27+'Net Position Balancing'!O23-'WIJAM NPC'!Q165</f>
        <v>0</v>
      </c>
      <c r="R166" s="231">
        <f ca="1">'WIJAM NPC Before Balancing'!R165+'Net Position Balancing'!P27+'Net Position Balancing'!P23-'WIJAM NPC'!R165</f>
        <v>0</v>
      </c>
      <c r="S166" s="231"/>
      <c r="T166" s="232"/>
    </row>
    <row r="167" spans="1:20" s="250" customFormat="1" ht="12.75">
      <c r="B167" s="156"/>
      <c r="C167" s="46" t="s">
        <v>107</v>
      </c>
      <c r="D167" s="46"/>
      <c r="E167" s="46"/>
      <c r="F167" s="159">
        <f ca="1">IF(ISERROR(F165/F175),0,F165/F175)</f>
        <v>45.713577934294285</v>
      </c>
      <c r="G167" s="159">
        <f ca="1">IF(ISERROR(G165/G175),0,G165/G175)</f>
        <v>39.654838389265443</v>
      </c>
      <c r="H167" s="159">
        <f t="shared" ref="H167:R167" ca="1" si="41">IF(ISERROR(H165/H175),0,H165/H175)</f>
        <v>32.977132158343885</v>
      </c>
      <c r="I167" s="159">
        <f t="shared" ca="1" si="41"/>
        <v>27.461617907352338</v>
      </c>
      <c r="J167" s="159">
        <f t="shared" ca="1" si="41"/>
        <v>34.045105366009004</v>
      </c>
      <c r="K167" s="159">
        <f t="shared" ca="1" si="41"/>
        <v>35.817149853034891</v>
      </c>
      <c r="L167" s="159">
        <f t="shared" ca="1" si="41"/>
        <v>26.579929190731914</v>
      </c>
      <c r="M167" s="159">
        <f t="shared" ca="1" si="41"/>
        <v>44.288803754294698</v>
      </c>
      <c r="N167" s="159">
        <f t="shared" ca="1" si="41"/>
        <v>49.310159499895164</v>
      </c>
      <c r="O167" s="159">
        <f t="shared" ca="1" si="41"/>
        <v>45.987158616679899</v>
      </c>
      <c r="P167" s="159">
        <f t="shared" ca="1" si="41"/>
        <v>31.35654423692586</v>
      </c>
      <c r="Q167" s="159">
        <f t="shared" ca="1" si="41"/>
        <v>46.703038171815066</v>
      </c>
      <c r="R167" s="159">
        <f t="shared" ca="1" si="41"/>
        <v>108.46526078547762</v>
      </c>
      <c r="S167" s="52"/>
      <c r="T167" s="171"/>
    </row>
    <row r="168" spans="1:20" s="154" customFormat="1" ht="12.75">
      <c r="A168" s="153"/>
      <c r="B168" s="156"/>
      <c r="C168" s="153"/>
      <c r="D168" s="153"/>
      <c r="E168" s="153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5"/>
      <c r="T168" s="171"/>
    </row>
    <row r="169" spans="1:20" s="154" customFormat="1" ht="12.75">
      <c r="A169" s="250"/>
      <c r="B169" s="156"/>
      <c r="C169" s="250"/>
      <c r="D169" s="250"/>
      <c r="E169" s="250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5"/>
      <c r="T169" s="171"/>
    </row>
    <row r="170" spans="1:20" s="154" customFormat="1" ht="12.75">
      <c r="A170" s="250"/>
      <c r="B170" s="156"/>
      <c r="C170" s="250"/>
      <c r="D170" s="250"/>
      <c r="E170" s="250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5"/>
      <c r="T170" s="171"/>
    </row>
    <row r="171" spans="1:20" s="154" customFormat="1" ht="12.75">
      <c r="A171" s="250"/>
      <c r="B171" s="156"/>
      <c r="C171" s="250"/>
      <c r="D171" s="250"/>
      <c r="E171" s="250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5"/>
      <c r="T171" s="171"/>
    </row>
    <row r="172" spans="1:20" s="154" customFormat="1" ht="12.75">
      <c r="A172" s="250"/>
      <c r="B172" s="156"/>
      <c r="C172" s="250"/>
      <c r="D172" s="250"/>
      <c r="E172" s="250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5"/>
      <c r="T172" s="171"/>
    </row>
    <row r="173" spans="1:20" s="154" customFormat="1" ht="12.75">
      <c r="A173" s="153"/>
      <c r="B173" s="156"/>
      <c r="C173" s="153"/>
      <c r="D173" s="153"/>
      <c r="E173" s="153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4"/>
      <c r="T173" s="171"/>
    </row>
    <row r="174" spans="1:20" s="154" customFormat="1" ht="12.75">
      <c r="A174" s="153"/>
      <c r="B174" s="156"/>
      <c r="C174" s="152"/>
      <c r="D174" s="153"/>
      <c r="E174" s="153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84"/>
      <c r="T174" s="171"/>
    </row>
    <row r="175" spans="1:20" s="154" customFormat="1" ht="12.75">
      <c r="A175" s="151" t="s">
        <v>59</v>
      </c>
      <c r="B175" s="156"/>
      <c r="C175" s="153"/>
      <c r="D175" s="153"/>
      <c r="E175" s="153"/>
      <c r="F175" s="182">
        <f>SUM(G175:R175)</f>
        <v>4646416.2896880014</v>
      </c>
      <c r="G175" s="179">
        <f>'WIJAM NPC Before Balancing'!G175</f>
        <v>478255.80276800005</v>
      </c>
      <c r="H175" s="179">
        <f>'WIJAM NPC Before Balancing'!H175</f>
        <v>381092.95794000017</v>
      </c>
      <c r="I175" s="179">
        <f>'WIJAM NPC Before Balancing'!I175</f>
        <v>356953.22045999987</v>
      </c>
      <c r="J175" s="179">
        <f>'WIJAM NPC Before Balancing'!J175</f>
        <v>345088.48330200056</v>
      </c>
      <c r="K175" s="179">
        <f>'WIJAM NPC Before Balancing'!K175</f>
        <v>323839.83671000018</v>
      </c>
      <c r="L175" s="179">
        <f>'WIJAM NPC Before Balancing'!L175</f>
        <v>333477.51464899955</v>
      </c>
      <c r="M175" s="179">
        <f>'WIJAM NPC Before Balancing'!M175</f>
        <v>424226.4315850003</v>
      </c>
      <c r="N175" s="179">
        <f>'WIJAM NPC Before Balancing'!N175</f>
        <v>422620.49933700036</v>
      </c>
      <c r="O175" s="179">
        <f>'WIJAM NPC Before Balancing'!O175</f>
        <v>324326.61184099974</v>
      </c>
      <c r="P175" s="179">
        <f>'WIJAM NPC Before Balancing'!P175</f>
        <v>339494.7458680002</v>
      </c>
      <c r="Q175" s="179">
        <f>'WIJAM NPC Before Balancing'!Q175</f>
        <v>417687.70875000005</v>
      </c>
      <c r="R175" s="179">
        <f>'WIJAM NPC Before Balancing'!R175</f>
        <v>499352.47647800046</v>
      </c>
      <c r="S175" s="184"/>
      <c r="T175" s="171"/>
    </row>
    <row r="176" spans="1:20" s="154" customFormat="1" ht="12.75">
      <c r="A176" s="162"/>
      <c r="B176" s="156"/>
      <c r="C176" s="153"/>
      <c r="D176" s="153"/>
      <c r="E176" s="153"/>
      <c r="F176" s="182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  <c r="S176" s="184"/>
      <c r="T176" s="171"/>
    </row>
    <row r="177" spans="1:20" s="154" customFormat="1" ht="12.75">
      <c r="A177" s="170" t="s">
        <v>0</v>
      </c>
      <c r="B177" s="156"/>
      <c r="C177" s="153"/>
      <c r="D177" s="153"/>
      <c r="E177" s="153"/>
      <c r="F177" s="182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  <c r="R177" s="185"/>
      <c r="S177" s="184"/>
      <c r="T177" s="171"/>
    </row>
    <row r="178" spans="1:20" s="154" customFormat="1" ht="12.75">
      <c r="A178" s="162"/>
      <c r="B178" s="156" t="s">
        <v>1</v>
      </c>
      <c r="C178" s="153"/>
      <c r="D178" s="153"/>
      <c r="E178" s="153"/>
      <c r="F178" s="182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5"/>
      <c r="S178" s="184"/>
      <c r="T178" s="171"/>
    </row>
    <row r="179" spans="1:20" s="154" customFormat="1" ht="12.75">
      <c r="A179" s="162"/>
      <c r="B179" s="156"/>
      <c r="C179" s="153" t="s">
        <v>2</v>
      </c>
      <c r="D179" s="153"/>
      <c r="E179" s="153"/>
      <c r="F179" s="178">
        <f ca="1">SUM(G179:R179)</f>
        <v>0</v>
      </c>
      <c r="G179" s="185">
        <f ca="1">'WIJAM NPC Before Balancing'!G179</f>
        <v>0</v>
      </c>
      <c r="H179" s="185">
        <f ca="1">'WIJAM NPC Before Balancing'!H179</f>
        <v>0</v>
      </c>
      <c r="I179" s="185">
        <f ca="1">'WIJAM NPC Before Balancing'!I179</f>
        <v>0</v>
      </c>
      <c r="J179" s="185">
        <f ca="1">'WIJAM NPC Before Balancing'!J179</f>
        <v>0</v>
      </c>
      <c r="K179" s="185">
        <f ca="1">'WIJAM NPC Before Balancing'!K179</f>
        <v>0</v>
      </c>
      <c r="L179" s="185">
        <f ca="1">'WIJAM NPC Before Balancing'!L179</f>
        <v>0</v>
      </c>
      <c r="M179" s="185">
        <f ca="1">'WIJAM NPC Before Balancing'!M179</f>
        <v>0</v>
      </c>
      <c r="N179" s="185">
        <f ca="1">'WIJAM NPC Before Balancing'!N179</f>
        <v>0</v>
      </c>
      <c r="O179" s="185">
        <f ca="1">'WIJAM NPC Before Balancing'!O179</f>
        <v>0</v>
      </c>
      <c r="P179" s="185">
        <f ca="1">'WIJAM NPC Before Balancing'!P179</f>
        <v>0</v>
      </c>
      <c r="Q179" s="185">
        <f ca="1">'WIJAM NPC Before Balancing'!Q179</f>
        <v>0</v>
      </c>
      <c r="R179" s="185">
        <f ca="1">'WIJAM NPC Before Balancing'!R179</f>
        <v>0</v>
      </c>
      <c r="S179" s="184"/>
      <c r="T179" s="171"/>
    </row>
    <row r="180" spans="1:20" s="154" customFormat="1" ht="12.75">
      <c r="A180" s="162"/>
      <c r="B180" s="156"/>
      <c r="C180" s="250" t="s">
        <v>3</v>
      </c>
      <c r="D180" s="250"/>
      <c r="E180" s="250"/>
      <c r="F180" s="178">
        <f t="shared" ref="F180" ca="1" si="42">SUM(G180:R180)</f>
        <v>0</v>
      </c>
      <c r="G180" s="185">
        <f ca="1">'WIJAM NPC Before Balancing'!G180</f>
        <v>0</v>
      </c>
      <c r="H180" s="185">
        <f ca="1">'WIJAM NPC Before Balancing'!H180</f>
        <v>0</v>
      </c>
      <c r="I180" s="185">
        <f ca="1">'WIJAM NPC Before Balancing'!I180</f>
        <v>0</v>
      </c>
      <c r="J180" s="185">
        <f ca="1">'WIJAM NPC Before Balancing'!J180</f>
        <v>0</v>
      </c>
      <c r="K180" s="185">
        <f ca="1">'WIJAM NPC Before Balancing'!K180</f>
        <v>0</v>
      </c>
      <c r="L180" s="185">
        <f ca="1">'WIJAM NPC Before Balancing'!L180</f>
        <v>0</v>
      </c>
      <c r="M180" s="185">
        <f ca="1">'WIJAM NPC Before Balancing'!M180</f>
        <v>0</v>
      </c>
      <c r="N180" s="185">
        <f ca="1">'WIJAM NPC Before Balancing'!N180</f>
        <v>0</v>
      </c>
      <c r="O180" s="185">
        <f ca="1">'WIJAM NPC Before Balancing'!O180</f>
        <v>0</v>
      </c>
      <c r="P180" s="185">
        <f ca="1">'WIJAM NPC Before Balancing'!P180</f>
        <v>0</v>
      </c>
      <c r="Q180" s="185">
        <f ca="1">'WIJAM NPC Before Balancing'!Q180</f>
        <v>0</v>
      </c>
      <c r="R180" s="185">
        <f ca="1">'WIJAM NPC Before Balancing'!R180</f>
        <v>0</v>
      </c>
      <c r="S180" s="184"/>
      <c r="T180" s="171"/>
    </row>
    <row r="181" spans="1:20" s="154" customFormat="1" ht="12.75">
      <c r="A181" s="55"/>
      <c r="B181" s="55"/>
      <c r="C181" s="153" t="s">
        <v>223</v>
      </c>
      <c r="D181" s="153"/>
      <c r="E181" s="153"/>
      <c r="F181" s="178">
        <f t="shared" ref="F181:F183" ca="1" si="43">SUM(G181:R181)</f>
        <v>0</v>
      </c>
      <c r="G181" s="185">
        <f ca="1">'WIJAM NPC Before Balancing'!G181</f>
        <v>0</v>
      </c>
      <c r="H181" s="185">
        <f ca="1">'WIJAM NPC Before Balancing'!H181</f>
        <v>0</v>
      </c>
      <c r="I181" s="185">
        <f ca="1">'WIJAM NPC Before Balancing'!I181</f>
        <v>0</v>
      </c>
      <c r="J181" s="185">
        <f ca="1">'WIJAM NPC Before Balancing'!J181</f>
        <v>0</v>
      </c>
      <c r="K181" s="185">
        <f ca="1">'WIJAM NPC Before Balancing'!K181</f>
        <v>0</v>
      </c>
      <c r="L181" s="185">
        <f ca="1">'WIJAM NPC Before Balancing'!L181</f>
        <v>0</v>
      </c>
      <c r="M181" s="185">
        <f ca="1">'WIJAM NPC Before Balancing'!M181</f>
        <v>0</v>
      </c>
      <c r="N181" s="185">
        <f ca="1">'WIJAM NPC Before Balancing'!N181</f>
        <v>0</v>
      </c>
      <c r="O181" s="185">
        <f ca="1">'WIJAM NPC Before Balancing'!O181</f>
        <v>0</v>
      </c>
      <c r="P181" s="185">
        <f ca="1">'WIJAM NPC Before Balancing'!P181</f>
        <v>0</v>
      </c>
      <c r="Q181" s="185">
        <f ca="1">'WIJAM NPC Before Balancing'!Q181</f>
        <v>0</v>
      </c>
      <c r="R181" s="185">
        <f ca="1">'WIJAM NPC Before Balancing'!R181</f>
        <v>0</v>
      </c>
      <c r="S181" s="186"/>
      <c r="T181" s="171"/>
    </row>
    <row r="182" spans="1:20" ht="12.75">
      <c r="A182" s="153"/>
      <c r="B182" s="156"/>
      <c r="C182" s="153"/>
      <c r="D182" s="153"/>
      <c r="E182" s="153"/>
      <c r="F182" s="215" t="s">
        <v>86</v>
      </c>
      <c r="G182" s="215" t="s">
        <v>86</v>
      </c>
      <c r="H182" s="215" t="s">
        <v>86</v>
      </c>
      <c r="I182" s="215" t="s">
        <v>86</v>
      </c>
      <c r="J182" s="215" t="s">
        <v>86</v>
      </c>
      <c r="K182" s="215" t="s">
        <v>86</v>
      </c>
      <c r="L182" s="215" t="s">
        <v>86</v>
      </c>
      <c r="M182" s="215" t="s">
        <v>86</v>
      </c>
      <c r="N182" s="215" t="s">
        <v>86</v>
      </c>
      <c r="O182" s="215" t="s">
        <v>86</v>
      </c>
      <c r="P182" s="215" t="s">
        <v>86</v>
      </c>
      <c r="Q182" s="215" t="s">
        <v>86</v>
      </c>
      <c r="R182" s="215" t="s">
        <v>86</v>
      </c>
      <c r="S182" s="186"/>
      <c r="T182" s="171"/>
    </row>
    <row r="183" spans="1:20" ht="12.75">
      <c r="A183" s="170"/>
      <c r="B183" s="165" t="s">
        <v>4</v>
      </c>
      <c r="C183" s="153"/>
      <c r="D183" s="153"/>
      <c r="E183" s="153"/>
      <c r="F183" s="187">
        <f t="shared" ca="1" si="43"/>
        <v>0</v>
      </c>
      <c r="G183" s="185">
        <f ca="1">'WIJAM NPC Before Balancing'!G183</f>
        <v>0</v>
      </c>
      <c r="H183" s="185">
        <f ca="1">'WIJAM NPC Before Balancing'!H183</f>
        <v>0</v>
      </c>
      <c r="I183" s="185">
        <f ca="1">'WIJAM NPC Before Balancing'!I183</f>
        <v>0</v>
      </c>
      <c r="J183" s="185">
        <f ca="1">'WIJAM NPC Before Balancing'!J183</f>
        <v>0</v>
      </c>
      <c r="K183" s="185">
        <f ca="1">'WIJAM NPC Before Balancing'!K183</f>
        <v>0</v>
      </c>
      <c r="L183" s="185">
        <f ca="1">'WIJAM NPC Before Balancing'!L183</f>
        <v>0</v>
      </c>
      <c r="M183" s="185">
        <f ca="1">'WIJAM NPC Before Balancing'!M183</f>
        <v>0</v>
      </c>
      <c r="N183" s="185">
        <f ca="1">'WIJAM NPC Before Balancing'!N183</f>
        <v>0</v>
      </c>
      <c r="O183" s="185">
        <f ca="1">'WIJAM NPC Before Balancing'!O183</f>
        <v>0</v>
      </c>
      <c r="P183" s="185">
        <f ca="1">'WIJAM NPC Before Balancing'!P183</f>
        <v>0</v>
      </c>
      <c r="Q183" s="185">
        <f ca="1">'WIJAM NPC Before Balancing'!Q183</f>
        <v>0</v>
      </c>
      <c r="R183" s="185">
        <f ca="1">'WIJAM NPC Before Balancing'!R183</f>
        <v>0</v>
      </c>
      <c r="S183" s="186"/>
      <c r="T183" s="171"/>
    </row>
    <row r="184" spans="1:20" ht="12.75">
      <c r="A184" s="170"/>
      <c r="B184" s="153"/>
      <c r="C184" s="153"/>
      <c r="D184" s="153"/>
      <c r="E184" s="153"/>
      <c r="F184" s="187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  <c r="S184" s="186"/>
      <c r="T184" s="171"/>
    </row>
    <row r="185" spans="1:20" ht="12.75">
      <c r="A185" s="170"/>
      <c r="B185" s="165" t="s">
        <v>78</v>
      </c>
      <c r="C185" s="153"/>
      <c r="D185" s="153"/>
      <c r="E185" s="153"/>
      <c r="F185" s="187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6"/>
      <c r="T185" s="171"/>
    </row>
    <row r="186" spans="1:20" s="39" customFormat="1" ht="12.75">
      <c r="A186" s="170"/>
      <c r="B186" s="250"/>
      <c r="C186" s="250" t="s">
        <v>78</v>
      </c>
      <c r="D186" s="250"/>
      <c r="E186" s="250"/>
      <c r="F186" s="187">
        <f t="shared" ref="F186:F189" ca="1" si="44">SUM(G186:R186)</f>
        <v>8613.9266035199435</v>
      </c>
      <c r="G186" s="187">
        <f ca="1">'WIJAM NPC Before Balancing'!G186-'Net Position Balancing'!E22</f>
        <v>0</v>
      </c>
      <c r="H186" s="187">
        <f ca="1">'WIJAM NPC Before Balancing'!H186-'Net Position Balancing'!F22</f>
        <v>0</v>
      </c>
      <c r="I186" s="187">
        <f ca="1">'WIJAM NPC Before Balancing'!I186-'Net Position Balancing'!G22</f>
        <v>0</v>
      </c>
      <c r="J186" s="187">
        <f ca="1">'WIJAM NPC Before Balancing'!J186-'Net Position Balancing'!H22</f>
        <v>0</v>
      </c>
      <c r="K186" s="187">
        <f ca="1">'WIJAM NPC Before Balancing'!K186-'Net Position Balancing'!I22</f>
        <v>0</v>
      </c>
      <c r="L186" s="187">
        <f ca="1">'WIJAM NPC Before Balancing'!L186-'Net Position Balancing'!J22</f>
        <v>0</v>
      </c>
      <c r="M186" s="187">
        <f ca="1">'WIJAM NPC Before Balancing'!M186-'Net Position Balancing'!K22</f>
        <v>0</v>
      </c>
      <c r="N186" s="187">
        <f ca="1">'WIJAM NPC Before Balancing'!N186-'Net Position Balancing'!L22</f>
        <v>0</v>
      </c>
      <c r="O186" s="187">
        <f ca="1">'WIJAM NPC Before Balancing'!O186-'Net Position Balancing'!M22</f>
        <v>4465.5503001048273</v>
      </c>
      <c r="P186" s="187">
        <f ca="1">'WIJAM NPC Before Balancing'!P186-'Net Position Balancing'!N22</f>
        <v>4148.3763034151161</v>
      </c>
      <c r="Q186" s="187">
        <f ca="1">'WIJAM NPC Before Balancing'!Q186-'Net Position Balancing'!O22</f>
        <v>0</v>
      </c>
      <c r="R186" s="187">
        <f ca="1">'WIJAM NPC Before Balancing'!R186-'Net Position Balancing'!P22</f>
        <v>0</v>
      </c>
      <c r="S186" s="177"/>
      <c r="T186" s="171"/>
    </row>
    <row r="187" spans="1:20" ht="12.75">
      <c r="A187" s="160"/>
      <c r="B187" s="153"/>
      <c r="C187" s="153" t="s">
        <v>120</v>
      </c>
      <c r="D187" s="165"/>
      <c r="E187" s="165"/>
      <c r="F187" s="187">
        <f t="shared" ca="1" si="44"/>
        <v>39154.909016752732</v>
      </c>
      <c r="G187" s="188">
        <f ca="1">'WIJAM NPC Before Balancing'!G187</f>
        <v>1552.0365989211109</v>
      </c>
      <c r="H187" s="188">
        <f ca="1">'WIJAM NPC Before Balancing'!H187</f>
        <v>1437.9110820680646</v>
      </c>
      <c r="I187" s="188">
        <f ca="1">'WIJAM NPC Before Balancing'!I187</f>
        <v>1708.2624961238803</v>
      </c>
      <c r="J187" s="188">
        <f ca="1">'WIJAM NPC Before Balancing'!J187</f>
        <v>2025.9084985496952</v>
      </c>
      <c r="K187" s="188">
        <f ca="1">'WIJAM NPC Before Balancing'!K187</f>
        <v>2140.0131744503647</v>
      </c>
      <c r="L187" s="188">
        <f ca="1">'WIJAM NPC Before Balancing'!L187</f>
        <v>13875.180464669664</v>
      </c>
      <c r="M187" s="188">
        <f ca="1">'WIJAM NPC Before Balancing'!M187</f>
        <v>4337.0109444554309</v>
      </c>
      <c r="N187" s="188">
        <f ca="1">'WIJAM NPC Before Balancing'!N187</f>
        <v>3738.52236639889</v>
      </c>
      <c r="O187" s="188">
        <f ca="1">'WIJAM NPC Before Balancing'!O187</f>
        <v>2761.6266021311362</v>
      </c>
      <c r="P187" s="188">
        <f ca="1">'WIJAM NPC Before Balancing'!P187</f>
        <v>1684.8916745728839</v>
      </c>
      <c r="Q187" s="188">
        <f ca="1">'WIJAM NPC Before Balancing'!Q187</f>
        <v>1967.009327170578</v>
      </c>
      <c r="R187" s="188">
        <f ca="1">'WIJAM NPC Before Balancing'!R187</f>
        <v>1926.5357872410327</v>
      </c>
      <c r="S187" s="186"/>
      <c r="T187" s="171"/>
    </row>
    <row r="188" spans="1:20" ht="12.75">
      <c r="A188" s="160"/>
      <c r="B188" s="153"/>
      <c r="C188" s="153"/>
      <c r="D188" s="165"/>
      <c r="E188" s="165"/>
      <c r="F188" s="187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  <c r="S188" s="186"/>
      <c r="T188" s="171"/>
    </row>
    <row r="189" spans="1:20" ht="12.75">
      <c r="A189" s="160"/>
      <c r="B189" s="153" t="s">
        <v>5</v>
      </c>
      <c r="C189" s="165"/>
      <c r="D189" s="165"/>
      <c r="E189" s="165"/>
      <c r="F189" s="187">
        <f t="shared" ca="1" si="44"/>
        <v>47768.835620272672</v>
      </c>
      <c r="G189" s="187">
        <f t="shared" ref="G189:R189" ca="1" si="45">SUM(G186:G187)</f>
        <v>1552.0365989211109</v>
      </c>
      <c r="H189" s="187">
        <f t="shared" ca="1" si="45"/>
        <v>1437.9110820680646</v>
      </c>
      <c r="I189" s="187">
        <f t="shared" ca="1" si="45"/>
        <v>1708.2624961238803</v>
      </c>
      <c r="J189" s="187">
        <f t="shared" ca="1" si="45"/>
        <v>2025.9084985496952</v>
      </c>
      <c r="K189" s="187">
        <f t="shared" ca="1" si="45"/>
        <v>2140.0131744503647</v>
      </c>
      <c r="L189" s="187">
        <f t="shared" ca="1" si="45"/>
        <v>13875.180464669664</v>
      </c>
      <c r="M189" s="187">
        <f t="shared" ca="1" si="45"/>
        <v>4337.0109444554309</v>
      </c>
      <c r="N189" s="187">
        <f t="shared" ca="1" si="45"/>
        <v>3738.52236639889</v>
      </c>
      <c r="O189" s="187">
        <f t="shared" ca="1" si="45"/>
        <v>7227.176902235964</v>
      </c>
      <c r="P189" s="187">
        <f t="shared" ca="1" si="45"/>
        <v>5833.267977988</v>
      </c>
      <c r="Q189" s="187">
        <f t="shared" ca="1" si="45"/>
        <v>1967.009327170578</v>
      </c>
      <c r="R189" s="187">
        <f t="shared" ca="1" si="45"/>
        <v>1926.5357872410327</v>
      </c>
      <c r="S189" s="186"/>
      <c r="T189" s="171"/>
    </row>
    <row r="190" spans="1:20" ht="12.75">
      <c r="A190" s="160"/>
      <c r="B190" s="250"/>
      <c r="C190" s="236"/>
      <c r="D190" s="236"/>
      <c r="E190" s="236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  <c r="P190" s="187"/>
      <c r="Q190" s="187"/>
      <c r="R190" s="187"/>
      <c r="S190" s="186"/>
      <c r="T190" s="171"/>
    </row>
    <row r="191" spans="1:20" ht="12.75">
      <c r="A191" s="160"/>
      <c r="B191" s="153"/>
      <c r="C191" s="165"/>
      <c r="D191" s="165"/>
      <c r="E191" s="165"/>
      <c r="F191" s="215" t="s">
        <v>86</v>
      </c>
      <c r="G191" s="215" t="s">
        <v>86</v>
      </c>
      <c r="H191" s="215" t="s">
        <v>86</v>
      </c>
      <c r="I191" s="215" t="s">
        <v>86</v>
      </c>
      <c r="J191" s="215" t="s">
        <v>86</v>
      </c>
      <c r="K191" s="215" t="s">
        <v>86</v>
      </c>
      <c r="L191" s="215" t="s">
        <v>86</v>
      </c>
      <c r="M191" s="215" t="s">
        <v>86</v>
      </c>
      <c r="N191" s="215" t="s">
        <v>86</v>
      </c>
      <c r="O191" s="215" t="s">
        <v>86</v>
      </c>
      <c r="P191" s="215" t="s">
        <v>86</v>
      </c>
      <c r="Q191" s="215" t="s">
        <v>86</v>
      </c>
      <c r="R191" s="215" t="s">
        <v>86</v>
      </c>
      <c r="S191" s="186"/>
      <c r="T191" s="171"/>
    </row>
    <row r="192" spans="1:20" ht="12.75">
      <c r="A192" s="166" t="s">
        <v>6</v>
      </c>
      <c r="B192" s="153"/>
      <c r="C192" s="165"/>
      <c r="D192" s="165"/>
      <c r="E192" s="165"/>
      <c r="F192" s="192">
        <f ca="1">SUM(G192:R192)</f>
        <v>47768.835620272672</v>
      </c>
      <c r="G192" s="220">
        <f t="shared" ref="G192:R192" ca="1" si="46">SUM(G189,G183)</f>
        <v>1552.0365989211109</v>
      </c>
      <c r="H192" s="220">
        <f t="shared" ca="1" si="46"/>
        <v>1437.9110820680646</v>
      </c>
      <c r="I192" s="220">
        <f t="shared" ca="1" si="46"/>
        <v>1708.2624961238803</v>
      </c>
      <c r="J192" s="220">
        <f t="shared" ca="1" si="46"/>
        <v>2025.9084985496952</v>
      </c>
      <c r="K192" s="220">
        <f t="shared" ca="1" si="46"/>
        <v>2140.0131744503647</v>
      </c>
      <c r="L192" s="220">
        <f t="shared" ca="1" si="46"/>
        <v>13875.180464669664</v>
      </c>
      <c r="M192" s="220">
        <f t="shared" ca="1" si="46"/>
        <v>4337.0109444554309</v>
      </c>
      <c r="N192" s="220">
        <f t="shared" ca="1" si="46"/>
        <v>3738.52236639889</v>
      </c>
      <c r="O192" s="220">
        <f t="shared" ca="1" si="46"/>
        <v>7227.176902235964</v>
      </c>
      <c r="P192" s="220">
        <f t="shared" ca="1" si="46"/>
        <v>5833.267977988</v>
      </c>
      <c r="Q192" s="220">
        <f t="shared" ca="1" si="46"/>
        <v>1967.009327170578</v>
      </c>
      <c r="R192" s="220">
        <f t="shared" ca="1" si="46"/>
        <v>1926.5357872410327</v>
      </c>
      <c r="S192" s="186"/>
      <c r="T192" s="171"/>
    </row>
    <row r="193" spans="1:20" ht="12.75">
      <c r="A193" s="160"/>
      <c r="B193" s="153"/>
      <c r="C193" s="165"/>
      <c r="D193" s="165"/>
      <c r="E193" s="165"/>
      <c r="F193" s="215" t="s">
        <v>86</v>
      </c>
      <c r="G193" s="215" t="s">
        <v>86</v>
      </c>
      <c r="H193" s="215" t="s">
        <v>86</v>
      </c>
      <c r="I193" s="215" t="s">
        <v>86</v>
      </c>
      <c r="J193" s="215" t="s">
        <v>86</v>
      </c>
      <c r="K193" s="215" t="s">
        <v>86</v>
      </c>
      <c r="L193" s="215" t="s">
        <v>86</v>
      </c>
      <c r="M193" s="215" t="s">
        <v>86</v>
      </c>
      <c r="N193" s="215" t="s">
        <v>86</v>
      </c>
      <c r="O193" s="215" t="s">
        <v>86</v>
      </c>
      <c r="P193" s="215" t="s">
        <v>86</v>
      </c>
      <c r="Q193" s="215" t="s">
        <v>86</v>
      </c>
      <c r="R193" s="215" t="s">
        <v>86</v>
      </c>
      <c r="S193" s="186"/>
      <c r="T193" s="171"/>
    </row>
    <row r="194" spans="1:20" ht="12.75">
      <c r="A194" s="150" t="s">
        <v>60</v>
      </c>
      <c r="B194" s="153"/>
      <c r="C194" s="165"/>
      <c r="D194" s="165"/>
      <c r="E194" s="165"/>
      <c r="F194" s="182">
        <f ca="1">SUM(G194:R194)</f>
        <v>4694185.1253082743</v>
      </c>
      <c r="G194" s="192">
        <f t="shared" ref="G194:R194" ca="1" si="47">SUM(G183,G192,G175)</f>
        <v>479807.83936692117</v>
      </c>
      <c r="H194" s="192">
        <f t="shared" ca="1" si="47"/>
        <v>382530.86902206822</v>
      </c>
      <c r="I194" s="192">
        <f t="shared" ca="1" si="47"/>
        <v>358661.48295612377</v>
      </c>
      <c r="J194" s="192">
        <f t="shared" ca="1" si="47"/>
        <v>347114.39180055028</v>
      </c>
      <c r="K194" s="192">
        <f t="shared" ca="1" si="47"/>
        <v>325979.84988445055</v>
      </c>
      <c r="L194" s="192">
        <f t="shared" ca="1" si="47"/>
        <v>347352.69511366921</v>
      </c>
      <c r="M194" s="192">
        <f t="shared" ca="1" si="47"/>
        <v>428563.44252945576</v>
      </c>
      <c r="N194" s="192">
        <f t="shared" ca="1" si="47"/>
        <v>426359.02170339925</v>
      </c>
      <c r="O194" s="192">
        <f t="shared" ca="1" si="47"/>
        <v>331553.78874323569</v>
      </c>
      <c r="P194" s="192">
        <f t="shared" ca="1" si="47"/>
        <v>345328.0138459882</v>
      </c>
      <c r="Q194" s="192">
        <f t="shared" ca="1" si="47"/>
        <v>419654.7180771706</v>
      </c>
      <c r="R194" s="192">
        <f t="shared" ca="1" si="47"/>
        <v>501279.01226524147</v>
      </c>
      <c r="S194" s="186"/>
      <c r="T194" s="171"/>
    </row>
    <row r="195" spans="1:20" ht="12.75">
      <c r="A195" s="166"/>
      <c r="B195" s="164"/>
      <c r="C195" s="167"/>
      <c r="D195" s="165"/>
      <c r="E195" s="168"/>
      <c r="F195" s="189"/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90"/>
      <c r="T195" s="171"/>
    </row>
    <row r="196" spans="1:20" ht="12.75">
      <c r="A196" s="170" t="s">
        <v>139</v>
      </c>
      <c r="B196" s="153"/>
      <c r="C196" s="165"/>
      <c r="D196" s="165"/>
      <c r="E196" s="165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  <c r="P196" s="187"/>
      <c r="Q196" s="187"/>
      <c r="R196" s="187"/>
      <c r="S196" s="186"/>
      <c r="T196" s="171"/>
    </row>
    <row r="197" spans="1:20" ht="12.75">
      <c r="A197" s="153"/>
      <c r="B197" s="153" t="s">
        <v>7</v>
      </c>
      <c r="C197" s="165"/>
      <c r="D197" s="165"/>
      <c r="E197" s="165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  <c r="P197" s="187"/>
      <c r="Q197" s="187"/>
      <c r="R197" s="187"/>
      <c r="S197" s="186"/>
      <c r="T197" s="171"/>
    </row>
    <row r="198" spans="1:20" ht="12.75">
      <c r="A198" s="153"/>
      <c r="B198" s="153"/>
      <c r="C198" s="165" t="s">
        <v>158</v>
      </c>
      <c r="D198" s="165"/>
      <c r="E198" s="165"/>
      <c r="F198" s="187">
        <f ca="1">SUM(G198:R198)</f>
        <v>0</v>
      </c>
      <c r="G198" s="188">
        <f ca="1">'WIJAM NPC Before Balancing'!G198</f>
        <v>0</v>
      </c>
      <c r="H198" s="188">
        <f ca="1">'WIJAM NPC Before Balancing'!H198</f>
        <v>0</v>
      </c>
      <c r="I198" s="188">
        <f ca="1">'WIJAM NPC Before Balancing'!I198</f>
        <v>0</v>
      </c>
      <c r="J198" s="188">
        <f ca="1">'WIJAM NPC Before Balancing'!J198</f>
        <v>0</v>
      </c>
      <c r="K198" s="188">
        <f ca="1">'WIJAM NPC Before Balancing'!K198</f>
        <v>0</v>
      </c>
      <c r="L198" s="188">
        <f ca="1">'WIJAM NPC Before Balancing'!L198</f>
        <v>0</v>
      </c>
      <c r="M198" s="188">
        <f ca="1">'WIJAM NPC Before Balancing'!M198</f>
        <v>0</v>
      </c>
      <c r="N198" s="188">
        <f ca="1">'WIJAM NPC Before Balancing'!N198</f>
        <v>0</v>
      </c>
      <c r="O198" s="188">
        <f ca="1">'WIJAM NPC Before Balancing'!O198</f>
        <v>0</v>
      </c>
      <c r="P198" s="188">
        <f ca="1">'WIJAM NPC Before Balancing'!P198</f>
        <v>0</v>
      </c>
      <c r="Q198" s="188">
        <f ca="1">'WIJAM NPC Before Balancing'!Q198</f>
        <v>0</v>
      </c>
      <c r="R198" s="188">
        <f ca="1">'WIJAM NPC Before Balancing'!R198</f>
        <v>0</v>
      </c>
      <c r="S198" s="186"/>
      <c r="T198" s="171"/>
    </row>
    <row r="199" spans="1:20" ht="12.75">
      <c r="A199" s="153"/>
      <c r="B199" s="153"/>
      <c r="C199" s="165" t="s">
        <v>151</v>
      </c>
      <c r="D199" s="153"/>
      <c r="E199" s="153"/>
      <c r="F199" s="187">
        <f t="shared" ref="F199:F224" ca="1" si="48">SUM(G199:R199)</f>
        <v>65408.412976333442</v>
      </c>
      <c r="G199" s="188">
        <f ca="1">'WIJAM NPC Before Balancing'!G199</f>
        <v>7935.7624516842661</v>
      </c>
      <c r="H199" s="188">
        <f ca="1">'WIJAM NPC Before Balancing'!H199</f>
        <v>6861.3779428862663</v>
      </c>
      <c r="I199" s="188">
        <f ca="1">'WIJAM NPC Before Balancing'!I199</f>
        <v>6856.7756963475831</v>
      </c>
      <c r="J199" s="188">
        <f ca="1">'WIJAM NPC Before Balancing'!J199</f>
        <v>6413.2666778529292</v>
      </c>
      <c r="K199" s="188">
        <f ca="1">'WIJAM NPC Before Balancing'!K199</f>
        <v>5340.496336946735</v>
      </c>
      <c r="L199" s="188">
        <f ca="1">'WIJAM NPC Before Balancing'!L199</f>
        <v>3772.6568082076715</v>
      </c>
      <c r="M199" s="188">
        <f ca="1">'WIJAM NPC Before Balancing'!M199</f>
        <v>3409.6011102477032</v>
      </c>
      <c r="N199" s="188">
        <f ca="1">'WIJAM NPC Before Balancing'!N199</f>
        <v>2886.7623079081955</v>
      </c>
      <c r="O199" s="188">
        <f ca="1">'WIJAM NPC Before Balancing'!O199</f>
        <v>3860.416144338722</v>
      </c>
      <c r="P199" s="188">
        <f ca="1">'WIJAM NPC Before Balancing'!P199</f>
        <v>4698.5556353299844</v>
      </c>
      <c r="Q199" s="188">
        <f ca="1">'WIJAM NPC Before Balancing'!Q199</f>
        <v>5808.4787631165027</v>
      </c>
      <c r="R199" s="188">
        <f ca="1">'WIJAM NPC Before Balancing'!R199</f>
        <v>7564.2631014668805</v>
      </c>
      <c r="S199" s="186"/>
      <c r="T199" s="171"/>
    </row>
    <row r="200" spans="1:20" ht="12.75">
      <c r="A200" s="153"/>
      <c r="B200" s="153"/>
      <c r="C200" s="165" t="s">
        <v>154</v>
      </c>
      <c r="D200" s="153"/>
      <c r="E200" s="153"/>
      <c r="F200" s="187">
        <f t="shared" ca="1" si="48"/>
        <v>45262.833500010936</v>
      </c>
      <c r="G200" s="188">
        <f ca="1">'WIJAM NPC Before Balancing'!G200</f>
        <v>5577.0917828517822</v>
      </c>
      <c r="H200" s="188">
        <f ca="1">'WIJAM NPC Before Balancing'!H200</f>
        <v>4606.7468989894787</v>
      </c>
      <c r="I200" s="188">
        <f ca="1">'WIJAM NPC Before Balancing'!I200</f>
        <v>4633.490800335434</v>
      </c>
      <c r="J200" s="188">
        <f ca="1">'WIJAM NPC Before Balancing'!J200</f>
        <v>4234.3433184143014</v>
      </c>
      <c r="K200" s="188">
        <f ca="1">'WIJAM NPC Before Balancing'!K200</f>
        <v>3643.659118958964</v>
      </c>
      <c r="L200" s="188">
        <f ca="1">'WIJAM NPC Before Balancing'!L200</f>
        <v>2649.0546371546352</v>
      </c>
      <c r="M200" s="188">
        <f ca="1">'WIJAM NPC Before Balancing'!M200</f>
        <v>2419.1396301566979</v>
      </c>
      <c r="N200" s="188">
        <f ca="1">'WIJAM NPC Before Balancing'!N200</f>
        <v>2099.8118463347068</v>
      </c>
      <c r="O200" s="188">
        <f ca="1">'WIJAM NPC Before Balancing'!O200</f>
        <v>2786.894920219373</v>
      </c>
      <c r="P200" s="188">
        <f ca="1">'WIJAM NPC Before Balancing'!P200</f>
        <v>3140.7559233870606</v>
      </c>
      <c r="Q200" s="188">
        <f ca="1">'WIJAM NPC Before Balancing'!Q200</f>
        <v>4046.295666640015</v>
      </c>
      <c r="R200" s="188">
        <f ca="1">'WIJAM NPC Before Balancing'!R200</f>
        <v>5425.5489565684929</v>
      </c>
      <c r="S200" s="186"/>
      <c r="T200" s="171"/>
    </row>
    <row r="201" spans="1:20" ht="12.75">
      <c r="A201" s="153"/>
      <c r="B201" s="165"/>
      <c r="C201" s="165" t="s">
        <v>88</v>
      </c>
      <c r="D201" s="153"/>
      <c r="E201" s="153"/>
      <c r="F201" s="187">
        <f t="shared" ca="1" si="48"/>
        <v>6300.0789597247503</v>
      </c>
      <c r="G201" s="188">
        <f ca="1">'WIJAM NPC Before Balancing'!G201</f>
        <v>319.29854828844265</v>
      </c>
      <c r="H201" s="188">
        <f ca="1">'WIJAM NPC Before Balancing'!H201</f>
        <v>606.08662564498513</v>
      </c>
      <c r="I201" s="188">
        <f ca="1">'WIJAM NPC Before Balancing'!I201</f>
        <v>553.53627188712949</v>
      </c>
      <c r="J201" s="188">
        <f ca="1">'WIJAM NPC Before Balancing'!J201</f>
        <v>709.19589146266162</v>
      </c>
      <c r="K201" s="188">
        <f ca="1">'WIJAM NPC Before Balancing'!K201</f>
        <v>748.63112114198145</v>
      </c>
      <c r="L201" s="188">
        <f ca="1">'WIJAM NPC Before Balancing'!L201</f>
        <v>699.77041917531233</v>
      </c>
      <c r="M201" s="188">
        <f ca="1">'WIJAM NPC Before Balancing'!M201</f>
        <v>482.81105522549097</v>
      </c>
      <c r="N201" s="188">
        <f ca="1">'WIJAM NPC Before Balancing'!N201</f>
        <v>448.90580239467937</v>
      </c>
      <c r="O201" s="188">
        <f ca="1">'WIJAM NPC Before Balancing'!O201</f>
        <v>425.26644386466825</v>
      </c>
      <c r="P201" s="188">
        <f ca="1">'WIJAM NPC Before Balancing'!P201</f>
        <v>501.15639235759494</v>
      </c>
      <c r="Q201" s="188">
        <f ca="1">'WIJAM NPC Before Balancing'!Q201</f>
        <v>410.89682065174134</v>
      </c>
      <c r="R201" s="188">
        <f ca="1">'WIJAM NPC Before Balancing'!R201</f>
        <v>394.5235676300635</v>
      </c>
      <c r="S201" s="186"/>
      <c r="T201" s="171"/>
    </row>
    <row r="202" spans="1:20" ht="12.75">
      <c r="A202" s="153"/>
      <c r="B202" s="165"/>
      <c r="C202" s="165" t="s">
        <v>150</v>
      </c>
      <c r="D202" s="153"/>
      <c r="E202" s="153"/>
      <c r="F202" s="187">
        <f t="shared" ca="1" si="48"/>
        <v>12870.608272525407</v>
      </c>
      <c r="G202" s="188">
        <f ca="1">'WIJAM NPC Before Balancing'!G202</f>
        <v>729.97606260814302</v>
      </c>
      <c r="H202" s="188">
        <f ca="1">'WIJAM NPC Before Balancing'!H202</f>
        <v>879.75862299273956</v>
      </c>
      <c r="I202" s="188">
        <f ca="1">'WIJAM NPC Before Balancing'!I202</f>
        <v>1088.3990039222103</v>
      </c>
      <c r="J202" s="188">
        <f ca="1">'WIJAM NPC Before Balancing'!J202</f>
        <v>1347.2127383764209</v>
      </c>
      <c r="K202" s="188">
        <f ca="1">'WIJAM NPC Before Balancing'!K202</f>
        <v>1326.3544995936709</v>
      </c>
      <c r="L202" s="188">
        <f ca="1">'WIJAM NPC Before Balancing'!L202</f>
        <v>1554.8019146718154</v>
      </c>
      <c r="M202" s="188">
        <f ca="1">'WIJAM NPC Before Balancing'!M202</f>
        <v>1385.0264713653335</v>
      </c>
      <c r="N202" s="188">
        <f ca="1">'WIJAM NPC Before Balancing'!N202</f>
        <v>1155.6603276539061</v>
      </c>
      <c r="O202" s="188">
        <f ca="1">'WIJAM NPC Before Balancing'!O202</f>
        <v>1137.4622834415056</v>
      </c>
      <c r="P202" s="188">
        <f ca="1">'WIJAM NPC Before Balancing'!P202</f>
        <v>1033.6420444987057</v>
      </c>
      <c r="Q202" s="188">
        <f ca="1">'WIJAM NPC Before Balancing'!Q202</f>
        <v>716.52986801890586</v>
      </c>
      <c r="R202" s="188">
        <f ca="1">'WIJAM NPC Before Balancing'!R202</f>
        <v>515.78443538205124</v>
      </c>
      <c r="S202" s="186"/>
      <c r="T202" s="171"/>
    </row>
    <row r="203" spans="1:20" ht="12.75">
      <c r="A203" s="153"/>
      <c r="B203" s="165"/>
      <c r="C203" s="165" t="s">
        <v>159</v>
      </c>
      <c r="D203" s="153"/>
      <c r="E203" s="153"/>
      <c r="F203" s="187">
        <f t="shared" ca="1" si="48"/>
        <v>0</v>
      </c>
      <c r="G203" s="188">
        <f ca="1">'WIJAM NPC Before Balancing'!G203</f>
        <v>0</v>
      </c>
      <c r="H203" s="188">
        <f ca="1">'WIJAM NPC Before Balancing'!H203</f>
        <v>0</v>
      </c>
      <c r="I203" s="188">
        <f ca="1">'WIJAM NPC Before Balancing'!I203</f>
        <v>0</v>
      </c>
      <c r="J203" s="188">
        <f ca="1">'WIJAM NPC Before Balancing'!J203</f>
        <v>0</v>
      </c>
      <c r="K203" s="188">
        <f ca="1">'WIJAM NPC Before Balancing'!K203</f>
        <v>0</v>
      </c>
      <c r="L203" s="188">
        <f ca="1">'WIJAM NPC Before Balancing'!L203</f>
        <v>0</v>
      </c>
      <c r="M203" s="188">
        <f ca="1">'WIJAM NPC Before Balancing'!M203</f>
        <v>0</v>
      </c>
      <c r="N203" s="188">
        <f ca="1">'WIJAM NPC Before Balancing'!N203</f>
        <v>0</v>
      </c>
      <c r="O203" s="188">
        <f ca="1">'WIJAM NPC Before Balancing'!O203</f>
        <v>0</v>
      </c>
      <c r="P203" s="188">
        <f ca="1">'WIJAM NPC Before Balancing'!P203</f>
        <v>0</v>
      </c>
      <c r="Q203" s="188">
        <f ca="1">'WIJAM NPC Before Balancing'!Q203</f>
        <v>0</v>
      </c>
      <c r="R203" s="188">
        <f ca="1">'WIJAM NPC Before Balancing'!R203</f>
        <v>0</v>
      </c>
      <c r="S203" s="186"/>
      <c r="T203" s="171"/>
    </row>
    <row r="204" spans="1:20" ht="12.75">
      <c r="A204" s="153"/>
      <c r="B204" s="165"/>
      <c r="C204" s="165" t="s">
        <v>8</v>
      </c>
      <c r="D204" s="153"/>
      <c r="E204" s="153"/>
      <c r="F204" s="187">
        <f t="shared" ca="1" si="48"/>
        <v>0</v>
      </c>
      <c r="G204" s="188">
        <f ca="1">'WIJAM NPC Before Balancing'!G204</f>
        <v>0</v>
      </c>
      <c r="H204" s="188">
        <f ca="1">'WIJAM NPC Before Balancing'!H204</f>
        <v>0</v>
      </c>
      <c r="I204" s="188">
        <f ca="1">'WIJAM NPC Before Balancing'!I204</f>
        <v>0</v>
      </c>
      <c r="J204" s="188">
        <f ca="1">'WIJAM NPC Before Balancing'!J204</f>
        <v>0</v>
      </c>
      <c r="K204" s="188">
        <f ca="1">'WIJAM NPC Before Balancing'!K204</f>
        <v>0</v>
      </c>
      <c r="L204" s="188">
        <f ca="1">'WIJAM NPC Before Balancing'!L204</f>
        <v>0</v>
      </c>
      <c r="M204" s="188">
        <f ca="1">'WIJAM NPC Before Balancing'!M204</f>
        <v>0</v>
      </c>
      <c r="N204" s="188">
        <f ca="1">'WIJAM NPC Before Balancing'!N204</f>
        <v>0</v>
      </c>
      <c r="O204" s="188">
        <f ca="1">'WIJAM NPC Before Balancing'!O204</f>
        <v>0</v>
      </c>
      <c r="P204" s="188">
        <f ca="1">'WIJAM NPC Before Balancing'!P204</f>
        <v>0</v>
      </c>
      <c r="Q204" s="188">
        <f ca="1">'WIJAM NPC Before Balancing'!Q204</f>
        <v>0</v>
      </c>
      <c r="R204" s="188">
        <f ca="1">'WIJAM NPC Before Balancing'!R204</f>
        <v>0</v>
      </c>
      <c r="S204" s="186"/>
      <c r="T204" s="171"/>
    </row>
    <row r="205" spans="1:20" ht="12.75">
      <c r="A205" s="153"/>
      <c r="B205" s="165"/>
      <c r="C205" s="165" t="s">
        <v>117</v>
      </c>
      <c r="D205" s="153"/>
      <c r="E205" s="153"/>
      <c r="F205" s="187">
        <f t="shared" ca="1" si="48"/>
        <v>0</v>
      </c>
      <c r="G205" s="188">
        <f ca="1">'WIJAM NPC Before Balancing'!G205</f>
        <v>0</v>
      </c>
      <c r="H205" s="188">
        <f ca="1">'WIJAM NPC Before Balancing'!H205</f>
        <v>0</v>
      </c>
      <c r="I205" s="188">
        <f ca="1">'WIJAM NPC Before Balancing'!I205</f>
        <v>0</v>
      </c>
      <c r="J205" s="188">
        <f ca="1">'WIJAM NPC Before Balancing'!J205</f>
        <v>0</v>
      </c>
      <c r="K205" s="188">
        <f ca="1">'WIJAM NPC Before Balancing'!K205</f>
        <v>0</v>
      </c>
      <c r="L205" s="188">
        <f ca="1">'WIJAM NPC Before Balancing'!L205</f>
        <v>0</v>
      </c>
      <c r="M205" s="188">
        <f ca="1">'WIJAM NPC Before Balancing'!M205</f>
        <v>0</v>
      </c>
      <c r="N205" s="188">
        <f ca="1">'WIJAM NPC Before Balancing'!N205</f>
        <v>0</v>
      </c>
      <c r="O205" s="188">
        <f ca="1">'WIJAM NPC Before Balancing'!O205</f>
        <v>0</v>
      </c>
      <c r="P205" s="188">
        <f ca="1">'WIJAM NPC Before Balancing'!P205</f>
        <v>0</v>
      </c>
      <c r="Q205" s="188">
        <f ca="1">'WIJAM NPC Before Balancing'!Q205</f>
        <v>0</v>
      </c>
      <c r="R205" s="188">
        <f ca="1">'WIJAM NPC Before Balancing'!R205</f>
        <v>0</v>
      </c>
      <c r="S205" s="186"/>
      <c r="T205" s="171"/>
    </row>
    <row r="206" spans="1:20" ht="12.75">
      <c r="A206" s="153"/>
      <c r="B206" s="165"/>
      <c r="C206" s="165" t="s">
        <v>89</v>
      </c>
      <c r="D206" s="153"/>
      <c r="E206" s="153"/>
      <c r="F206" s="187">
        <f t="shared" ca="1" si="48"/>
        <v>2611.2898894827422</v>
      </c>
      <c r="G206" s="188">
        <f ca="1">'WIJAM NPC Before Balancing'!G206</f>
        <v>0</v>
      </c>
      <c r="H206" s="188">
        <f ca="1">'WIJAM NPC Before Balancing'!H206</f>
        <v>0</v>
      </c>
      <c r="I206" s="188">
        <f ca="1">'WIJAM NPC Before Balancing'!I206</f>
        <v>0</v>
      </c>
      <c r="J206" s="188">
        <f ca="1">'WIJAM NPC Before Balancing'!J206</f>
        <v>0</v>
      </c>
      <c r="K206" s="188">
        <f ca="1">'WIJAM NPC Before Balancing'!K206</f>
        <v>0</v>
      </c>
      <c r="L206" s="188">
        <f ca="1">'WIJAM NPC Before Balancing'!L206</f>
        <v>559.59461595861069</v>
      </c>
      <c r="M206" s="188">
        <f ca="1">'WIJAM NPC Before Balancing'!M206</f>
        <v>997.18547350564904</v>
      </c>
      <c r="N206" s="188">
        <f ca="1">'WIJAM NPC Before Balancing'!N206</f>
        <v>1054.5098000184823</v>
      </c>
      <c r="O206" s="188">
        <f ca="1">'WIJAM NPC Before Balancing'!O206</f>
        <v>0</v>
      </c>
      <c r="P206" s="188">
        <f ca="1">'WIJAM NPC Before Balancing'!P206</f>
        <v>0</v>
      </c>
      <c r="Q206" s="188">
        <f ca="1">'WIJAM NPC Before Balancing'!Q206</f>
        <v>0</v>
      </c>
      <c r="R206" s="188">
        <f ca="1">'WIJAM NPC Before Balancing'!R206</f>
        <v>0</v>
      </c>
      <c r="S206" s="186"/>
      <c r="T206" s="171"/>
    </row>
    <row r="207" spans="1:20" ht="12.75">
      <c r="A207" s="250"/>
      <c r="B207" s="236"/>
      <c r="C207" s="236" t="s">
        <v>222</v>
      </c>
      <c r="D207" s="250"/>
      <c r="E207" s="250"/>
      <c r="F207" s="187">
        <f t="shared" ref="F207" ca="1" si="49">SUM(G207:R207)</f>
        <v>0</v>
      </c>
      <c r="G207" s="188">
        <f ca="1">'WIJAM NPC Before Balancing'!G207</f>
        <v>0</v>
      </c>
      <c r="H207" s="188">
        <f ca="1">'WIJAM NPC Before Balancing'!H207</f>
        <v>0</v>
      </c>
      <c r="I207" s="188">
        <f ca="1">'WIJAM NPC Before Balancing'!I207</f>
        <v>0</v>
      </c>
      <c r="J207" s="188">
        <f ca="1">'WIJAM NPC Before Balancing'!J207</f>
        <v>0</v>
      </c>
      <c r="K207" s="188">
        <f ca="1">'WIJAM NPC Before Balancing'!K207</f>
        <v>0</v>
      </c>
      <c r="L207" s="188">
        <f ca="1">'WIJAM NPC Before Balancing'!L207</f>
        <v>0</v>
      </c>
      <c r="M207" s="188">
        <f ca="1">'WIJAM NPC Before Balancing'!M207</f>
        <v>0</v>
      </c>
      <c r="N207" s="188">
        <f ca="1">'WIJAM NPC Before Balancing'!N207</f>
        <v>0</v>
      </c>
      <c r="O207" s="188">
        <f ca="1">'WIJAM NPC Before Balancing'!O207</f>
        <v>0</v>
      </c>
      <c r="P207" s="188">
        <f ca="1">'WIJAM NPC Before Balancing'!P207</f>
        <v>0</v>
      </c>
      <c r="Q207" s="188">
        <f ca="1">'WIJAM NPC Before Balancing'!Q207</f>
        <v>0</v>
      </c>
      <c r="R207" s="188">
        <f ca="1">'WIJAM NPC Before Balancing'!R207</f>
        <v>0</v>
      </c>
      <c r="S207" s="186"/>
      <c r="T207" s="171"/>
    </row>
    <row r="208" spans="1:20" ht="12.75">
      <c r="A208" s="250"/>
      <c r="B208" s="236"/>
      <c r="C208" s="236" t="s">
        <v>160</v>
      </c>
      <c r="D208" s="250"/>
      <c r="E208" s="250"/>
      <c r="F208" s="187">
        <f t="shared" ca="1" si="48"/>
        <v>21732.565810049338</v>
      </c>
      <c r="G208" s="188">
        <f ca="1">'WIJAM NPC Before Balancing'!G208</f>
        <v>1325.7523431955972</v>
      </c>
      <c r="H208" s="188">
        <f ca="1">'WIJAM NPC Before Balancing'!H208</f>
        <v>1550.3468017311268</v>
      </c>
      <c r="I208" s="188">
        <f ca="1">'WIJAM NPC Before Balancing'!I208</f>
        <v>1757.742003846166</v>
      </c>
      <c r="J208" s="188">
        <f ca="1">'WIJAM NPC Before Balancing'!J208</f>
        <v>2156.8362723165878</v>
      </c>
      <c r="K208" s="188">
        <f ca="1">'WIJAM NPC Before Balancing'!K208</f>
        <v>2399.4968566897051</v>
      </c>
      <c r="L208" s="188">
        <f ca="1">'WIJAM NPC Before Balancing'!L208</f>
        <v>2378.9971714124094</v>
      </c>
      <c r="M208" s="188">
        <f ca="1">'WIJAM NPC Before Balancing'!M208</f>
        <v>2164.934355787811</v>
      </c>
      <c r="N208" s="188">
        <f ca="1">'WIJAM NPC Before Balancing'!N208</f>
        <v>2042.4753887863151</v>
      </c>
      <c r="O208" s="188">
        <f ca="1">'WIJAM NPC Before Balancing'!O208</f>
        <v>1954.0005388614438</v>
      </c>
      <c r="P208" s="188">
        <f ca="1">'WIJAM NPC Before Balancing'!P208</f>
        <v>1837.5662426140048</v>
      </c>
      <c r="Q208" s="188">
        <f ca="1">'WIJAM NPC Before Balancing'!Q208</f>
        <v>1255.3071344370185</v>
      </c>
      <c r="R208" s="188">
        <f ca="1">'WIJAM NPC Before Balancing'!R208</f>
        <v>909.11070037115064</v>
      </c>
      <c r="S208" s="186"/>
      <c r="T208" s="171"/>
    </row>
    <row r="209" spans="1:20" ht="12.75">
      <c r="A209" s="250"/>
      <c r="B209" s="236"/>
      <c r="C209" s="236" t="s">
        <v>9</v>
      </c>
      <c r="D209" s="250"/>
      <c r="E209" s="250"/>
      <c r="F209" s="187">
        <f t="shared" ca="1" si="48"/>
        <v>0</v>
      </c>
      <c r="G209" s="188">
        <f ca="1">'WIJAM NPC Before Balancing'!G209</f>
        <v>0</v>
      </c>
      <c r="H209" s="188">
        <f ca="1">'WIJAM NPC Before Balancing'!H209</f>
        <v>0</v>
      </c>
      <c r="I209" s="188">
        <f ca="1">'WIJAM NPC Before Balancing'!I209</f>
        <v>0</v>
      </c>
      <c r="J209" s="188">
        <f ca="1">'WIJAM NPC Before Balancing'!J209</f>
        <v>0</v>
      </c>
      <c r="K209" s="188">
        <f ca="1">'WIJAM NPC Before Balancing'!K209</f>
        <v>0</v>
      </c>
      <c r="L209" s="188">
        <f ca="1">'WIJAM NPC Before Balancing'!L209</f>
        <v>0</v>
      </c>
      <c r="M209" s="188">
        <f ca="1">'WIJAM NPC Before Balancing'!M209</f>
        <v>0</v>
      </c>
      <c r="N209" s="188">
        <f ca="1">'WIJAM NPC Before Balancing'!N209</f>
        <v>0</v>
      </c>
      <c r="O209" s="188">
        <f ca="1">'WIJAM NPC Before Balancing'!O209</f>
        <v>0</v>
      </c>
      <c r="P209" s="188">
        <f ca="1">'WIJAM NPC Before Balancing'!P209</f>
        <v>0</v>
      </c>
      <c r="Q209" s="188">
        <f ca="1">'WIJAM NPC Before Balancing'!Q209</f>
        <v>0</v>
      </c>
      <c r="R209" s="188">
        <f ca="1">'WIJAM NPC Before Balancing'!R209</f>
        <v>0</v>
      </c>
      <c r="S209" s="186"/>
      <c r="T209" s="171"/>
    </row>
    <row r="210" spans="1:20" ht="12.75">
      <c r="A210" s="153"/>
      <c r="B210" s="165"/>
      <c r="C210" s="165" t="s">
        <v>90</v>
      </c>
      <c r="D210" s="153"/>
      <c r="E210" s="153"/>
      <c r="F210" s="187">
        <f t="shared" ca="1" si="48"/>
        <v>0</v>
      </c>
      <c r="G210" s="188">
        <f ca="1">'WIJAM NPC Before Balancing'!G210</f>
        <v>0</v>
      </c>
      <c r="H210" s="188">
        <f ca="1">'WIJAM NPC Before Balancing'!H210</f>
        <v>0</v>
      </c>
      <c r="I210" s="188">
        <f ca="1">'WIJAM NPC Before Balancing'!I210</f>
        <v>0</v>
      </c>
      <c r="J210" s="188">
        <f ca="1">'WIJAM NPC Before Balancing'!J210</f>
        <v>0</v>
      </c>
      <c r="K210" s="188">
        <f ca="1">'WIJAM NPC Before Balancing'!K210</f>
        <v>0</v>
      </c>
      <c r="L210" s="188">
        <f ca="1">'WIJAM NPC Before Balancing'!L210</f>
        <v>0</v>
      </c>
      <c r="M210" s="188">
        <f ca="1">'WIJAM NPC Before Balancing'!M210</f>
        <v>0</v>
      </c>
      <c r="N210" s="188">
        <f ca="1">'WIJAM NPC Before Balancing'!N210</f>
        <v>0</v>
      </c>
      <c r="O210" s="188">
        <f ca="1">'WIJAM NPC Before Balancing'!O210</f>
        <v>0</v>
      </c>
      <c r="P210" s="188">
        <f ca="1">'WIJAM NPC Before Balancing'!P210</f>
        <v>0</v>
      </c>
      <c r="Q210" s="188">
        <f ca="1">'WIJAM NPC Before Balancing'!Q210</f>
        <v>0</v>
      </c>
      <c r="R210" s="188">
        <f ca="1">'WIJAM NPC Before Balancing'!R210</f>
        <v>0</v>
      </c>
      <c r="S210" s="186"/>
      <c r="T210" s="171"/>
    </row>
    <row r="211" spans="1:20" s="39" customFormat="1" ht="12.75">
      <c r="A211" s="153"/>
      <c r="B211" s="153"/>
      <c r="C211" s="165" t="s">
        <v>161</v>
      </c>
      <c r="D211" s="153"/>
      <c r="E211" s="153"/>
      <c r="F211" s="187">
        <f t="shared" ca="1" si="48"/>
        <v>20663.611224066772</v>
      </c>
      <c r="G211" s="188">
        <f ca="1">'WIJAM NPC Before Balancing'!G211</f>
        <v>1157.4696646388841</v>
      </c>
      <c r="H211" s="188">
        <f ca="1">'WIJAM NPC Before Balancing'!H211</f>
        <v>1393.2582257501647</v>
      </c>
      <c r="I211" s="188">
        <f ca="1">'WIJAM NPC Before Balancing'!I211</f>
        <v>1725.8460367447642</v>
      </c>
      <c r="J211" s="188">
        <f ca="1">'WIJAM NPC Before Balancing'!J211</f>
        <v>2148.6455432717498</v>
      </c>
      <c r="K211" s="188">
        <f ca="1">'WIJAM NPC Before Balancing'!K211</f>
        <v>2495.5920639422293</v>
      </c>
      <c r="L211" s="188">
        <f ca="1">'WIJAM NPC Before Balancing'!L211</f>
        <v>2113.7536110988899</v>
      </c>
      <c r="M211" s="188">
        <f ca="1">'WIJAM NPC Before Balancing'!M211</f>
        <v>2205.4455646269112</v>
      </c>
      <c r="N211" s="188">
        <f ca="1">'WIJAM NPC Before Balancing'!N211</f>
        <v>2034.9028279712763</v>
      </c>
      <c r="O211" s="188">
        <f ca="1">'WIJAM NPC Before Balancing'!O211</f>
        <v>1953.343735117282</v>
      </c>
      <c r="P211" s="188">
        <f ca="1">'WIJAM NPC Before Balancing'!P211</f>
        <v>1678.6305704031004</v>
      </c>
      <c r="Q211" s="188">
        <f ca="1">'WIJAM NPC Before Balancing'!Q211</f>
        <v>1080.2857052278055</v>
      </c>
      <c r="R211" s="188">
        <f ca="1">'WIJAM NPC Before Balancing'!R211</f>
        <v>676.43767527371551</v>
      </c>
      <c r="S211" s="177"/>
      <c r="T211" s="171"/>
    </row>
    <row r="212" spans="1:20" s="39" customFormat="1" ht="12.75">
      <c r="A212" s="153"/>
      <c r="B212" s="153"/>
      <c r="C212" s="165" t="s">
        <v>162</v>
      </c>
      <c r="D212" s="153"/>
      <c r="E212" s="153"/>
      <c r="F212" s="187">
        <f t="shared" ca="1" si="48"/>
        <v>11283.16396854688</v>
      </c>
      <c r="G212" s="188">
        <f ca="1">'WIJAM NPC Before Balancing'!G212</f>
        <v>490.86309472289616</v>
      </c>
      <c r="H212" s="188">
        <f ca="1">'WIJAM NPC Before Balancing'!H212</f>
        <v>688.51625231537685</v>
      </c>
      <c r="I212" s="188">
        <f ca="1">'WIJAM NPC Before Balancing'!I212</f>
        <v>696.98396215080925</v>
      </c>
      <c r="J212" s="188">
        <f ca="1">'WIJAM NPC Before Balancing'!J212</f>
        <v>978.57257554356454</v>
      </c>
      <c r="K212" s="188">
        <f ca="1">'WIJAM NPC Before Balancing'!K212</f>
        <v>1262.5895704204945</v>
      </c>
      <c r="L212" s="188">
        <f ca="1">'WIJAM NPC Before Balancing'!L212</f>
        <v>1331.2678217686127</v>
      </c>
      <c r="M212" s="188">
        <f ca="1">'WIJAM NPC Before Balancing'!M212</f>
        <v>1518.3437704414714</v>
      </c>
      <c r="N212" s="188">
        <f ca="1">'WIJAM NPC Before Balancing'!N212</f>
        <v>1446.3685156532856</v>
      </c>
      <c r="O212" s="188">
        <f ca="1">'WIJAM NPC Before Balancing'!O212</f>
        <v>1094.4897931853816</v>
      </c>
      <c r="P212" s="188">
        <f ca="1">'WIJAM NPC Before Balancing'!P212</f>
        <v>918.05988041030821</v>
      </c>
      <c r="Q212" s="188">
        <f ca="1">'WIJAM NPC Before Balancing'!Q212</f>
        <v>470.02094743272596</v>
      </c>
      <c r="R212" s="188">
        <f ca="1">'WIJAM NPC Before Balancing'!R212</f>
        <v>387.08778450195285</v>
      </c>
      <c r="S212" s="177"/>
      <c r="T212" s="171"/>
    </row>
    <row r="213" spans="1:20" ht="12.75">
      <c r="A213" s="153"/>
      <c r="B213" s="153"/>
      <c r="C213" s="165" t="s">
        <v>91</v>
      </c>
      <c r="D213" s="153"/>
      <c r="E213" s="153"/>
      <c r="F213" s="187">
        <f t="shared" ca="1" si="48"/>
        <v>0</v>
      </c>
      <c r="G213" s="188">
        <f ca="1">'WIJAM NPC Before Balancing'!G213</f>
        <v>0</v>
      </c>
      <c r="H213" s="188">
        <f ca="1">'WIJAM NPC Before Balancing'!H213</f>
        <v>0</v>
      </c>
      <c r="I213" s="188">
        <f ca="1">'WIJAM NPC Before Balancing'!I213</f>
        <v>0</v>
      </c>
      <c r="J213" s="188">
        <f ca="1">'WIJAM NPC Before Balancing'!J213</f>
        <v>0</v>
      </c>
      <c r="K213" s="188">
        <f ca="1">'WIJAM NPC Before Balancing'!K213</f>
        <v>0</v>
      </c>
      <c r="L213" s="188">
        <f ca="1">'WIJAM NPC Before Balancing'!L213</f>
        <v>0</v>
      </c>
      <c r="M213" s="188">
        <f ca="1">'WIJAM NPC Before Balancing'!M213</f>
        <v>0</v>
      </c>
      <c r="N213" s="188">
        <f ca="1">'WIJAM NPC Before Balancing'!N213</f>
        <v>0</v>
      </c>
      <c r="O213" s="188">
        <f ca="1">'WIJAM NPC Before Balancing'!O213</f>
        <v>0</v>
      </c>
      <c r="P213" s="188">
        <f ca="1">'WIJAM NPC Before Balancing'!P213</f>
        <v>0</v>
      </c>
      <c r="Q213" s="188">
        <f ca="1">'WIJAM NPC Before Balancing'!Q213</f>
        <v>0</v>
      </c>
      <c r="R213" s="188">
        <f ca="1">'WIJAM NPC Before Balancing'!R213</f>
        <v>0</v>
      </c>
      <c r="S213" s="186"/>
      <c r="T213" s="171"/>
    </row>
    <row r="214" spans="1:20" ht="12.75">
      <c r="A214" s="153"/>
      <c r="B214" s="153"/>
      <c r="C214" s="165" t="s">
        <v>121</v>
      </c>
      <c r="D214" s="153"/>
      <c r="E214" s="153"/>
      <c r="F214" s="187">
        <f t="shared" ca="1" si="48"/>
        <v>0</v>
      </c>
      <c r="G214" s="188">
        <f ca="1">'WIJAM NPC Before Balancing'!G214</f>
        <v>0</v>
      </c>
      <c r="H214" s="188">
        <f ca="1">'WIJAM NPC Before Balancing'!H214</f>
        <v>0</v>
      </c>
      <c r="I214" s="188">
        <f ca="1">'WIJAM NPC Before Balancing'!I214</f>
        <v>0</v>
      </c>
      <c r="J214" s="188">
        <f ca="1">'WIJAM NPC Before Balancing'!J214</f>
        <v>0</v>
      </c>
      <c r="K214" s="188">
        <f ca="1">'WIJAM NPC Before Balancing'!K214</f>
        <v>0</v>
      </c>
      <c r="L214" s="188">
        <f ca="1">'WIJAM NPC Before Balancing'!L214</f>
        <v>0</v>
      </c>
      <c r="M214" s="188">
        <f ca="1">'WIJAM NPC Before Balancing'!M214</f>
        <v>0</v>
      </c>
      <c r="N214" s="188">
        <f ca="1">'WIJAM NPC Before Balancing'!N214</f>
        <v>0</v>
      </c>
      <c r="O214" s="188">
        <f ca="1">'WIJAM NPC Before Balancing'!O214</f>
        <v>0</v>
      </c>
      <c r="P214" s="188">
        <f ca="1">'WIJAM NPC Before Balancing'!P214</f>
        <v>0</v>
      </c>
      <c r="Q214" s="188">
        <f ca="1">'WIJAM NPC Before Balancing'!Q214</f>
        <v>0</v>
      </c>
      <c r="R214" s="188">
        <f ca="1">'WIJAM NPC Before Balancing'!R214</f>
        <v>0</v>
      </c>
      <c r="S214" s="186"/>
      <c r="T214" s="171"/>
    </row>
    <row r="215" spans="1:20" ht="12.75">
      <c r="A215" s="250"/>
      <c r="B215" s="250"/>
      <c r="C215" s="236" t="s">
        <v>218</v>
      </c>
      <c r="D215" s="250"/>
      <c r="E215" s="250"/>
      <c r="F215" s="187">
        <f t="shared" ref="F215" ca="1" si="50">SUM(G215:R215)</f>
        <v>0</v>
      </c>
      <c r="G215" s="188">
        <f ca="1">'WIJAM NPC Before Balancing'!G215</f>
        <v>0</v>
      </c>
      <c r="H215" s="188">
        <f ca="1">'WIJAM NPC Before Balancing'!H215</f>
        <v>0</v>
      </c>
      <c r="I215" s="188">
        <f ca="1">'WIJAM NPC Before Balancing'!I215</f>
        <v>0</v>
      </c>
      <c r="J215" s="188">
        <f ca="1">'WIJAM NPC Before Balancing'!J215</f>
        <v>0</v>
      </c>
      <c r="K215" s="188">
        <f ca="1">'WIJAM NPC Before Balancing'!K215</f>
        <v>0</v>
      </c>
      <c r="L215" s="188">
        <f ca="1">'WIJAM NPC Before Balancing'!L215</f>
        <v>0</v>
      </c>
      <c r="M215" s="188">
        <f ca="1">'WIJAM NPC Before Balancing'!M215</f>
        <v>0</v>
      </c>
      <c r="N215" s="188">
        <f ca="1">'WIJAM NPC Before Balancing'!N215</f>
        <v>0</v>
      </c>
      <c r="O215" s="188">
        <f ca="1">'WIJAM NPC Before Balancing'!O215</f>
        <v>0</v>
      </c>
      <c r="P215" s="188">
        <f ca="1">'WIJAM NPC Before Balancing'!P215</f>
        <v>0</v>
      </c>
      <c r="Q215" s="188">
        <f ca="1">'WIJAM NPC Before Balancing'!Q215</f>
        <v>0</v>
      </c>
      <c r="R215" s="188">
        <f ca="1">'WIJAM NPC Before Balancing'!R215</f>
        <v>0</v>
      </c>
      <c r="S215" s="186"/>
      <c r="T215" s="171"/>
    </row>
    <row r="216" spans="1:20" ht="12.75">
      <c r="A216" s="166"/>
      <c r="B216" s="153"/>
      <c r="C216" s="165" t="s">
        <v>134</v>
      </c>
      <c r="D216" s="170"/>
      <c r="E216" s="170"/>
      <c r="F216" s="187">
        <f t="shared" ca="1" si="48"/>
        <v>0</v>
      </c>
      <c r="G216" s="188">
        <f ca="1">'WIJAM NPC Before Balancing'!G216</f>
        <v>0</v>
      </c>
      <c r="H216" s="188">
        <f ca="1">'WIJAM NPC Before Balancing'!H216</f>
        <v>0</v>
      </c>
      <c r="I216" s="188">
        <f ca="1">'WIJAM NPC Before Balancing'!I216</f>
        <v>0</v>
      </c>
      <c r="J216" s="188">
        <f ca="1">'WIJAM NPC Before Balancing'!J216</f>
        <v>0</v>
      </c>
      <c r="K216" s="188">
        <f ca="1">'WIJAM NPC Before Balancing'!K216</f>
        <v>0</v>
      </c>
      <c r="L216" s="188">
        <f ca="1">'WIJAM NPC Before Balancing'!L216</f>
        <v>0</v>
      </c>
      <c r="M216" s="188">
        <f ca="1">'WIJAM NPC Before Balancing'!M216</f>
        <v>0</v>
      </c>
      <c r="N216" s="188">
        <f ca="1">'WIJAM NPC Before Balancing'!N216</f>
        <v>0</v>
      </c>
      <c r="O216" s="188">
        <f ca="1">'WIJAM NPC Before Balancing'!O216</f>
        <v>0</v>
      </c>
      <c r="P216" s="188">
        <f ca="1">'WIJAM NPC Before Balancing'!P216</f>
        <v>0</v>
      </c>
      <c r="Q216" s="188">
        <f ca="1">'WIJAM NPC Before Balancing'!Q216</f>
        <v>0</v>
      </c>
      <c r="R216" s="188">
        <f ca="1">'WIJAM NPC Before Balancing'!R216</f>
        <v>0</v>
      </c>
      <c r="S216" s="186"/>
      <c r="T216" s="171"/>
    </row>
    <row r="217" spans="1:20" ht="12.75">
      <c r="A217" s="153"/>
      <c r="B217" s="153"/>
      <c r="C217" s="165" t="s">
        <v>10</v>
      </c>
      <c r="D217" s="153"/>
      <c r="E217" s="153"/>
      <c r="F217" s="187">
        <f t="shared" ca="1" si="48"/>
        <v>838.3220214946673</v>
      </c>
      <c r="G217" s="188">
        <f ca="1">'WIJAM NPC Before Balancing'!G217</f>
        <v>76.811564494047786</v>
      </c>
      <c r="H217" s="188">
        <f ca="1">'WIJAM NPC Before Balancing'!H217</f>
        <v>69.153155793259216</v>
      </c>
      <c r="I217" s="188">
        <f ca="1">'WIJAM NPC Before Balancing'!I217</f>
        <v>76.735738665327105</v>
      </c>
      <c r="J217" s="188">
        <f ca="1">'WIJAM NPC Before Balancing'!J217</f>
        <v>71.352104826158907</v>
      </c>
      <c r="K217" s="188">
        <f ca="1">'WIJAM NPC Before Balancing'!K217</f>
        <v>73.171924715455191</v>
      </c>
      <c r="L217" s="188">
        <f ca="1">'WIJAM NPC Before Balancing'!L217</f>
        <v>74.991744604751489</v>
      </c>
      <c r="M217" s="188">
        <f ca="1">'WIJAM NPC Before Balancing'!M217</f>
        <v>64.982735213621865</v>
      </c>
      <c r="N217" s="188">
        <f ca="1">'WIJAM NPC Before Balancing'!N217</f>
        <v>56.414416568185146</v>
      </c>
      <c r="O217" s="188">
        <f ca="1">'WIJAM NPC Before Balancing'!O217</f>
        <v>55.26793003792848</v>
      </c>
      <c r="P217" s="188">
        <f ca="1">'WIJAM NPC Before Balancing'!P217</f>
        <v>76.811564494047786</v>
      </c>
      <c r="Q217" s="188">
        <f ca="1">'WIJAM NPC Before Balancing'!Q217</f>
        <v>63.873403339438333</v>
      </c>
      <c r="R217" s="188">
        <f ca="1">'WIJAM NPC Before Balancing'!R217</f>
        <v>78.755738742445999</v>
      </c>
      <c r="S217" s="186"/>
      <c r="T217" s="171"/>
    </row>
    <row r="218" spans="1:20" ht="12.75">
      <c r="A218" s="166"/>
      <c r="B218" s="153"/>
      <c r="C218" s="165" t="s">
        <v>163</v>
      </c>
      <c r="D218" s="153"/>
      <c r="E218" s="153"/>
      <c r="F218" s="187">
        <f t="shared" ca="1" si="48"/>
        <v>7738.9439008628688</v>
      </c>
      <c r="G218" s="188">
        <f ca="1">'WIJAM NPC Before Balancing'!G218</f>
        <v>337.05718322821792</v>
      </c>
      <c r="H218" s="188">
        <f ca="1">'WIJAM NPC Before Balancing'!H218</f>
        <v>470.61402249340313</v>
      </c>
      <c r="I218" s="188">
        <f ca="1">'WIJAM NPC Before Balancing'!I218</f>
        <v>580.87093812898615</v>
      </c>
      <c r="J218" s="188">
        <f ca="1">'WIJAM NPC Before Balancing'!J218</f>
        <v>717.80491965372084</v>
      </c>
      <c r="K218" s="188">
        <f ca="1">'WIJAM NPC Before Balancing'!K218</f>
        <v>837.54960236475938</v>
      </c>
      <c r="L218" s="188">
        <f ca="1">'WIJAM NPC Before Balancing'!L218</f>
        <v>841.47297910262478</v>
      </c>
      <c r="M218" s="188">
        <f ca="1">'WIJAM NPC Before Balancing'!M218</f>
        <v>1058.3592940490021</v>
      </c>
      <c r="N218" s="188">
        <f ca="1">'WIJAM NPC Before Balancing'!N218</f>
        <v>963.50448595964815</v>
      </c>
      <c r="O218" s="188">
        <f ca="1">'WIJAM NPC Before Balancing'!O218</f>
        <v>740.72008135678561</v>
      </c>
      <c r="P218" s="188">
        <f ca="1">'WIJAM NPC Before Balancing'!P218</f>
        <v>621.84880025290147</v>
      </c>
      <c r="Q218" s="188">
        <f ca="1">'WIJAM NPC Before Balancing'!Q218</f>
        <v>314.23888912404948</v>
      </c>
      <c r="R218" s="188">
        <f ca="1">'WIJAM NPC Before Balancing'!R218</f>
        <v>254.90270514877034</v>
      </c>
      <c r="S218" s="186"/>
      <c r="T218" s="171"/>
    </row>
    <row r="219" spans="1:20" ht="12.75">
      <c r="A219" s="170"/>
      <c r="B219" s="153"/>
      <c r="C219" s="165" t="s">
        <v>164</v>
      </c>
      <c r="D219" s="153"/>
      <c r="E219" s="153"/>
      <c r="F219" s="187">
        <f t="shared" ca="1" si="48"/>
        <v>16240.419025005074</v>
      </c>
      <c r="G219" s="188">
        <f ca="1">'WIJAM NPC Before Balancing'!G219</f>
        <v>1177.9204381516054</v>
      </c>
      <c r="H219" s="188">
        <f ca="1">'WIJAM NPC Before Balancing'!H219</f>
        <v>1297.9726117604562</v>
      </c>
      <c r="I219" s="188">
        <f ca="1">'WIJAM NPC Before Balancing'!I219</f>
        <v>1075.5174454686451</v>
      </c>
      <c r="J219" s="188">
        <f ca="1">'WIJAM NPC Before Balancing'!J219</f>
        <v>994.11002688134397</v>
      </c>
      <c r="K219" s="188">
        <f ca="1">'WIJAM NPC Before Balancing'!K219</f>
        <v>1755.4997897786197</v>
      </c>
      <c r="L219" s="188">
        <f ca="1">'WIJAM NPC Before Balancing'!L219</f>
        <v>2039.924329586433</v>
      </c>
      <c r="M219" s="188">
        <f ca="1">'WIJAM NPC Before Balancing'!M219</f>
        <v>1827.3694142739303</v>
      </c>
      <c r="N219" s="188">
        <f ca="1">'WIJAM NPC Before Balancing'!N219</f>
        <v>1558.2352974945402</v>
      </c>
      <c r="O219" s="188">
        <f ca="1">'WIJAM NPC Before Balancing'!O219</f>
        <v>1403.5257929289066</v>
      </c>
      <c r="P219" s="188">
        <f ca="1">'WIJAM NPC Before Balancing'!P219</f>
        <v>1490.4867679776053</v>
      </c>
      <c r="Q219" s="188">
        <f ca="1">'WIJAM NPC Before Balancing'!Q219</f>
        <v>956.36902425245796</v>
      </c>
      <c r="R219" s="188">
        <f ca="1">'WIJAM NPC Before Balancing'!R219</f>
        <v>663.48808645053077</v>
      </c>
      <c r="S219" s="186"/>
      <c r="T219" s="171"/>
    </row>
    <row r="220" spans="1:20" ht="12.75">
      <c r="A220" s="170"/>
      <c r="B220" s="153"/>
      <c r="C220" s="165" t="s">
        <v>165</v>
      </c>
      <c r="D220" s="153"/>
      <c r="E220" s="153"/>
      <c r="F220" s="187">
        <f t="shared" ca="1" si="48"/>
        <v>11.572889415308634</v>
      </c>
      <c r="G220" s="188">
        <f ca="1">'WIJAM NPC Before Balancing'!G220</f>
        <v>1.3562082839840737</v>
      </c>
      <c r="H220" s="188">
        <f ca="1">'WIJAM NPC Before Balancing'!H220</f>
        <v>2.5318155093254724</v>
      </c>
      <c r="I220" s="188">
        <f ca="1">'WIJAM NPC Before Balancing'!I220</f>
        <v>1.9309197882915836</v>
      </c>
      <c r="J220" s="188">
        <f ca="1">'WIJAM NPC Before Balancing'!J220</f>
        <v>1.414363428036133</v>
      </c>
      <c r="K220" s="188">
        <f ca="1">'WIJAM NPC Before Balancing'!K220</f>
        <v>1.3935712900231185</v>
      </c>
      <c r="L220" s="188">
        <f ca="1">'WIJAM NPC Before Balancing'!L220</f>
        <v>1.4906622233964903</v>
      </c>
      <c r="M220" s="188">
        <f ca="1">'WIJAM NPC Before Balancing'!M220</f>
        <v>1.3449973627182288</v>
      </c>
      <c r="N220" s="188">
        <f ca="1">'WIJAM NPC Before Balancing'!N220</f>
        <v>1.7894525135543571</v>
      </c>
      <c r="O220" s="188">
        <f ca="1">'WIJAM NPC Before Balancing'!O220</f>
        <v>1.6298474564279755</v>
      </c>
      <c r="P220" s="188">
        <f ca="1">'WIJAM NPC Before Balancing'!P220</f>
        <v>1.5922901682373691</v>
      </c>
      <c r="Q220" s="188">
        <f ca="1">'WIJAM NPC Before Balancing'!Q220</f>
        <v>1.0991051688381464</v>
      </c>
      <c r="R220" s="188">
        <f ca="1">'WIJAM NPC Before Balancing'!R220</f>
        <v>-6.0003437775243142</v>
      </c>
      <c r="S220" s="186"/>
      <c r="T220" s="171"/>
    </row>
    <row r="221" spans="1:20" ht="12.75">
      <c r="A221" s="153"/>
      <c r="B221" s="153"/>
      <c r="C221" s="165" t="s">
        <v>166</v>
      </c>
      <c r="D221" s="153"/>
      <c r="E221" s="153"/>
      <c r="F221" s="187">
        <f t="shared" ca="1" si="48"/>
        <v>0</v>
      </c>
      <c r="G221" s="188">
        <f ca="1">'WIJAM NPC Before Balancing'!G221</f>
        <v>0</v>
      </c>
      <c r="H221" s="188">
        <f ca="1">'WIJAM NPC Before Balancing'!H221</f>
        <v>0</v>
      </c>
      <c r="I221" s="188">
        <f ca="1">'WIJAM NPC Before Balancing'!I221</f>
        <v>0</v>
      </c>
      <c r="J221" s="188">
        <f ca="1">'WIJAM NPC Before Balancing'!J221</f>
        <v>0</v>
      </c>
      <c r="K221" s="188">
        <f ca="1">'WIJAM NPC Before Balancing'!K221</f>
        <v>0</v>
      </c>
      <c r="L221" s="188">
        <f ca="1">'WIJAM NPC Before Balancing'!L221</f>
        <v>0</v>
      </c>
      <c r="M221" s="188">
        <f ca="1">'WIJAM NPC Before Balancing'!M221</f>
        <v>0</v>
      </c>
      <c r="N221" s="188">
        <f ca="1">'WIJAM NPC Before Balancing'!N221</f>
        <v>0</v>
      </c>
      <c r="O221" s="188">
        <f ca="1">'WIJAM NPC Before Balancing'!O221</f>
        <v>0</v>
      </c>
      <c r="P221" s="188">
        <f ca="1">'WIJAM NPC Before Balancing'!P221</f>
        <v>0</v>
      </c>
      <c r="Q221" s="188">
        <f ca="1">'WIJAM NPC Before Balancing'!Q221</f>
        <v>0</v>
      </c>
      <c r="R221" s="188">
        <f ca="1">'WIJAM NPC Before Balancing'!R221</f>
        <v>0</v>
      </c>
      <c r="S221" s="186"/>
      <c r="T221" s="171"/>
    </row>
    <row r="222" spans="1:20" ht="12.75">
      <c r="A222" s="167"/>
      <c r="B222" s="153"/>
      <c r="C222" s="165" t="s">
        <v>11</v>
      </c>
      <c r="D222" s="167"/>
      <c r="E222" s="167"/>
      <c r="F222" s="187">
        <f t="shared" ca="1" si="48"/>
        <v>25310.121555455516</v>
      </c>
      <c r="G222" s="188">
        <f ca="1">'WIJAM NPC Before Balancing'!G222</f>
        <v>3571.5705067750296</v>
      </c>
      <c r="H222" s="188">
        <f ca="1">'WIJAM NPC Before Balancing'!H222</f>
        <v>2753.8842587829745</v>
      </c>
      <c r="I222" s="188">
        <f ca="1">'WIJAM NPC Before Balancing'!I222</f>
        <v>2339.9770544451367</v>
      </c>
      <c r="J222" s="188">
        <f ca="1">'WIJAM NPC Before Balancing'!J222</f>
        <v>2255.8260363729755</v>
      </c>
      <c r="K222" s="188">
        <f ca="1">'WIJAM NPC Before Balancing'!K222</f>
        <v>1879.5714111156892</v>
      </c>
      <c r="L222" s="188">
        <f ca="1">'WIJAM NPC Before Balancing'!L222</f>
        <v>1571.2964911746769</v>
      </c>
      <c r="M222" s="188">
        <f ca="1">'WIJAM NPC Before Balancing'!M222</f>
        <v>1216.6923318967065</v>
      </c>
      <c r="N222" s="188">
        <f ca="1">'WIJAM NPC Before Balancing'!N222</f>
        <v>950.61623599431709</v>
      </c>
      <c r="O222" s="188">
        <f ca="1">'WIJAM NPC Before Balancing'!O222</f>
        <v>1217.0810768659614</v>
      </c>
      <c r="P222" s="188">
        <f ca="1">'WIJAM NPC Before Balancing'!P222</f>
        <v>1641.2743297007519</v>
      </c>
      <c r="Q222" s="188">
        <f ca="1">'WIJAM NPC Before Balancing'!Q222</f>
        <v>2348.4105101131959</v>
      </c>
      <c r="R222" s="188">
        <f ca="1">'WIJAM NPC Before Balancing'!R222</f>
        <v>3563.9213122181009</v>
      </c>
      <c r="S222" s="186"/>
      <c r="T222" s="171"/>
    </row>
    <row r="223" spans="1:20" ht="12.75">
      <c r="A223" s="153"/>
      <c r="B223" s="153"/>
      <c r="C223" s="165" t="s">
        <v>92</v>
      </c>
      <c r="D223" s="32"/>
      <c r="E223" s="32"/>
      <c r="F223" s="187">
        <f t="shared" ca="1" si="48"/>
        <v>31427.014724669007</v>
      </c>
      <c r="G223" s="188">
        <f ca="1">'WIJAM NPC Before Balancing'!G223</f>
        <v>4689.6295569385902</v>
      </c>
      <c r="H223" s="188">
        <f ca="1">'WIJAM NPC Before Balancing'!H223</f>
        <v>4374.2002956679053</v>
      </c>
      <c r="I223" s="188">
        <f ca="1">'WIJAM NPC Before Balancing'!I223</f>
        <v>3779.0488748220159</v>
      </c>
      <c r="J223" s="188">
        <f ca="1">'WIJAM NPC Before Balancing'!J223</f>
        <v>3394.3710701468822</v>
      </c>
      <c r="K223" s="188">
        <f ca="1">'WIJAM NPC Before Balancing'!K223</f>
        <v>3206.8394613871096</v>
      </c>
      <c r="L223" s="188">
        <f ca="1">'WIJAM NPC Before Balancing'!L223</f>
        <v>1724.5031937228925</v>
      </c>
      <c r="M223" s="188">
        <f ca="1">'WIJAM NPC Before Balancing'!M223</f>
        <v>1438.0879291647343</v>
      </c>
      <c r="N223" s="188">
        <f ca="1">'WIJAM NPC Before Balancing'!N223</f>
        <v>1426.3455209284534</v>
      </c>
      <c r="O223" s="188">
        <f ca="1">'WIJAM NPC Before Balancing'!O223</f>
        <v>1625.8202832774828</v>
      </c>
      <c r="P223" s="188">
        <f ca="1">'WIJAM NPC Before Balancing'!P223</f>
        <v>1617.6728897374137</v>
      </c>
      <c r="Q223" s="188">
        <f ca="1">'WIJAM NPC Before Balancing'!Q223</f>
        <v>1558.2959194047046</v>
      </c>
      <c r="R223" s="188">
        <f ca="1">'WIJAM NPC Before Balancing'!R223</f>
        <v>2592.1997294708226</v>
      </c>
      <c r="S223" s="186"/>
      <c r="T223" s="171"/>
    </row>
    <row r="224" spans="1:20" ht="12.75">
      <c r="A224" s="153"/>
      <c r="B224" s="153"/>
      <c r="C224" s="165" t="s">
        <v>93</v>
      </c>
      <c r="D224" s="167"/>
      <c r="E224" s="167"/>
      <c r="F224" s="187">
        <f t="shared" ca="1" si="48"/>
        <v>11625.467058016977</v>
      </c>
      <c r="G224" s="188">
        <f ca="1">'WIJAM NPC Before Balancing'!G224</f>
        <v>556.9730801265913</v>
      </c>
      <c r="H224" s="188">
        <f ca="1">'WIJAM NPC Before Balancing'!H224</f>
        <v>716.06082490846029</v>
      </c>
      <c r="I224" s="188">
        <f ca="1">'WIJAM NPC Before Balancing'!I224</f>
        <v>1143.801295926849</v>
      </c>
      <c r="J224" s="188">
        <f ca="1">'WIJAM NPC Before Balancing'!J224</f>
        <v>1518.0777031879238</v>
      </c>
      <c r="K224" s="188">
        <f ca="1">'WIJAM NPC Before Balancing'!K224</f>
        <v>1342.5390360513804</v>
      </c>
      <c r="L224" s="188">
        <f ca="1">'WIJAM NPC Before Balancing'!L224</f>
        <v>1111.6512107000535</v>
      </c>
      <c r="M224" s="188">
        <f ca="1">'WIJAM NPC Before Balancing'!M224</f>
        <v>870.30869482310322</v>
      </c>
      <c r="N224" s="188">
        <f ca="1">'WIJAM NPC Before Balancing'!N224</f>
        <v>649.7896059355495</v>
      </c>
      <c r="O224" s="188">
        <f ca="1">'WIJAM NPC Before Balancing'!O224</f>
        <v>848.06579106994491</v>
      </c>
      <c r="P224" s="188">
        <f ca="1">'WIJAM NPC Before Balancing'!P224</f>
        <v>738.30572018297732</v>
      </c>
      <c r="Q224" s="188">
        <f ca="1">'WIJAM NPC Before Balancing'!Q224</f>
        <v>1028.5051939664422</v>
      </c>
      <c r="R224" s="188">
        <f ca="1">'WIJAM NPC Before Balancing'!R224</f>
        <v>1101.3889011376989</v>
      </c>
      <c r="S224" s="186"/>
      <c r="T224" s="171"/>
    </row>
    <row r="225" spans="1:20" ht="12.75">
      <c r="A225" s="153"/>
      <c r="B225" s="153"/>
      <c r="C225" s="165"/>
      <c r="D225" s="167"/>
      <c r="E225" s="167"/>
      <c r="F225" s="215"/>
      <c r="G225" s="215"/>
      <c r="H225" s="215"/>
      <c r="I225" s="215"/>
      <c r="J225" s="215"/>
      <c r="K225" s="215"/>
      <c r="L225" s="215"/>
      <c r="M225" s="215"/>
      <c r="N225" s="215"/>
      <c r="O225" s="215"/>
      <c r="P225" s="215"/>
      <c r="Q225" s="215"/>
      <c r="R225" s="215"/>
      <c r="S225" s="186"/>
      <c r="T225" s="171"/>
    </row>
    <row r="226" spans="1:20" ht="12.75">
      <c r="A226" s="153"/>
      <c r="B226" s="153"/>
      <c r="C226" s="165" t="s">
        <v>94</v>
      </c>
      <c r="D226" s="153"/>
      <c r="E226" s="153"/>
      <c r="F226" s="187">
        <f t="shared" ref="F226" ca="1" si="51">SUM(G226:R226)</f>
        <v>279324.42577565968</v>
      </c>
      <c r="G226" s="188">
        <f ca="1">'WIJAM NPC Before Balancing'!G226</f>
        <v>27947.532485988078</v>
      </c>
      <c r="H226" s="188">
        <f ca="1">'WIJAM NPC Before Balancing'!H226</f>
        <v>26270.508355225924</v>
      </c>
      <c r="I226" s="188">
        <f ca="1">'WIJAM NPC Before Balancing'!I226</f>
        <v>26310.656042479346</v>
      </c>
      <c r="J226" s="188">
        <f ca="1">'WIJAM NPC Before Balancing'!J226</f>
        <v>26941.02924173525</v>
      </c>
      <c r="K226" s="188">
        <f ca="1">'WIJAM NPC Before Balancing'!K226</f>
        <v>26313.384364396818</v>
      </c>
      <c r="L226" s="188">
        <f ca="1">'WIJAM NPC Before Balancing'!L226</f>
        <v>22425.22761056279</v>
      </c>
      <c r="M226" s="188">
        <f ca="1">'WIJAM NPC Before Balancing'!M226</f>
        <v>21059.632828140882</v>
      </c>
      <c r="N226" s="188">
        <f ca="1">'WIJAM NPC Before Balancing'!N226</f>
        <v>18776.091832115093</v>
      </c>
      <c r="O226" s="188">
        <f ca="1">'WIJAM NPC Before Balancing'!O226</f>
        <v>19103.984662021816</v>
      </c>
      <c r="P226" s="188">
        <f ca="1">'WIJAM NPC Before Balancing'!P226</f>
        <v>19996.35905151469</v>
      </c>
      <c r="Q226" s="188">
        <f ca="1">'WIJAM NPC Before Balancing'!Q226</f>
        <v>20058.606950893838</v>
      </c>
      <c r="R226" s="188">
        <f ca="1">'WIJAM NPC Before Balancing'!R226</f>
        <v>24121.412350585153</v>
      </c>
      <c r="S226" s="186"/>
      <c r="T226" s="171"/>
    </row>
    <row r="227" spans="1:20" ht="12.75">
      <c r="A227" s="153"/>
      <c r="B227" s="153"/>
      <c r="C227" s="39"/>
      <c r="D227" s="167"/>
      <c r="E227" s="167"/>
      <c r="F227" s="187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  <c r="S227" s="186"/>
      <c r="T227" s="171"/>
    </row>
    <row r="228" spans="1:20" ht="12.75">
      <c r="A228" s="153"/>
      <c r="B228" s="162" t="s">
        <v>12</v>
      </c>
      <c r="C228" s="39"/>
      <c r="D228" s="167"/>
      <c r="E228" s="167"/>
      <c r="F228" s="187"/>
      <c r="G228" s="187"/>
      <c r="H228" s="187"/>
      <c r="I228" s="187"/>
      <c r="J228" s="187"/>
      <c r="K228" s="187"/>
      <c r="L228" s="187"/>
      <c r="M228" s="187"/>
      <c r="N228" s="187"/>
      <c r="O228" s="187"/>
      <c r="P228" s="187"/>
      <c r="Q228" s="187"/>
      <c r="R228" s="187"/>
      <c r="S228" s="186"/>
      <c r="T228" s="171"/>
    </row>
    <row r="229" spans="1:20" ht="12.75">
      <c r="A229" s="153"/>
      <c r="B229" s="153"/>
      <c r="C229" s="39" t="s">
        <v>13</v>
      </c>
      <c r="D229" s="167"/>
      <c r="E229" s="167"/>
      <c r="F229" s="187">
        <f ca="1">SUM(G229:R229)</f>
        <v>0</v>
      </c>
      <c r="G229" s="187">
        <f ca="1">'WIJAM NPC Before Balancing'!G229</f>
        <v>0</v>
      </c>
      <c r="H229" s="187">
        <f ca="1">'WIJAM NPC Before Balancing'!H229</f>
        <v>0</v>
      </c>
      <c r="I229" s="187">
        <f ca="1">'WIJAM NPC Before Balancing'!I229</f>
        <v>0</v>
      </c>
      <c r="J229" s="187">
        <f ca="1">'WIJAM NPC Before Balancing'!J229</f>
        <v>0</v>
      </c>
      <c r="K229" s="187">
        <f ca="1">'WIJAM NPC Before Balancing'!K229</f>
        <v>0</v>
      </c>
      <c r="L229" s="187">
        <f ca="1">'WIJAM NPC Before Balancing'!L229</f>
        <v>0</v>
      </c>
      <c r="M229" s="187">
        <f ca="1">'WIJAM NPC Before Balancing'!M229</f>
        <v>0</v>
      </c>
      <c r="N229" s="187">
        <f ca="1">'WIJAM NPC Before Balancing'!N229</f>
        <v>0</v>
      </c>
      <c r="O229" s="187">
        <f ca="1">'WIJAM NPC Before Balancing'!O229</f>
        <v>0</v>
      </c>
      <c r="P229" s="187">
        <f ca="1">'WIJAM NPC Before Balancing'!P229</f>
        <v>0</v>
      </c>
      <c r="Q229" s="187">
        <f ca="1">'WIJAM NPC Before Balancing'!Q229</f>
        <v>0</v>
      </c>
      <c r="R229" s="187">
        <f ca="1">'WIJAM NPC Before Balancing'!R229</f>
        <v>0</v>
      </c>
      <c r="S229" s="186"/>
      <c r="T229" s="171"/>
    </row>
    <row r="230" spans="1:20" ht="12.75">
      <c r="A230" s="153"/>
      <c r="B230" s="153"/>
      <c r="C230" s="39" t="s">
        <v>14</v>
      </c>
      <c r="D230" s="167"/>
      <c r="E230" s="167"/>
      <c r="F230" s="187">
        <f t="shared" ref="F230:F272" ca="1" si="52">SUM(G230:R230)</f>
        <v>0</v>
      </c>
      <c r="G230" s="187">
        <f ca="1">'WIJAM NPC Before Balancing'!G230</f>
        <v>0</v>
      </c>
      <c r="H230" s="187">
        <f ca="1">'WIJAM NPC Before Balancing'!H230</f>
        <v>0</v>
      </c>
      <c r="I230" s="187">
        <f ca="1">'WIJAM NPC Before Balancing'!I230</f>
        <v>0</v>
      </c>
      <c r="J230" s="187">
        <f ca="1">'WIJAM NPC Before Balancing'!J230</f>
        <v>0</v>
      </c>
      <c r="K230" s="187">
        <f ca="1">'WIJAM NPC Before Balancing'!K230</f>
        <v>0</v>
      </c>
      <c r="L230" s="187">
        <f ca="1">'WIJAM NPC Before Balancing'!L230</f>
        <v>0</v>
      </c>
      <c r="M230" s="187">
        <f ca="1">'WIJAM NPC Before Balancing'!M230</f>
        <v>0</v>
      </c>
      <c r="N230" s="187">
        <f ca="1">'WIJAM NPC Before Balancing'!N230</f>
        <v>0</v>
      </c>
      <c r="O230" s="187">
        <f ca="1">'WIJAM NPC Before Balancing'!O230</f>
        <v>0</v>
      </c>
      <c r="P230" s="187">
        <f ca="1">'WIJAM NPC Before Balancing'!P230</f>
        <v>0</v>
      </c>
      <c r="Q230" s="187">
        <f ca="1">'WIJAM NPC Before Balancing'!Q230</f>
        <v>0</v>
      </c>
      <c r="R230" s="187">
        <f ca="1">'WIJAM NPC Before Balancing'!R230</f>
        <v>0</v>
      </c>
      <c r="S230" s="186"/>
      <c r="T230" s="171"/>
    </row>
    <row r="231" spans="1:20" ht="12.75">
      <c r="A231" s="153"/>
      <c r="B231" s="153"/>
      <c r="C231" s="39" t="s">
        <v>15</v>
      </c>
      <c r="D231" s="167"/>
      <c r="E231" s="167"/>
      <c r="F231" s="187">
        <f t="shared" ca="1" si="52"/>
        <v>0</v>
      </c>
      <c r="G231" s="187">
        <f ca="1">'WIJAM NPC Before Balancing'!G231</f>
        <v>0</v>
      </c>
      <c r="H231" s="187">
        <f ca="1">'WIJAM NPC Before Balancing'!H231</f>
        <v>0</v>
      </c>
      <c r="I231" s="187">
        <f ca="1">'WIJAM NPC Before Balancing'!I231</f>
        <v>0</v>
      </c>
      <c r="J231" s="187">
        <f ca="1">'WIJAM NPC Before Balancing'!J231</f>
        <v>0</v>
      </c>
      <c r="K231" s="187">
        <f ca="1">'WIJAM NPC Before Balancing'!K231</f>
        <v>0</v>
      </c>
      <c r="L231" s="187">
        <f ca="1">'WIJAM NPC Before Balancing'!L231</f>
        <v>0</v>
      </c>
      <c r="M231" s="187">
        <f ca="1">'WIJAM NPC Before Balancing'!M231</f>
        <v>0</v>
      </c>
      <c r="N231" s="187">
        <f ca="1">'WIJAM NPC Before Balancing'!N231</f>
        <v>0</v>
      </c>
      <c r="O231" s="187">
        <f ca="1">'WIJAM NPC Before Balancing'!O231</f>
        <v>0</v>
      </c>
      <c r="P231" s="187">
        <f ca="1">'WIJAM NPC Before Balancing'!P231</f>
        <v>0</v>
      </c>
      <c r="Q231" s="187">
        <f ca="1">'WIJAM NPC Before Balancing'!Q231</f>
        <v>0</v>
      </c>
      <c r="R231" s="187">
        <f ca="1">'WIJAM NPC Before Balancing'!R231</f>
        <v>0</v>
      </c>
      <c r="S231" s="186"/>
      <c r="T231" s="171"/>
    </row>
    <row r="232" spans="1:20" ht="12.75">
      <c r="A232" s="153"/>
      <c r="B232" s="153"/>
      <c r="C232" s="39" t="s">
        <v>16</v>
      </c>
      <c r="D232" s="167"/>
      <c r="E232" s="167"/>
      <c r="F232" s="187">
        <f t="shared" ca="1" si="52"/>
        <v>0</v>
      </c>
      <c r="G232" s="187">
        <f ca="1">'WIJAM NPC Before Balancing'!G232</f>
        <v>0</v>
      </c>
      <c r="H232" s="187">
        <f ca="1">'WIJAM NPC Before Balancing'!H232</f>
        <v>0</v>
      </c>
      <c r="I232" s="187">
        <f ca="1">'WIJAM NPC Before Balancing'!I232</f>
        <v>0</v>
      </c>
      <c r="J232" s="187">
        <f ca="1">'WIJAM NPC Before Balancing'!J232</f>
        <v>0</v>
      </c>
      <c r="K232" s="187">
        <f ca="1">'WIJAM NPC Before Balancing'!K232</f>
        <v>0</v>
      </c>
      <c r="L232" s="187">
        <f ca="1">'WIJAM NPC Before Balancing'!L232</f>
        <v>0</v>
      </c>
      <c r="M232" s="187">
        <f ca="1">'WIJAM NPC Before Balancing'!M232</f>
        <v>0</v>
      </c>
      <c r="N232" s="187">
        <f ca="1">'WIJAM NPC Before Balancing'!N232</f>
        <v>0</v>
      </c>
      <c r="O232" s="187">
        <f ca="1">'WIJAM NPC Before Balancing'!O232</f>
        <v>0</v>
      </c>
      <c r="P232" s="187">
        <f ca="1">'WIJAM NPC Before Balancing'!P232</f>
        <v>0</v>
      </c>
      <c r="Q232" s="187">
        <f ca="1">'WIJAM NPC Before Balancing'!Q232</f>
        <v>0</v>
      </c>
      <c r="R232" s="187">
        <f ca="1">'WIJAM NPC Before Balancing'!R232</f>
        <v>0</v>
      </c>
      <c r="S232" s="186"/>
      <c r="T232" s="171"/>
    </row>
    <row r="233" spans="1:20" ht="12.75">
      <c r="A233" s="153"/>
      <c r="B233" s="153"/>
      <c r="C233" s="39" t="s">
        <v>17</v>
      </c>
      <c r="D233" s="167"/>
      <c r="E233" s="167"/>
      <c r="F233" s="187">
        <f t="shared" ca="1" si="52"/>
        <v>5151.5190000000002</v>
      </c>
      <c r="G233" s="187">
        <f ca="1">'WIJAM NPC Before Balancing'!G233</f>
        <v>0</v>
      </c>
      <c r="H233" s="187">
        <f ca="1">'WIJAM NPC Before Balancing'!H233</f>
        <v>1E-3</v>
      </c>
      <c r="I233" s="187">
        <f ca="1">'WIJAM NPC Before Balancing'!I233</f>
        <v>0</v>
      </c>
      <c r="J233" s="187">
        <f ca="1">'WIJAM NPC Before Balancing'!J233</f>
        <v>225.07400000000001</v>
      </c>
      <c r="K233" s="187">
        <f ca="1">'WIJAM NPC Before Balancing'!K233</f>
        <v>0.48399999999999999</v>
      </c>
      <c r="L233" s="187">
        <f ca="1">'WIJAM NPC Before Balancing'!L233</f>
        <v>421.21699999999998</v>
      </c>
      <c r="M233" s="187">
        <f ca="1">'WIJAM NPC Before Balancing'!M233</f>
        <v>2064.19</v>
      </c>
      <c r="N233" s="187">
        <f ca="1">'WIJAM NPC Before Balancing'!N233</f>
        <v>1564.356</v>
      </c>
      <c r="O233" s="187">
        <f ca="1">'WIJAM NPC Before Balancing'!O233</f>
        <v>671.572</v>
      </c>
      <c r="P233" s="187">
        <f ca="1">'WIJAM NPC Before Balancing'!P233</f>
        <v>204.625</v>
      </c>
      <c r="Q233" s="187">
        <f ca="1">'WIJAM NPC Before Balancing'!Q233</f>
        <v>0</v>
      </c>
      <c r="R233" s="187">
        <f ca="1">'WIJAM NPC Before Balancing'!R233</f>
        <v>0</v>
      </c>
      <c r="S233" s="186"/>
      <c r="T233" s="171"/>
    </row>
    <row r="234" spans="1:20" ht="12.75">
      <c r="A234" s="153"/>
      <c r="B234" s="153"/>
      <c r="C234" s="39" t="s">
        <v>18</v>
      </c>
      <c r="D234" s="167"/>
      <c r="E234" s="167"/>
      <c r="F234" s="187">
        <f t="shared" ca="1" si="52"/>
        <v>0</v>
      </c>
      <c r="G234" s="187">
        <f ca="1">'WIJAM NPC Before Balancing'!G234</f>
        <v>0</v>
      </c>
      <c r="H234" s="187">
        <f ca="1">'WIJAM NPC Before Balancing'!H234</f>
        <v>0</v>
      </c>
      <c r="I234" s="187">
        <f ca="1">'WIJAM NPC Before Balancing'!I234</f>
        <v>0</v>
      </c>
      <c r="J234" s="187">
        <f ca="1">'WIJAM NPC Before Balancing'!J234</f>
        <v>0</v>
      </c>
      <c r="K234" s="187">
        <f ca="1">'WIJAM NPC Before Balancing'!K234</f>
        <v>0</v>
      </c>
      <c r="L234" s="187">
        <f ca="1">'WIJAM NPC Before Balancing'!L234</f>
        <v>0</v>
      </c>
      <c r="M234" s="187">
        <f ca="1">'WIJAM NPC Before Balancing'!M234</f>
        <v>0</v>
      </c>
      <c r="N234" s="187">
        <f ca="1">'WIJAM NPC Before Balancing'!N234</f>
        <v>0</v>
      </c>
      <c r="O234" s="187">
        <f ca="1">'WIJAM NPC Before Balancing'!O234</f>
        <v>0</v>
      </c>
      <c r="P234" s="187">
        <f ca="1">'WIJAM NPC Before Balancing'!P234</f>
        <v>0</v>
      </c>
      <c r="Q234" s="187">
        <f ca="1">'WIJAM NPC Before Balancing'!Q234</f>
        <v>0</v>
      </c>
      <c r="R234" s="187">
        <f ca="1">'WIJAM NPC Before Balancing'!R234</f>
        <v>0</v>
      </c>
      <c r="S234" s="186"/>
      <c r="T234" s="171"/>
    </row>
    <row r="235" spans="1:20" ht="12.75">
      <c r="A235" s="153"/>
      <c r="B235" s="153"/>
      <c r="C235" s="39" t="s">
        <v>95</v>
      </c>
      <c r="D235" s="165"/>
      <c r="E235" s="165"/>
      <c r="F235" s="187">
        <f t="shared" ca="1" si="52"/>
        <v>0</v>
      </c>
      <c r="G235" s="187">
        <f ca="1">'WIJAM NPC Before Balancing'!G235</f>
        <v>0</v>
      </c>
      <c r="H235" s="187">
        <f ca="1">'WIJAM NPC Before Balancing'!H235</f>
        <v>0</v>
      </c>
      <c r="I235" s="187">
        <f ca="1">'WIJAM NPC Before Balancing'!I235</f>
        <v>0</v>
      </c>
      <c r="J235" s="187">
        <f ca="1">'WIJAM NPC Before Balancing'!J235</f>
        <v>0</v>
      </c>
      <c r="K235" s="187">
        <f ca="1">'WIJAM NPC Before Balancing'!K235</f>
        <v>0</v>
      </c>
      <c r="L235" s="187">
        <f ca="1">'WIJAM NPC Before Balancing'!L235</f>
        <v>0</v>
      </c>
      <c r="M235" s="187">
        <f ca="1">'WIJAM NPC Before Balancing'!M235</f>
        <v>0</v>
      </c>
      <c r="N235" s="187">
        <f ca="1">'WIJAM NPC Before Balancing'!N235</f>
        <v>0</v>
      </c>
      <c r="O235" s="187">
        <f ca="1">'WIJAM NPC Before Balancing'!O235</f>
        <v>0</v>
      </c>
      <c r="P235" s="187">
        <f ca="1">'WIJAM NPC Before Balancing'!P235</f>
        <v>0</v>
      </c>
      <c r="Q235" s="187">
        <f ca="1">'WIJAM NPC Before Balancing'!Q235</f>
        <v>0</v>
      </c>
      <c r="R235" s="187">
        <f ca="1">'WIJAM NPC Before Balancing'!R235</f>
        <v>0</v>
      </c>
      <c r="S235" s="186"/>
      <c r="T235" s="171"/>
    </row>
    <row r="236" spans="1:20" ht="12.75">
      <c r="A236" s="153"/>
      <c r="B236" s="153"/>
      <c r="C236" s="39" t="s">
        <v>137</v>
      </c>
      <c r="D236" s="167"/>
      <c r="E236" s="167"/>
      <c r="F236" s="187">
        <f t="shared" ca="1" si="52"/>
        <v>0</v>
      </c>
      <c r="G236" s="187">
        <f ca="1">'WIJAM NPC Before Balancing'!G236</f>
        <v>0</v>
      </c>
      <c r="H236" s="187">
        <f ca="1">'WIJAM NPC Before Balancing'!H236</f>
        <v>0</v>
      </c>
      <c r="I236" s="187">
        <f ca="1">'WIJAM NPC Before Balancing'!I236</f>
        <v>0</v>
      </c>
      <c r="J236" s="187">
        <f ca="1">'WIJAM NPC Before Balancing'!J236</f>
        <v>0</v>
      </c>
      <c r="K236" s="187">
        <f ca="1">'WIJAM NPC Before Balancing'!K236</f>
        <v>0</v>
      </c>
      <c r="L236" s="187">
        <f ca="1">'WIJAM NPC Before Balancing'!L236</f>
        <v>0</v>
      </c>
      <c r="M236" s="187">
        <f ca="1">'WIJAM NPC Before Balancing'!M236</f>
        <v>0</v>
      </c>
      <c r="N236" s="187">
        <f ca="1">'WIJAM NPC Before Balancing'!N236</f>
        <v>0</v>
      </c>
      <c r="O236" s="187">
        <f ca="1">'WIJAM NPC Before Balancing'!O236</f>
        <v>0</v>
      </c>
      <c r="P236" s="187">
        <f ca="1">'WIJAM NPC Before Balancing'!P236</f>
        <v>0</v>
      </c>
      <c r="Q236" s="187">
        <f ca="1">'WIJAM NPC Before Balancing'!Q236</f>
        <v>0</v>
      </c>
      <c r="R236" s="187">
        <f ca="1">'WIJAM NPC Before Balancing'!R236</f>
        <v>0</v>
      </c>
      <c r="S236" s="186"/>
      <c r="T236" s="171"/>
    </row>
    <row r="237" spans="1:20" ht="12.75">
      <c r="A237" s="250"/>
      <c r="B237" s="250"/>
      <c r="C237" s="39" t="s">
        <v>224</v>
      </c>
      <c r="D237" s="251"/>
      <c r="E237" s="251"/>
      <c r="F237" s="187">
        <f t="shared" ref="F237" ca="1" si="53">SUM(G237:R237)</f>
        <v>0</v>
      </c>
      <c r="G237" s="187">
        <f ca="1">'WIJAM NPC Before Balancing'!G237</f>
        <v>0</v>
      </c>
      <c r="H237" s="187">
        <f ca="1">'WIJAM NPC Before Balancing'!H237</f>
        <v>0</v>
      </c>
      <c r="I237" s="187">
        <f ca="1">'WIJAM NPC Before Balancing'!I237</f>
        <v>0</v>
      </c>
      <c r="J237" s="187">
        <f ca="1">'WIJAM NPC Before Balancing'!J237</f>
        <v>0</v>
      </c>
      <c r="K237" s="187">
        <f ca="1">'WIJAM NPC Before Balancing'!K237</f>
        <v>0</v>
      </c>
      <c r="L237" s="187">
        <f ca="1">'WIJAM NPC Before Balancing'!L237</f>
        <v>0</v>
      </c>
      <c r="M237" s="187">
        <f ca="1">'WIJAM NPC Before Balancing'!M237</f>
        <v>0</v>
      </c>
      <c r="N237" s="187">
        <f ca="1">'WIJAM NPC Before Balancing'!N237</f>
        <v>0</v>
      </c>
      <c r="O237" s="187">
        <f ca="1">'WIJAM NPC Before Balancing'!O237</f>
        <v>0</v>
      </c>
      <c r="P237" s="187">
        <f ca="1">'WIJAM NPC Before Balancing'!P237</f>
        <v>0</v>
      </c>
      <c r="Q237" s="187">
        <f ca="1">'WIJAM NPC Before Balancing'!Q237</f>
        <v>0</v>
      </c>
      <c r="R237" s="187">
        <f ca="1">'WIJAM NPC Before Balancing'!R237</f>
        <v>0</v>
      </c>
      <c r="S237" s="186"/>
      <c r="T237" s="171"/>
    </row>
    <row r="238" spans="1:20" ht="12.75">
      <c r="A238" s="153"/>
      <c r="B238" s="153"/>
      <c r="C238" s="39" t="s">
        <v>96</v>
      </c>
      <c r="D238" s="167"/>
      <c r="E238" s="167"/>
      <c r="F238" s="187">
        <f t="shared" ca="1" si="52"/>
        <v>0</v>
      </c>
      <c r="G238" s="187">
        <f ca="1">'WIJAM NPC Before Balancing'!G238</f>
        <v>0</v>
      </c>
      <c r="H238" s="187">
        <f ca="1">'WIJAM NPC Before Balancing'!H238</f>
        <v>0</v>
      </c>
      <c r="I238" s="187">
        <f ca="1">'WIJAM NPC Before Balancing'!I238</f>
        <v>0</v>
      </c>
      <c r="J238" s="187">
        <f ca="1">'WIJAM NPC Before Balancing'!J238</f>
        <v>0</v>
      </c>
      <c r="K238" s="187">
        <f ca="1">'WIJAM NPC Before Balancing'!K238</f>
        <v>0</v>
      </c>
      <c r="L238" s="187">
        <f ca="1">'WIJAM NPC Before Balancing'!L238</f>
        <v>0</v>
      </c>
      <c r="M238" s="187">
        <f ca="1">'WIJAM NPC Before Balancing'!M238</f>
        <v>0</v>
      </c>
      <c r="N238" s="187">
        <f ca="1">'WIJAM NPC Before Balancing'!N238</f>
        <v>0</v>
      </c>
      <c r="O238" s="187">
        <f ca="1">'WIJAM NPC Before Balancing'!O238</f>
        <v>0</v>
      </c>
      <c r="P238" s="187">
        <f ca="1">'WIJAM NPC Before Balancing'!P238</f>
        <v>0</v>
      </c>
      <c r="Q238" s="187">
        <f ca="1">'WIJAM NPC Before Balancing'!Q238</f>
        <v>0</v>
      </c>
      <c r="R238" s="187">
        <f ca="1">'WIJAM NPC Before Balancing'!R238</f>
        <v>0</v>
      </c>
      <c r="S238" s="186"/>
      <c r="T238" s="171"/>
    </row>
    <row r="239" spans="1:20" ht="12.75">
      <c r="A239" s="250"/>
      <c r="B239" s="250"/>
      <c r="C239" s="39" t="s">
        <v>126</v>
      </c>
      <c r="D239" s="251"/>
      <c r="E239" s="251"/>
      <c r="F239" s="187">
        <f t="shared" ca="1" si="52"/>
        <v>0</v>
      </c>
      <c r="G239" s="187">
        <f ca="1">'WIJAM NPC Before Balancing'!G239</f>
        <v>0</v>
      </c>
      <c r="H239" s="187">
        <f ca="1">'WIJAM NPC Before Balancing'!H239</f>
        <v>0</v>
      </c>
      <c r="I239" s="187">
        <f ca="1">'WIJAM NPC Before Balancing'!I239</f>
        <v>0</v>
      </c>
      <c r="J239" s="187">
        <f ca="1">'WIJAM NPC Before Balancing'!J239</f>
        <v>0</v>
      </c>
      <c r="K239" s="187">
        <f ca="1">'WIJAM NPC Before Balancing'!K239</f>
        <v>0</v>
      </c>
      <c r="L239" s="187">
        <f ca="1">'WIJAM NPC Before Balancing'!L239</f>
        <v>0</v>
      </c>
      <c r="M239" s="187">
        <f ca="1">'WIJAM NPC Before Balancing'!M239</f>
        <v>0</v>
      </c>
      <c r="N239" s="187">
        <f ca="1">'WIJAM NPC Before Balancing'!N239</f>
        <v>0</v>
      </c>
      <c r="O239" s="187">
        <f ca="1">'WIJAM NPC Before Balancing'!O239</f>
        <v>0</v>
      </c>
      <c r="P239" s="187">
        <f ca="1">'WIJAM NPC Before Balancing'!P239</f>
        <v>0</v>
      </c>
      <c r="Q239" s="187">
        <f ca="1">'WIJAM NPC Before Balancing'!Q239</f>
        <v>0</v>
      </c>
      <c r="R239" s="187">
        <f ca="1">'WIJAM NPC Before Balancing'!R239</f>
        <v>0</v>
      </c>
      <c r="S239" s="186"/>
      <c r="T239" s="171"/>
    </row>
    <row r="240" spans="1:20" ht="12.75">
      <c r="A240" s="250"/>
      <c r="B240" s="250"/>
      <c r="C240" s="39" t="s">
        <v>127</v>
      </c>
      <c r="D240" s="251"/>
      <c r="E240" s="251"/>
      <c r="F240" s="187">
        <f t="shared" ca="1" si="52"/>
        <v>0</v>
      </c>
      <c r="G240" s="187">
        <f ca="1">'WIJAM NPC Before Balancing'!G240</f>
        <v>0</v>
      </c>
      <c r="H240" s="187">
        <f ca="1">'WIJAM NPC Before Balancing'!H240</f>
        <v>0</v>
      </c>
      <c r="I240" s="187">
        <f ca="1">'WIJAM NPC Before Balancing'!I240</f>
        <v>0</v>
      </c>
      <c r="J240" s="187">
        <f ca="1">'WIJAM NPC Before Balancing'!J240</f>
        <v>0</v>
      </c>
      <c r="K240" s="187">
        <f ca="1">'WIJAM NPC Before Balancing'!K240</f>
        <v>0</v>
      </c>
      <c r="L240" s="187">
        <f ca="1">'WIJAM NPC Before Balancing'!L240</f>
        <v>0</v>
      </c>
      <c r="M240" s="187">
        <f ca="1">'WIJAM NPC Before Balancing'!M240</f>
        <v>0</v>
      </c>
      <c r="N240" s="187">
        <f ca="1">'WIJAM NPC Before Balancing'!N240</f>
        <v>0</v>
      </c>
      <c r="O240" s="187">
        <f ca="1">'WIJAM NPC Before Balancing'!O240</f>
        <v>0</v>
      </c>
      <c r="P240" s="187">
        <f ca="1">'WIJAM NPC Before Balancing'!P240</f>
        <v>0</v>
      </c>
      <c r="Q240" s="187">
        <f ca="1">'WIJAM NPC Before Balancing'!Q240</f>
        <v>0</v>
      </c>
      <c r="R240" s="187">
        <f ca="1">'WIJAM NPC Before Balancing'!R240</f>
        <v>0</v>
      </c>
      <c r="S240" s="186"/>
      <c r="T240" s="171"/>
    </row>
    <row r="241" spans="1:20" ht="12.75">
      <c r="A241" s="250"/>
      <c r="B241" s="250"/>
      <c r="C241" s="39" t="s">
        <v>128</v>
      </c>
      <c r="D241" s="251"/>
      <c r="E241" s="251"/>
      <c r="F241" s="187">
        <f t="shared" ca="1" si="52"/>
        <v>0</v>
      </c>
      <c r="G241" s="187">
        <f ca="1">'WIJAM NPC Before Balancing'!G241</f>
        <v>0</v>
      </c>
      <c r="H241" s="187">
        <f ca="1">'WIJAM NPC Before Balancing'!H241</f>
        <v>0</v>
      </c>
      <c r="I241" s="187">
        <f ca="1">'WIJAM NPC Before Balancing'!I241</f>
        <v>0</v>
      </c>
      <c r="J241" s="187">
        <f ca="1">'WIJAM NPC Before Balancing'!J241</f>
        <v>0</v>
      </c>
      <c r="K241" s="187">
        <f ca="1">'WIJAM NPC Before Balancing'!K241</f>
        <v>0</v>
      </c>
      <c r="L241" s="187">
        <f ca="1">'WIJAM NPC Before Balancing'!L241</f>
        <v>0</v>
      </c>
      <c r="M241" s="187">
        <f ca="1">'WIJAM NPC Before Balancing'!M241</f>
        <v>0</v>
      </c>
      <c r="N241" s="187">
        <f ca="1">'WIJAM NPC Before Balancing'!N241</f>
        <v>0</v>
      </c>
      <c r="O241" s="187">
        <f ca="1">'WIJAM NPC Before Balancing'!O241</f>
        <v>0</v>
      </c>
      <c r="P241" s="187">
        <f ca="1">'WIJAM NPC Before Balancing'!P241</f>
        <v>0</v>
      </c>
      <c r="Q241" s="187">
        <f ca="1">'WIJAM NPC Before Balancing'!Q241</f>
        <v>0</v>
      </c>
      <c r="R241" s="187">
        <f ca="1">'WIJAM NPC Before Balancing'!R241</f>
        <v>0</v>
      </c>
      <c r="S241" s="186"/>
      <c r="T241" s="171"/>
    </row>
    <row r="242" spans="1:20" ht="12.75">
      <c r="A242" s="153"/>
      <c r="B242" s="153"/>
      <c r="C242" s="39" t="s">
        <v>129</v>
      </c>
      <c r="D242" s="167"/>
      <c r="E242" s="167"/>
      <c r="F242" s="187">
        <f t="shared" ca="1" si="52"/>
        <v>0</v>
      </c>
      <c r="G242" s="187">
        <f ca="1">'WIJAM NPC Before Balancing'!G242</f>
        <v>0</v>
      </c>
      <c r="H242" s="187">
        <f ca="1">'WIJAM NPC Before Balancing'!H242</f>
        <v>0</v>
      </c>
      <c r="I242" s="187">
        <f ca="1">'WIJAM NPC Before Balancing'!I242</f>
        <v>0</v>
      </c>
      <c r="J242" s="187">
        <f ca="1">'WIJAM NPC Before Balancing'!J242</f>
        <v>0</v>
      </c>
      <c r="K242" s="187">
        <f ca="1">'WIJAM NPC Before Balancing'!K242</f>
        <v>0</v>
      </c>
      <c r="L242" s="187">
        <f ca="1">'WIJAM NPC Before Balancing'!L242</f>
        <v>0</v>
      </c>
      <c r="M242" s="187">
        <f ca="1">'WIJAM NPC Before Balancing'!M242</f>
        <v>0</v>
      </c>
      <c r="N242" s="187">
        <f ca="1">'WIJAM NPC Before Balancing'!N242</f>
        <v>0</v>
      </c>
      <c r="O242" s="187">
        <f ca="1">'WIJAM NPC Before Balancing'!O242</f>
        <v>0</v>
      </c>
      <c r="P242" s="187">
        <f ca="1">'WIJAM NPC Before Balancing'!P242</f>
        <v>0</v>
      </c>
      <c r="Q242" s="187">
        <f ca="1">'WIJAM NPC Before Balancing'!Q242</f>
        <v>0</v>
      </c>
      <c r="R242" s="187">
        <f ca="1">'WIJAM NPC Before Balancing'!R242</f>
        <v>0</v>
      </c>
      <c r="S242" s="186"/>
      <c r="T242" s="171"/>
    </row>
    <row r="243" spans="1:20" ht="12.75">
      <c r="A243" s="153"/>
      <c r="B243" s="153"/>
      <c r="C243" s="39" t="s">
        <v>19</v>
      </c>
      <c r="D243" s="167"/>
      <c r="E243" s="167"/>
      <c r="F243" s="187">
        <f t="shared" ca="1" si="52"/>
        <v>0</v>
      </c>
      <c r="G243" s="187">
        <f ca="1">'WIJAM NPC Before Balancing'!G243</f>
        <v>0</v>
      </c>
      <c r="H243" s="187">
        <f ca="1">'WIJAM NPC Before Balancing'!H243</f>
        <v>0</v>
      </c>
      <c r="I243" s="187">
        <f ca="1">'WIJAM NPC Before Balancing'!I243</f>
        <v>0</v>
      </c>
      <c r="J243" s="187">
        <f ca="1">'WIJAM NPC Before Balancing'!J243</f>
        <v>0</v>
      </c>
      <c r="K243" s="187">
        <f ca="1">'WIJAM NPC Before Balancing'!K243</f>
        <v>0</v>
      </c>
      <c r="L243" s="187">
        <f ca="1">'WIJAM NPC Before Balancing'!L243</f>
        <v>0</v>
      </c>
      <c r="M243" s="187">
        <f ca="1">'WIJAM NPC Before Balancing'!M243</f>
        <v>0</v>
      </c>
      <c r="N243" s="187">
        <f ca="1">'WIJAM NPC Before Balancing'!N243</f>
        <v>0</v>
      </c>
      <c r="O243" s="187">
        <f ca="1">'WIJAM NPC Before Balancing'!O243</f>
        <v>0</v>
      </c>
      <c r="P243" s="187">
        <f ca="1">'WIJAM NPC Before Balancing'!P243</f>
        <v>0</v>
      </c>
      <c r="Q243" s="187">
        <f ca="1">'WIJAM NPC Before Balancing'!Q243</f>
        <v>0</v>
      </c>
      <c r="R243" s="187">
        <f ca="1">'WIJAM NPC Before Balancing'!R243</f>
        <v>0</v>
      </c>
      <c r="S243" s="186"/>
      <c r="T243" s="171"/>
    </row>
    <row r="244" spans="1:20" ht="12.75">
      <c r="A244" s="153"/>
      <c r="B244" s="153"/>
      <c r="C244" s="39" t="s">
        <v>97</v>
      </c>
      <c r="D244" s="167"/>
      <c r="E244" s="167"/>
      <c r="F244" s="187">
        <f t="shared" ca="1" si="52"/>
        <v>0</v>
      </c>
      <c r="G244" s="187">
        <f ca="1">'WIJAM NPC Before Balancing'!G244</f>
        <v>0</v>
      </c>
      <c r="H244" s="187">
        <f ca="1">'WIJAM NPC Before Balancing'!H244</f>
        <v>0</v>
      </c>
      <c r="I244" s="187">
        <f ca="1">'WIJAM NPC Before Balancing'!I244</f>
        <v>0</v>
      </c>
      <c r="J244" s="187">
        <f ca="1">'WIJAM NPC Before Balancing'!J244</f>
        <v>0</v>
      </c>
      <c r="K244" s="187">
        <f ca="1">'WIJAM NPC Before Balancing'!K244</f>
        <v>0</v>
      </c>
      <c r="L244" s="187">
        <f ca="1">'WIJAM NPC Before Balancing'!L244</f>
        <v>0</v>
      </c>
      <c r="M244" s="187">
        <f ca="1">'WIJAM NPC Before Balancing'!M244</f>
        <v>0</v>
      </c>
      <c r="N244" s="187">
        <f ca="1">'WIJAM NPC Before Balancing'!N244</f>
        <v>0</v>
      </c>
      <c r="O244" s="187">
        <f ca="1">'WIJAM NPC Before Balancing'!O244</f>
        <v>0</v>
      </c>
      <c r="P244" s="187">
        <f ca="1">'WIJAM NPC Before Balancing'!P244</f>
        <v>0</v>
      </c>
      <c r="Q244" s="187">
        <f ca="1">'WIJAM NPC Before Balancing'!Q244</f>
        <v>0</v>
      </c>
      <c r="R244" s="187">
        <f ca="1">'WIJAM NPC Before Balancing'!R244</f>
        <v>0</v>
      </c>
      <c r="S244" s="186"/>
      <c r="T244" s="171"/>
    </row>
    <row r="245" spans="1:20" ht="12.75">
      <c r="A245" s="153"/>
      <c r="B245" s="153"/>
      <c r="C245" s="39" t="s">
        <v>131</v>
      </c>
      <c r="D245" s="167"/>
      <c r="E245" s="167"/>
      <c r="F245" s="187">
        <f t="shared" ca="1" si="52"/>
        <v>0</v>
      </c>
      <c r="G245" s="187">
        <f ca="1">'WIJAM NPC Before Balancing'!G245</f>
        <v>0</v>
      </c>
      <c r="H245" s="187">
        <f ca="1">'WIJAM NPC Before Balancing'!H245</f>
        <v>0</v>
      </c>
      <c r="I245" s="187">
        <f ca="1">'WIJAM NPC Before Balancing'!I245</f>
        <v>0</v>
      </c>
      <c r="J245" s="187">
        <f ca="1">'WIJAM NPC Before Balancing'!J245</f>
        <v>0</v>
      </c>
      <c r="K245" s="187">
        <f ca="1">'WIJAM NPC Before Balancing'!K245</f>
        <v>0</v>
      </c>
      <c r="L245" s="187">
        <f ca="1">'WIJAM NPC Before Balancing'!L245</f>
        <v>0</v>
      </c>
      <c r="M245" s="187">
        <f ca="1">'WIJAM NPC Before Balancing'!M245</f>
        <v>0</v>
      </c>
      <c r="N245" s="187">
        <f ca="1">'WIJAM NPC Before Balancing'!N245</f>
        <v>0</v>
      </c>
      <c r="O245" s="187">
        <f ca="1">'WIJAM NPC Before Balancing'!O245</f>
        <v>0</v>
      </c>
      <c r="P245" s="187">
        <f ca="1">'WIJAM NPC Before Balancing'!P245</f>
        <v>0</v>
      </c>
      <c r="Q245" s="187">
        <f ca="1">'WIJAM NPC Before Balancing'!Q245</f>
        <v>0</v>
      </c>
      <c r="R245" s="187">
        <f ca="1">'WIJAM NPC Before Balancing'!R245</f>
        <v>0</v>
      </c>
      <c r="S245" s="186"/>
      <c r="T245" s="171"/>
    </row>
    <row r="246" spans="1:20" ht="12.75">
      <c r="A246" s="153"/>
      <c r="B246" s="153"/>
      <c r="C246" s="39" t="s">
        <v>132</v>
      </c>
      <c r="D246" s="167"/>
      <c r="E246" s="167"/>
      <c r="F246" s="187">
        <f t="shared" ca="1" si="52"/>
        <v>0</v>
      </c>
      <c r="G246" s="187">
        <f ca="1">'WIJAM NPC Before Balancing'!G246</f>
        <v>0</v>
      </c>
      <c r="H246" s="187">
        <f ca="1">'WIJAM NPC Before Balancing'!H246</f>
        <v>0</v>
      </c>
      <c r="I246" s="187">
        <f ca="1">'WIJAM NPC Before Balancing'!I246</f>
        <v>0</v>
      </c>
      <c r="J246" s="187">
        <f ca="1">'WIJAM NPC Before Balancing'!J246</f>
        <v>0</v>
      </c>
      <c r="K246" s="187">
        <f ca="1">'WIJAM NPC Before Balancing'!K246</f>
        <v>0</v>
      </c>
      <c r="L246" s="187">
        <f ca="1">'WIJAM NPC Before Balancing'!L246</f>
        <v>0</v>
      </c>
      <c r="M246" s="187">
        <f ca="1">'WIJAM NPC Before Balancing'!M246</f>
        <v>0</v>
      </c>
      <c r="N246" s="187">
        <f ca="1">'WIJAM NPC Before Balancing'!N246</f>
        <v>0</v>
      </c>
      <c r="O246" s="187">
        <f ca="1">'WIJAM NPC Before Balancing'!O246</f>
        <v>0</v>
      </c>
      <c r="P246" s="187">
        <f ca="1">'WIJAM NPC Before Balancing'!P246</f>
        <v>0</v>
      </c>
      <c r="Q246" s="187">
        <f ca="1">'WIJAM NPC Before Balancing'!Q246</f>
        <v>0</v>
      </c>
      <c r="R246" s="187">
        <f ca="1">'WIJAM NPC Before Balancing'!R246</f>
        <v>0</v>
      </c>
      <c r="S246" s="186"/>
      <c r="T246" s="171"/>
    </row>
    <row r="247" spans="1:20" ht="12.75">
      <c r="A247" s="153"/>
      <c r="B247" s="153"/>
      <c r="C247" s="39" t="s">
        <v>125</v>
      </c>
      <c r="D247" s="165"/>
      <c r="E247" s="165"/>
      <c r="F247" s="187">
        <f t="shared" ca="1" si="52"/>
        <v>0</v>
      </c>
      <c r="G247" s="187">
        <f ca="1">'WIJAM NPC Before Balancing'!G247</f>
        <v>0</v>
      </c>
      <c r="H247" s="187">
        <f ca="1">'WIJAM NPC Before Balancing'!H247</f>
        <v>0</v>
      </c>
      <c r="I247" s="187">
        <f ca="1">'WIJAM NPC Before Balancing'!I247</f>
        <v>0</v>
      </c>
      <c r="J247" s="187">
        <f ca="1">'WIJAM NPC Before Balancing'!J247</f>
        <v>0</v>
      </c>
      <c r="K247" s="187">
        <f ca="1">'WIJAM NPC Before Balancing'!K247</f>
        <v>0</v>
      </c>
      <c r="L247" s="187">
        <f ca="1">'WIJAM NPC Before Balancing'!L247</f>
        <v>0</v>
      </c>
      <c r="M247" s="187">
        <f ca="1">'WIJAM NPC Before Balancing'!M247</f>
        <v>0</v>
      </c>
      <c r="N247" s="187">
        <f ca="1">'WIJAM NPC Before Balancing'!N247</f>
        <v>0</v>
      </c>
      <c r="O247" s="187">
        <f ca="1">'WIJAM NPC Before Balancing'!O247</f>
        <v>0</v>
      </c>
      <c r="P247" s="187">
        <f ca="1">'WIJAM NPC Before Balancing'!P247</f>
        <v>0</v>
      </c>
      <c r="Q247" s="187">
        <f ca="1">'WIJAM NPC Before Balancing'!Q247</f>
        <v>0</v>
      </c>
      <c r="R247" s="187">
        <f ca="1">'WIJAM NPC Before Balancing'!R247</f>
        <v>0</v>
      </c>
      <c r="S247" s="186"/>
      <c r="T247" s="171"/>
    </row>
    <row r="248" spans="1:20" ht="12.75">
      <c r="A248" s="153"/>
      <c r="B248" s="153"/>
      <c r="C248" s="39" t="s">
        <v>122</v>
      </c>
      <c r="D248" s="165"/>
      <c r="E248" s="165"/>
      <c r="F248" s="187">
        <f t="shared" ca="1" si="52"/>
        <v>0</v>
      </c>
      <c r="G248" s="187">
        <f ca="1">'WIJAM NPC Before Balancing'!G248</f>
        <v>0</v>
      </c>
      <c r="H248" s="187">
        <f ca="1">'WIJAM NPC Before Balancing'!H248</f>
        <v>0</v>
      </c>
      <c r="I248" s="187">
        <f ca="1">'WIJAM NPC Before Balancing'!I248</f>
        <v>0</v>
      </c>
      <c r="J248" s="187">
        <f ca="1">'WIJAM NPC Before Balancing'!J248</f>
        <v>0</v>
      </c>
      <c r="K248" s="187">
        <f ca="1">'WIJAM NPC Before Balancing'!K248</f>
        <v>0</v>
      </c>
      <c r="L248" s="187">
        <f ca="1">'WIJAM NPC Before Balancing'!L248</f>
        <v>0</v>
      </c>
      <c r="M248" s="187">
        <f ca="1">'WIJAM NPC Before Balancing'!M248</f>
        <v>0</v>
      </c>
      <c r="N248" s="187">
        <f ca="1">'WIJAM NPC Before Balancing'!N248</f>
        <v>0</v>
      </c>
      <c r="O248" s="187">
        <f ca="1">'WIJAM NPC Before Balancing'!O248</f>
        <v>0</v>
      </c>
      <c r="P248" s="187">
        <f ca="1">'WIJAM NPC Before Balancing'!P248</f>
        <v>0</v>
      </c>
      <c r="Q248" s="187">
        <f ca="1">'WIJAM NPC Before Balancing'!Q248</f>
        <v>0</v>
      </c>
      <c r="R248" s="187">
        <f ca="1">'WIJAM NPC Before Balancing'!R248</f>
        <v>0</v>
      </c>
      <c r="S248" s="186"/>
      <c r="T248" s="171"/>
    </row>
    <row r="249" spans="1:20" ht="12.75">
      <c r="A249" s="153"/>
      <c r="B249" s="153"/>
      <c r="C249" s="39" t="s">
        <v>20</v>
      </c>
      <c r="D249" s="165"/>
      <c r="E249" s="165"/>
      <c r="F249" s="187">
        <f t="shared" ca="1" si="52"/>
        <v>0</v>
      </c>
      <c r="G249" s="187">
        <f ca="1">'WIJAM NPC Before Balancing'!G249</f>
        <v>0</v>
      </c>
      <c r="H249" s="187">
        <f ca="1">'WIJAM NPC Before Balancing'!H249</f>
        <v>0</v>
      </c>
      <c r="I249" s="187">
        <f ca="1">'WIJAM NPC Before Balancing'!I249</f>
        <v>0</v>
      </c>
      <c r="J249" s="187">
        <f ca="1">'WIJAM NPC Before Balancing'!J249</f>
        <v>0</v>
      </c>
      <c r="K249" s="187">
        <f ca="1">'WIJAM NPC Before Balancing'!K249</f>
        <v>0</v>
      </c>
      <c r="L249" s="187">
        <f ca="1">'WIJAM NPC Before Balancing'!L249</f>
        <v>0</v>
      </c>
      <c r="M249" s="187">
        <f ca="1">'WIJAM NPC Before Balancing'!M249</f>
        <v>0</v>
      </c>
      <c r="N249" s="187">
        <f ca="1">'WIJAM NPC Before Balancing'!N249</f>
        <v>0</v>
      </c>
      <c r="O249" s="187">
        <f ca="1">'WIJAM NPC Before Balancing'!O249</f>
        <v>0</v>
      </c>
      <c r="P249" s="187">
        <f ca="1">'WIJAM NPC Before Balancing'!P249</f>
        <v>0</v>
      </c>
      <c r="Q249" s="187">
        <f ca="1">'WIJAM NPC Before Balancing'!Q249</f>
        <v>0</v>
      </c>
      <c r="R249" s="187">
        <f ca="1">'WIJAM NPC Before Balancing'!R249</f>
        <v>0</v>
      </c>
      <c r="S249" s="186"/>
      <c r="T249" s="171"/>
    </row>
    <row r="250" spans="1:20" ht="12.75">
      <c r="A250" s="153"/>
      <c r="B250" s="153"/>
      <c r="C250" s="39" t="s">
        <v>21</v>
      </c>
      <c r="D250" s="165"/>
      <c r="E250" s="165"/>
      <c r="F250" s="187">
        <f t="shared" ca="1" si="52"/>
        <v>0</v>
      </c>
      <c r="G250" s="187">
        <f ca="1">'WIJAM NPC Before Balancing'!G250</f>
        <v>0</v>
      </c>
      <c r="H250" s="187">
        <f ca="1">'WIJAM NPC Before Balancing'!H250</f>
        <v>0</v>
      </c>
      <c r="I250" s="187">
        <f ca="1">'WIJAM NPC Before Balancing'!I250</f>
        <v>0</v>
      </c>
      <c r="J250" s="187">
        <f ca="1">'WIJAM NPC Before Balancing'!J250</f>
        <v>0</v>
      </c>
      <c r="K250" s="187">
        <f ca="1">'WIJAM NPC Before Balancing'!K250</f>
        <v>0</v>
      </c>
      <c r="L250" s="187">
        <f ca="1">'WIJAM NPC Before Balancing'!L250</f>
        <v>0</v>
      </c>
      <c r="M250" s="187">
        <f ca="1">'WIJAM NPC Before Balancing'!M250</f>
        <v>0</v>
      </c>
      <c r="N250" s="187">
        <f ca="1">'WIJAM NPC Before Balancing'!N250</f>
        <v>0</v>
      </c>
      <c r="O250" s="187">
        <f ca="1">'WIJAM NPC Before Balancing'!O250</f>
        <v>0</v>
      </c>
      <c r="P250" s="187">
        <f ca="1">'WIJAM NPC Before Balancing'!P250</f>
        <v>0</v>
      </c>
      <c r="Q250" s="187">
        <f ca="1">'WIJAM NPC Before Balancing'!Q250</f>
        <v>0</v>
      </c>
      <c r="R250" s="187">
        <f ca="1">'WIJAM NPC Before Balancing'!R250</f>
        <v>0</v>
      </c>
      <c r="S250" s="186"/>
      <c r="T250" s="171"/>
    </row>
    <row r="251" spans="1:20" ht="12.75">
      <c r="A251" s="153"/>
      <c r="B251" s="153"/>
      <c r="C251" s="39" t="s">
        <v>98</v>
      </c>
      <c r="D251" s="165"/>
      <c r="E251" s="165"/>
      <c r="F251" s="187">
        <f t="shared" ca="1" si="52"/>
        <v>0</v>
      </c>
      <c r="G251" s="187">
        <f ca="1">'WIJAM NPC Before Balancing'!G251</f>
        <v>0</v>
      </c>
      <c r="H251" s="187">
        <f ca="1">'WIJAM NPC Before Balancing'!H251</f>
        <v>0</v>
      </c>
      <c r="I251" s="187">
        <f ca="1">'WIJAM NPC Before Balancing'!I251</f>
        <v>0</v>
      </c>
      <c r="J251" s="187">
        <f ca="1">'WIJAM NPC Before Balancing'!J251</f>
        <v>0</v>
      </c>
      <c r="K251" s="187">
        <f ca="1">'WIJAM NPC Before Balancing'!K251</f>
        <v>0</v>
      </c>
      <c r="L251" s="187">
        <f ca="1">'WIJAM NPC Before Balancing'!L251</f>
        <v>0</v>
      </c>
      <c r="M251" s="187">
        <f ca="1">'WIJAM NPC Before Balancing'!M251</f>
        <v>0</v>
      </c>
      <c r="N251" s="187">
        <f ca="1">'WIJAM NPC Before Balancing'!N251</f>
        <v>0</v>
      </c>
      <c r="O251" s="187">
        <f ca="1">'WIJAM NPC Before Balancing'!O251</f>
        <v>0</v>
      </c>
      <c r="P251" s="187">
        <f ca="1">'WIJAM NPC Before Balancing'!P251</f>
        <v>0</v>
      </c>
      <c r="Q251" s="187">
        <f ca="1">'WIJAM NPC Before Balancing'!Q251</f>
        <v>0</v>
      </c>
      <c r="R251" s="187">
        <f ca="1">'WIJAM NPC Before Balancing'!R251</f>
        <v>0</v>
      </c>
      <c r="S251" s="186"/>
      <c r="T251" s="171"/>
    </row>
    <row r="252" spans="1:20" ht="12.75">
      <c r="A252" s="153"/>
      <c r="B252" s="153"/>
      <c r="C252" s="39" t="s">
        <v>22</v>
      </c>
      <c r="D252" s="167"/>
      <c r="E252" s="167"/>
      <c r="F252" s="187">
        <f t="shared" ca="1" si="52"/>
        <v>0</v>
      </c>
      <c r="G252" s="187">
        <f ca="1">'WIJAM NPC Before Balancing'!G252</f>
        <v>0</v>
      </c>
      <c r="H252" s="187">
        <f ca="1">'WIJAM NPC Before Balancing'!H252</f>
        <v>0</v>
      </c>
      <c r="I252" s="187">
        <f ca="1">'WIJAM NPC Before Balancing'!I252</f>
        <v>0</v>
      </c>
      <c r="J252" s="187">
        <f ca="1">'WIJAM NPC Before Balancing'!J252</f>
        <v>0</v>
      </c>
      <c r="K252" s="187">
        <f ca="1">'WIJAM NPC Before Balancing'!K252</f>
        <v>0</v>
      </c>
      <c r="L252" s="187">
        <f ca="1">'WIJAM NPC Before Balancing'!L252</f>
        <v>0</v>
      </c>
      <c r="M252" s="187">
        <f ca="1">'WIJAM NPC Before Balancing'!M252</f>
        <v>0</v>
      </c>
      <c r="N252" s="187">
        <f ca="1">'WIJAM NPC Before Balancing'!N252</f>
        <v>0</v>
      </c>
      <c r="O252" s="187">
        <f ca="1">'WIJAM NPC Before Balancing'!O252</f>
        <v>0</v>
      </c>
      <c r="P252" s="187">
        <f ca="1">'WIJAM NPC Before Balancing'!P252</f>
        <v>0</v>
      </c>
      <c r="Q252" s="187">
        <f ca="1">'WIJAM NPC Before Balancing'!Q252</f>
        <v>0</v>
      </c>
      <c r="R252" s="187">
        <f ca="1">'WIJAM NPC Before Balancing'!R252</f>
        <v>0</v>
      </c>
      <c r="S252" s="186"/>
      <c r="T252" s="171"/>
    </row>
    <row r="253" spans="1:20" ht="12.75">
      <c r="A253" s="153"/>
      <c r="B253" s="153"/>
      <c r="C253" s="39" t="s">
        <v>167</v>
      </c>
      <c r="D253" s="167"/>
      <c r="E253" s="167"/>
      <c r="F253" s="187">
        <f t="shared" ca="1" si="52"/>
        <v>0</v>
      </c>
      <c r="G253" s="187">
        <f ca="1">'WIJAM NPC Before Balancing'!G253</f>
        <v>0</v>
      </c>
      <c r="H253" s="187">
        <f ca="1">'WIJAM NPC Before Balancing'!H253</f>
        <v>0</v>
      </c>
      <c r="I253" s="187">
        <f ca="1">'WIJAM NPC Before Balancing'!I253</f>
        <v>0</v>
      </c>
      <c r="J253" s="187">
        <f ca="1">'WIJAM NPC Before Balancing'!J253</f>
        <v>0</v>
      </c>
      <c r="K253" s="187">
        <f ca="1">'WIJAM NPC Before Balancing'!K253</f>
        <v>0</v>
      </c>
      <c r="L253" s="187">
        <f ca="1">'WIJAM NPC Before Balancing'!L253</f>
        <v>0</v>
      </c>
      <c r="M253" s="187">
        <f ca="1">'WIJAM NPC Before Balancing'!M253</f>
        <v>0</v>
      </c>
      <c r="N253" s="187">
        <f ca="1">'WIJAM NPC Before Balancing'!N253</f>
        <v>0</v>
      </c>
      <c r="O253" s="187">
        <f ca="1">'WIJAM NPC Before Balancing'!O253</f>
        <v>0</v>
      </c>
      <c r="P253" s="187">
        <f ca="1">'WIJAM NPC Before Balancing'!P253</f>
        <v>0</v>
      </c>
      <c r="Q253" s="187">
        <f ca="1">'WIJAM NPC Before Balancing'!Q253</f>
        <v>0</v>
      </c>
      <c r="R253" s="187">
        <f ca="1">'WIJAM NPC Before Balancing'!R253</f>
        <v>0</v>
      </c>
      <c r="S253" s="186"/>
      <c r="T253" s="171"/>
    </row>
    <row r="254" spans="1:20" ht="12.75">
      <c r="A254" s="153"/>
      <c r="B254" s="39"/>
      <c r="C254" s="39" t="s">
        <v>168</v>
      </c>
      <c r="D254" s="170"/>
      <c r="E254" s="170"/>
      <c r="F254" s="187">
        <f t="shared" ca="1" si="52"/>
        <v>0</v>
      </c>
      <c r="G254" s="187">
        <f ca="1">'WIJAM NPC Before Balancing'!G254</f>
        <v>0</v>
      </c>
      <c r="H254" s="187">
        <f ca="1">'WIJAM NPC Before Balancing'!H254</f>
        <v>0</v>
      </c>
      <c r="I254" s="187">
        <f ca="1">'WIJAM NPC Before Balancing'!I254</f>
        <v>0</v>
      </c>
      <c r="J254" s="187">
        <f ca="1">'WIJAM NPC Before Balancing'!J254</f>
        <v>0</v>
      </c>
      <c r="K254" s="187">
        <f ca="1">'WIJAM NPC Before Balancing'!K254</f>
        <v>0</v>
      </c>
      <c r="L254" s="187">
        <f ca="1">'WIJAM NPC Before Balancing'!L254</f>
        <v>0</v>
      </c>
      <c r="M254" s="187">
        <f ca="1">'WIJAM NPC Before Balancing'!M254</f>
        <v>0</v>
      </c>
      <c r="N254" s="187">
        <f ca="1">'WIJAM NPC Before Balancing'!N254</f>
        <v>0</v>
      </c>
      <c r="O254" s="187">
        <f ca="1">'WIJAM NPC Before Balancing'!O254</f>
        <v>0</v>
      </c>
      <c r="P254" s="187">
        <f ca="1">'WIJAM NPC Before Balancing'!P254</f>
        <v>0</v>
      </c>
      <c r="Q254" s="187">
        <f ca="1">'WIJAM NPC Before Balancing'!Q254</f>
        <v>0</v>
      </c>
      <c r="R254" s="187">
        <f ca="1">'WIJAM NPC Before Balancing'!R254</f>
        <v>0</v>
      </c>
      <c r="S254" s="186"/>
      <c r="T254" s="171"/>
    </row>
    <row r="255" spans="1:20" ht="12.75">
      <c r="A255" s="153"/>
      <c r="B255" s="145"/>
      <c r="C255" s="39" t="s">
        <v>169</v>
      </c>
      <c r="D255" s="170"/>
      <c r="E255" s="170"/>
      <c r="F255" s="187">
        <f t="shared" ca="1" si="52"/>
        <v>0</v>
      </c>
      <c r="G255" s="187">
        <f ca="1">'WIJAM NPC Before Balancing'!G255</f>
        <v>0</v>
      </c>
      <c r="H255" s="187">
        <f ca="1">'WIJAM NPC Before Balancing'!H255</f>
        <v>0</v>
      </c>
      <c r="I255" s="187">
        <f ca="1">'WIJAM NPC Before Balancing'!I255</f>
        <v>0</v>
      </c>
      <c r="J255" s="187">
        <f ca="1">'WIJAM NPC Before Balancing'!J255</f>
        <v>0</v>
      </c>
      <c r="K255" s="187">
        <f ca="1">'WIJAM NPC Before Balancing'!K255</f>
        <v>0</v>
      </c>
      <c r="L255" s="187">
        <f ca="1">'WIJAM NPC Before Balancing'!L255</f>
        <v>0</v>
      </c>
      <c r="M255" s="187">
        <f ca="1">'WIJAM NPC Before Balancing'!M255</f>
        <v>0</v>
      </c>
      <c r="N255" s="187">
        <f ca="1">'WIJAM NPC Before Balancing'!N255</f>
        <v>0</v>
      </c>
      <c r="O255" s="187">
        <f ca="1">'WIJAM NPC Before Balancing'!O255</f>
        <v>0</v>
      </c>
      <c r="P255" s="187">
        <f ca="1">'WIJAM NPC Before Balancing'!P255</f>
        <v>0</v>
      </c>
      <c r="Q255" s="187">
        <f ca="1">'WIJAM NPC Before Balancing'!Q255</f>
        <v>0</v>
      </c>
      <c r="R255" s="187">
        <f ca="1">'WIJAM NPC Before Balancing'!R255</f>
        <v>0</v>
      </c>
      <c r="S255" s="186"/>
      <c r="T255" s="171"/>
    </row>
    <row r="256" spans="1:20" ht="12.75">
      <c r="A256" s="153"/>
      <c r="B256" s="39"/>
      <c r="C256" s="39" t="s">
        <v>170</v>
      </c>
      <c r="D256" s="170"/>
      <c r="E256" s="170"/>
      <c r="F256" s="187">
        <f t="shared" ca="1" si="52"/>
        <v>0</v>
      </c>
      <c r="G256" s="187">
        <f ca="1">'WIJAM NPC Before Balancing'!G256</f>
        <v>0</v>
      </c>
      <c r="H256" s="187">
        <f ca="1">'WIJAM NPC Before Balancing'!H256</f>
        <v>0</v>
      </c>
      <c r="I256" s="187">
        <f ca="1">'WIJAM NPC Before Balancing'!I256</f>
        <v>0</v>
      </c>
      <c r="J256" s="187">
        <f ca="1">'WIJAM NPC Before Balancing'!J256</f>
        <v>0</v>
      </c>
      <c r="K256" s="187">
        <f ca="1">'WIJAM NPC Before Balancing'!K256</f>
        <v>0</v>
      </c>
      <c r="L256" s="187">
        <f ca="1">'WIJAM NPC Before Balancing'!L256</f>
        <v>0</v>
      </c>
      <c r="M256" s="187">
        <f ca="1">'WIJAM NPC Before Balancing'!M256</f>
        <v>0</v>
      </c>
      <c r="N256" s="187">
        <f ca="1">'WIJAM NPC Before Balancing'!N256</f>
        <v>0</v>
      </c>
      <c r="O256" s="187">
        <f ca="1">'WIJAM NPC Before Balancing'!O256</f>
        <v>0</v>
      </c>
      <c r="P256" s="187">
        <f ca="1">'WIJAM NPC Before Balancing'!P256</f>
        <v>0</v>
      </c>
      <c r="Q256" s="187">
        <f ca="1">'WIJAM NPC Before Balancing'!Q256</f>
        <v>0</v>
      </c>
      <c r="R256" s="187">
        <f ca="1">'WIJAM NPC Before Balancing'!R256</f>
        <v>0</v>
      </c>
      <c r="S256" s="186"/>
      <c r="T256" s="171"/>
    </row>
    <row r="257" spans="1:20" ht="12.75">
      <c r="A257" s="153"/>
      <c r="B257" s="39"/>
      <c r="C257" s="39" t="s">
        <v>136</v>
      </c>
      <c r="D257" s="170"/>
      <c r="E257" s="170"/>
      <c r="F257" s="187">
        <f t="shared" ca="1" si="52"/>
        <v>0</v>
      </c>
      <c r="G257" s="187">
        <f ca="1">'WIJAM NPC Before Balancing'!G257</f>
        <v>0</v>
      </c>
      <c r="H257" s="187">
        <f ca="1">'WIJAM NPC Before Balancing'!H257</f>
        <v>0</v>
      </c>
      <c r="I257" s="187">
        <f ca="1">'WIJAM NPC Before Balancing'!I257</f>
        <v>0</v>
      </c>
      <c r="J257" s="187">
        <f ca="1">'WIJAM NPC Before Balancing'!J257</f>
        <v>0</v>
      </c>
      <c r="K257" s="187">
        <f ca="1">'WIJAM NPC Before Balancing'!K257</f>
        <v>0</v>
      </c>
      <c r="L257" s="187">
        <f ca="1">'WIJAM NPC Before Balancing'!L257</f>
        <v>0</v>
      </c>
      <c r="M257" s="187">
        <f ca="1">'WIJAM NPC Before Balancing'!M257</f>
        <v>0</v>
      </c>
      <c r="N257" s="187">
        <f ca="1">'WIJAM NPC Before Balancing'!N257</f>
        <v>0</v>
      </c>
      <c r="O257" s="187">
        <f ca="1">'WIJAM NPC Before Balancing'!O257</f>
        <v>0</v>
      </c>
      <c r="P257" s="187">
        <f ca="1">'WIJAM NPC Before Balancing'!P257</f>
        <v>0</v>
      </c>
      <c r="Q257" s="187">
        <f ca="1">'WIJAM NPC Before Balancing'!Q257</f>
        <v>0</v>
      </c>
      <c r="R257" s="187">
        <f ca="1">'WIJAM NPC Before Balancing'!R257</f>
        <v>0</v>
      </c>
      <c r="S257" s="186"/>
      <c r="T257" s="171"/>
    </row>
    <row r="258" spans="1:20" ht="12.75">
      <c r="A258" s="153"/>
      <c r="B258" s="39"/>
      <c r="C258" s="39" t="s">
        <v>130</v>
      </c>
      <c r="D258" s="170"/>
      <c r="E258" s="170"/>
      <c r="F258" s="187">
        <f t="shared" ca="1" si="52"/>
        <v>0</v>
      </c>
      <c r="G258" s="187">
        <f ca="1">'WIJAM NPC Before Balancing'!G258</f>
        <v>0</v>
      </c>
      <c r="H258" s="187">
        <f ca="1">'WIJAM NPC Before Balancing'!H258</f>
        <v>0</v>
      </c>
      <c r="I258" s="187">
        <f ca="1">'WIJAM NPC Before Balancing'!I258</f>
        <v>0</v>
      </c>
      <c r="J258" s="187">
        <f ca="1">'WIJAM NPC Before Balancing'!J258</f>
        <v>0</v>
      </c>
      <c r="K258" s="187">
        <f ca="1">'WIJAM NPC Before Balancing'!K258</f>
        <v>0</v>
      </c>
      <c r="L258" s="187">
        <f ca="1">'WIJAM NPC Before Balancing'!L258</f>
        <v>0</v>
      </c>
      <c r="M258" s="187">
        <f ca="1">'WIJAM NPC Before Balancing'!M258</f>
        <v>0</v>
      </c>
      <c r="N258" s="187">
        <f ca="1">'WIJAM NPC Before Balancing'!N258</f>
        <v>0</v>
      </c>
      <c r="O258" s="187">
        <f ca="1">'WIJAM NPC Before Balancing'!O258</f>
        <v>0</v>
      </c>
      <c r="P258" s="187">
        <f ca="1">'WIJAM NPC Before Balancing'!P258</f>
        <v>0</v>
      </c>
      <c r="Q258" s="187">
        <f ca="1">'WIJAM NPC Before Balancing'!Q258</f>
        <v>0</v>
      </c>
      <c r="R258" s="187">
        <f ca="1">'WIJAM NPC Before Balancing'!R258</f>
        <v>0</v>
      </c>
      <c r="S258" s="186"/>
      <c r="T258" s="171"/>
    </row>
    <row r="259" spans="1:20" ht="12.75">
      <c r="A259" s="153"/>
      <c r="B259" s="39"/>
      <c r="C259" s="39" t="s">
        <v>23</v>
      </c>
      <c r="D259" s="170"/>
      <c r="E259" s="170"/>
      <c r="F259" s="187">
        <f t="shared" ca="1" si="52"/>
        <v>0</v>
      </c>
      <c r="G259" s="187">
        <f ca="1">'WIJAM NPC Before Balancing'!G259</f>
        <v>0</v>
      </c>
      <c r="H259" s="187">
        <f ca="1">'WIJAM NPC Before Balancing'!H259</f>
        <v>0</v>
      </c>
      <c r="I259" s="187">
        <f ca="1">'WIJAM NPC Before Balancing'!I259</f>
        <v>0</v>
      </c>
      <c r="J259" s="187">
        <f ca="1">'WIJAM NPC Before Balancing'!J259</f>
        <v>0</v>
      </c>
      <c r="K259" s="187">
        <f ca="1">'WIJAM NPC Before Balancing'!K259</f>
        <v>0</v>
      </c>
      <c r="L259" s="187">
        <f ca="1">'WIJAM NPC Before Balancing'!L259</f>
        <v>0</v>
      </c>
      <c r="M259" s="187">
        <f ca="1">'WIJAM NPC Before Balancing'!M259</f>
        <v>0</v>
      </c>
      <c r="N259" s="187">
        <f ca="1">'WIJAM NPC Before Balancing'!N259</f>
        <v>0</v>
      </c>
      <c r="O259" s="187">
        <f ca="1">'WIJAM NPC Before Balancing'!O259</f>
        <v>0</v>
      </c>
      <c r="P259" s="187">
        <f ca="1">'WIJAM NPC Before Balancing'!P259</f>
        <v>0</v>
      </c>
      <c r="Q259" s="187">
        <f ca="1">'WIJAM NPC Before Balancing'!Q259</f>
        <v>0</v>
      </c>
      <c r="R259" s="187">
        <f ca="1">'WIJAM NPC Before Balancing'!R259</f>
        <v>0</v>
      </c>
      <c r="S259" s="186"/>
      <c r="T259" s="171"/>
    </row>
    <row r="260" spans="1:20" ht="12.75">
      <c r="A260" s="166"/>
      <c r="B260" s="145"/>
      <c r="C260" s="39" t="s">
        <v>24</v>
      </c>
      <c r="D260" s="170"/>
      <c r="E260" s="170"/>
      <c r="F260" s="187">
        <f t="shared" ca="1" si="52"/>
        <v>0</v>
      </c>
      <c r="G260" s="187">
        <f ca="1">'WIJAM NPC Before Balancing'!G260</f>
        <v>0</v>
      </c>
      <c r="H260" s="187">
        <f ca="1">'WIJAM NPC Before Balancing'!H260</f>
        <v>0</v>
      </c>
      <c r="I260" s="187">
        <f ca="1">'WIJAM NPC Before Balancing'!I260</f>
        <v>0</v>
      </c>
      <c r="J260" s="187">
        <f ca="1">'WIJAM NPC Before Balancing'!J260</f>
        <v>0</v>
      </c>
      <c r="K260" s="187">
        <f ca="1">'WIJAM NPC Before Balancing'!K260</f>
        <v>0</v>
      </c>
      <c r="L260" s="187">
        <f ca="1">'WIJAM NPC Before Balancing'!L260</f>
        <v>0</v>
      </c>
      <c r="M260" s="187">
        <f ca="1">'WIJAM NPC Before Balancing'!M260</f>
        <v>0</v>
      </c>
      <c r="N260" s="187">
        <f ca="1">'WIJAM NPC Before Balancing'!N260</f>
        <v>0</v>
      </c>
      <c r="O260" s="187">
        <f ca="1">'WIJAM NPC Before Balancing'!O260</f>
        <v>0</v>
      </c>
      <c r="P260" s="187">
        <f ca="1">'WIJAM NPC Before Balancing'!P260</f>
        <v>0</v>
      </c>
      <c r="Q260" s="187">
        <f ca="1">'WIJAM NPC Before Balancing'!Q260</f>
        <v>0</v>
      </c>
      <c r="R260" s="187">
        <f ca="1">'WIJAM NPC Before Balancing'!R260</f>
        <v>0</v>
      </c>
      <c r="S260" s="186"/>
      <c r="T260" s="171"/>
    </row>
    <row r="261" spans="1:20" ht="12.75">
      <c r="A261" s="166"/>
      <c r="B261" s="39"/>
      <c r="C261" s="39" t="s">
        <v>25</v>
      </c>
      <c r="D261" s="170"/>
      <c r="E261" s="170"/>
      <c r="F261" s="187">
        <f t="shared" ca="1" si="52"/>
        <v>0</v>
      </c>
      <c r="G261" s="187">
        <f ca="1">'WIJAM NPC Before Balancing'!G261</f>
        <v>0</v>
      </c>
      <c r="H261" s="187">
        <f ca="1">'WIJAM NPC Before Balancing'!H261</f>
        <v>0</v>
      </c>
      <c r="I261" s="187">
        <f ca="1">'WIJAM NPC Before Balancing'!I261</f>
        <v>0</v>
      </c>
      <c r="J261" s="187">
        <f ca="1">'WIJAM NPC Before Balancing'!J261</f>
        <v>0</v>
      </c>
      <c r="K261" s="187">
        <f ca="1">'WIJAM NPC Before Balancing'!K261</f>
        <v>0</v>
      </c>
      <c r="L261" s="187">
        <f ca="1">'WIJAM NPC Before Balancing'!L261</f>
        <v>0</v>
      </c>
      <c r="M261" s="187">
        <f ca="1">'WIJAM NPC Before Balancing'!M261</f>
        <v>0</v>
      </c>
      <c r="N261" s="187">
        <f ca="1">'WIJAM NPC Before Balancing'!N261</f>
        <v>0</v>
      </c>
      <c r="O261" s="187">
        <f ca="1">'WIJAM NPC Before Balancing'!O261</f>
        <v>0</v>
      </c>
      <c r="P261" s="187">
        <f ca="1">'WIJAM NPC Before Balancing'!P261</f>
        <v>0</v>
      </c>
      <c r="Q261" s="187">
        <f ca="1">'WIJAM NPC Before Balancing'!Q261</f>
        <v>0</v>
      </c>
      <c r="R261" s="187">
        <f ca="1">'WIJAM NPC Before Balancing'!R261</f>
        <v>0</v>
      </c>
      <c r="S261" s="186"/>
      <c r="T261" s="171"/>
    </row>
    <row r="262" spans="1:20" ht="12.75">
      <c r="A262" s="166"/>
      <c r="B262" s="39"/>
      <c r="C262" s="39" t="s">
        <v>147</v>
      </c>
      <c r="D262" s="170"/>
      <c r="E262" s="170"/>
      <c r="F262" s="187">
        <f t="shared" ca="1" si="52"/>
        <v>0</v>
      </c>
      <c r="G262" s="187">
        <f ca="1">'WIJAM NPC Before Balancing'!G262</f>
        <v>0</v>
      </c>
      <c r="H262" s="187">
        <f ca="1">'WIJAM NPC Before Balancing'!H262</f>
        <v>0</v>
      </c>
      <c r="I262" s="187">
        <f ca="1">'WIJAM NPC Before Balancing'!I262</f>
        <v>0</v>
      </c>
      <c r="J262" s="187">
        <f ca="1">'WIJAM NPC Before Balancing'!J262</f>
        <v>0</v>
      </c>
      <c r="K262" s="187">
        <f ca="1">'WIJAM NPC Before Balancing'!K262</f>
        <v>0</v>
      </c>
      <c r="L262" s="187">
        <f ca="1">'WIJAM NPC Before Balancing'!L262</f>
        <v>0</v>
      </c>
      <c r="M262" s="187">
        <f ca="1">'WIJAM NPC Before Balancing'!M262</f>
        <v>0</v>
      </c>
      <c r="N262" s="187">
        <f ca="1">'WIJAM NPC Before Balancing'!N262</f>
        <v>0</v>
      </c>
      <c r="O262" s="187">
        <f ca="1">'WIJAM NPC Before Balancing'!O262</f>
        <v>0</v>
      </c>
      <c r="P262" s="187">
        <f ca="1">'WIJAM NPC Before Balancing'!P262</f>
        <v>0</v>
      </c>
      <c r="Q262" s="187">
        <f ca="1">'WIJAM NPC Before Balancing'!Q262</f>
        <v>0</v>
      </c>
      <c r="R262" s="187">
        <f ca="1">'WIJAM NPC Before Balancing'!R262</f>
        <v>0</v>
      </c>
      <c r="S262" s="186"/>
      <c r="T262" s="171"/>
    </row>
    <row r="263" spans="1:20" ht="12.75">
      <c r="A263" s="166"/>
      <c r="B263" s="39"/>
      <c r="C263" s="39" t="s">
        <v>148</v>
      </c>
      <c r="D263" s="170"/>
      <c r="E263" s="170"/>
      <c r="F263" s="187">
        <f t="shared" ca="1" si="52"/>
        <v>0</v>
      </c>
      <c r="G263" s="187">
        <f ca="1">'WIJAM NPC Before Balancing'!G263</f>
        <v>0</v>
      </c>
      <c r="H263" s="187">
        <f ca="1">'WIJAM NPC Before Balancing'!H263</f>
        <v>0</v>
      </c>
      <c r="I263" s="187">
        <f ca="1">'WIJAM NPC Before Balancing'!I263</f>
        <v>0</v>
      </c>
      <c r="J263" s="187">
        <f ca="1">'WIJAM NPC Before Balancing'!J263</f>
        <v>0</v>
      </c>
      <c r="K263" s="187">
        <f ca="1">'WIJAM NPC Before Balancing'!K263</f>
        <v>0</v>
      </c>
      <c r="L263" s="187">
        <f ca="1">'WIJAM NPC Before Balancing'!L263</f>
        <v>0</v>
      </c>
      <c r="M263" s="187">
        <f ca="1">'WIJAM NPC Before Balancing'!M263</f>
        <v>0</v>
      </c>
      <c r="N263" s="187">
        <f ca="1">'WIJAM NPC Before Balancing'!N263</f>
        <v>0</v>
      </c>
      <c r="O263" s="187">
        <f ca="1">'WIJAM NPC Before Balancing'!O263</f>
        <v>0</v>
      </c>
      <c r="P263" s="187">
        <f ca="1">'WIJAM NPC Before Balancing'!P263</f>
        <v>0</v>
      </c>
      <c r="Q263" s="187">
        <f ca="1">'WIJAM NPC Before Balancing'!Q263</f>
        <v>0</v>
      </c>
      <c r="R263" s="187">
        <f ca="1">'WIJAM NPC Before Balancing'!R263</f>
        <v>0</v>
      </c>
      <c r="S263" s="186"/>
      <c r="T263" s="171"/>
    </row>
    <row r="264" spans="1:20" ht="12.75">
      <c r="A264" s="166"/>
      <c r="B264" s="39"/>
      <c r="C264" s="39" t="s">
        <v>149</v>
      </c>
      <c r="D264" s="170"/>
      <c r="E264" s="170"/>
      <c r="F264" s="187">
        <f t="shared" ca="1" si="52"/>
        <v>0</v>
      </c>
      <c r="G264" s="187">
        <f ca="1">'WIJAM NPC Before Balancing'!G264</f>
        <v>0</v>
      </c>
      <c r="H264" s="187">
        <f ca="1">'WIJAM NPC Before Balancing'!H264</f>
        <v>0</v>
      </c>
      <c r="I264" s="187">
        <f ca="1">'WIJAM NPC Before Balancing'!I264</f>
        <v>0</v>
      </c>
      <c r="J264" s="187">
        <f ca="1">'WIJAM NPC Before Balancing'!J264</f>
        <v>0</v>
      </c>
      <c r="K264" s="187">
        <f ca="1">'WIJAM NPC Before Balancing'!K264</f>
        <v>0</v>
      </c>
      <c r="L264" s="187">
        <f ca="1">'WIJAM NPC Before Balancing'!L264</f>
        <v>0</v>
      </c>
      <c r="M264" s="187">
        <f ca="1">'WIJAM NPC Before Balancing'!M264</f>
        <v>0</v>
      </c>
      <c r="N264" s="187">
        <f ca="1">'WIJAM NPC Before Balancing'!N264</f>
        <v>0</v>
      </c>
      <c r="O264" s="187">
        <f ca="1">'WIJAM NPC Before Balancing'!O264</f>
        <v>0</v>
      </c>
      <c r="P264" s="187">
        <f ca="1">'WIJAM NPC Before Balancing'!P264</f>
        <v>0</v>
      </c>
      <c r="Q264" s="187">
        <f ca="1">'WIJAM NPC Before Balancing'!Q264</f>
        <v>0</v>
      </c>
      <c r="R264" s="187">
        <f ca="1">'WIJAM NPC Before Balancing'!R264</f>
        <v>0</v>
      </c>
      <c r="S264" s="186"/>
      <c r="T264" s="171"/>
    </row>
    <row r="265" spans="1:20" s="44" customFormat="1" ht="12.75">
      <c r="A265" s="153"/>
      <c r="B265" s="39"/>
      <c r="C265" s="39" t="s">
        <v>26</v>
      </c>
      <c r="D265" s="170"/>
      <c r="E265" s="170"/>
      <c r="F265" s="187">
        <f t="shared" ca="1" si="52"/>
        <v>0</v>
      </c>
      <c r="G265" s="187">
        <f ca="1">'WIJAM NPC Before Balancing'!G265</f>
        <v>0</v>
      </c>
      <c r="H265" s="187">
        <f ca="1">'WIJAM NPC Before Balancing'!H265</f>
        <v>0</v>
      </c>
      <c r="I265" s="187">
        <f ca="1">'WIJAM NPC Before Balancing'!I265</f>
        <v>0</v>
      </c>
      <c r="J265" s="187">
        <f ca="1">'WIJAM NPC Before Balancing'!J265</f>
        <v>0</v>
      </c>
      <c r="K265" s="187">
        <f ca="1">'WIJAM NPC Before Balancing'!K265</f>
        <v>0</v>
      </c>
      <c r="L265" s="187">
        <f ca="1">'WIJAM NPC Before Balancing'!L265</f>
        <v>0</v>
      </c>
      <c r="M265" s="187">
        <f ca="1">'WIJAM NPC Before Balancing'!M265</f>
        <v>0</v>
      </c>
      <c r="N265" s="187">
        <f ca="1">'WIJAM NPC Before Balancing'!N265</f>
        <v>0</v>
      </c>
      <c r="O265" s="187">
        <f ca="1">'WIJAM NPC Before Balancing'!O265</f>
        <v>0</v>
      </c>
      <c r="P265" s="187">
        <f ca="1">'WIJAM NPC Before Balancing'!P265</f>
        <v>0</v>
      </c>
      <c r="Q265" s="187">
        <f ca="1">'WIJAM NPC Before Balancing'!Q265</f>
        <v>0</v>
      </c>
      <c r="R265" s="187">
        <f ca="1">'WIJAM NPC Before Balancing'!R265</f>
        <v>0</v>
      </c>
      <c r="S265" s="191"/>
      <c r="T265" s="171"/>
    </row>
    <row r="266" spans="1:20" s="44" customFormat="1" ht="12.75">
      <c r="A266" s="153"/>
      <c r="B266" s="153"/>
      <c r="C266" s="39" t="s">
        <v>99</v>
      </c>
      <c r="D266" s="167"/>
      <c r="E266" s="167"/>
      <c r="F266" s="187">
        <f t="shared" ca="1" si="52"/>
        <v>0</v>
      </c>
      <c r="G266" s="187">
        <f ca="1">'WIJAM NPC Before Balancing'!G266</f>
        <v>0</v>
      </c>
      <c r="H266" s="187">
        <f ca="1">'WIJAM NPC Before Balancing'!H266</f>
        <v>0</v>
      </c>
      <c r="I266" s="187">
        <f ca="1">'WIJAM NPC Before Balancing'!I266</f>
        <v>0</v>
      </c>
      <c r="J266" s="187">
        <f ca="1">'WIJAM NPC Before Balancing'!J266</f>
        <v>0</v>
      </c>
      <c r="K266" s="187">
        <f ca="1">'WIJAM NPC Before Balancing'!K266</f>
        <v>0</v>
      </c>
      <c r="L266" s="187">
        <f ca="1">'WIJAM NPC Before Balancing'!L266</f>
        <v>0</v>
      </c>
      <c r="M266" s="187">
        <f ca="1">'WIJAM NPC Before Balancing'!M266</f>
        <v>0</v>
      </c>
      <c r="N266" s="187">
        <f ca="1">'WIJAM NPC Before Balancing'!N266</f>
        <v>0</v>
      </c>
      <c r="O266" s="187">
        <f ca="1">'WIJAM NPC Before Balancing'!O266</f>
        <v>0</v>
      </c>
      <c r="P266" s="187">
        <f ca="1">'WIJAM NPC Before Balancing'!P266</f>
        <v>0</v>
      </c>
      <c r="Q266" s="187">
        <f ca="1">'WIJAM NPC Before Balancing'!Q266</f>
        <v>0</v>
      </c>
      <c r="R266" s="187">
        <f ca="1">'WIJAM NPC Before Balancing'!R266</f>
        <v>0</v>
      </c>
      <c r="S266" s="191"/>
      <c r="T266" s="171"/>
    </row>
    <row r="267" spans="1:20" s="44" customFormat="1" ht="12.75">
      <c r="A267" s="153"/>
      <c r="B267" s="153"/>
      <c r="C267" s="39" t="s">
        <v>138</v>
      </c>
      <c r="D267" s="167"/>
      <c r="E267" s="167"/>
      <c r="F267" s="187">
        <f t="shared" ca="1" si="52"/>
        <v>0</v>
      </c>
      <c r="G267" s="187">
        <f ca="1">'WIJAM NPC Before Balancing'!G267</f>
        <v>0</v>
      </c>
      <c r="H267" s="187">
        <f ca="1">'WIJAM NPC Before Balancing'!H267</f>
        <v>0</v>
      </c>
      <c r="I267" s="187">
        <f ca="1">'WIJAM NPC Before Balancing'!I267</f>
        <v>0</v>
      </c>
      <c r="J267" s="187">
        <f ca="1">'WIJAM NPC Before Balancing'!J267</f>
        <v>0</v>
      </c>
      <c r="K267" s="187">
        <f ca="1">'WIJAM NPC Before Balancing'!K267</f>
        <v>0</v>
      </c>
      <c r="L267" s="187">
        <f ca="1">'WIJAM NPC Before Balancing'!L267</f>
        <v>0</v>
      </c>
      <c r="M267" s="187">
        <f ca="1">'WIJAM NPC Before Balancing'!M267</f>
        <v>0</v>
      </c>
      <c r="N267" s="187">
        <f ca="1">'WIJAM NPC Before Balancing'!N267</f>
        <v>0</v>
      </c>
      <c r="O267" s="187">
        <f ca="1">'WIJAM NPC Before Balancing'!O267</f>
        <v>0</v>
      </c>
      <c r="P267" s="187">
        <f ca="1">'WIJAM NPC Before Balancing'!P267</f>
        <v>0</v>
      </c>
      <c r="Q267" s="187">
        <f ca="1">'WIJAM NPC Before Balancing'!Q267</f>
        <v>0</v>
      </c>
      <c r="R267" s="187">
        <f ca="1">'WIJAM NPC Before Balancing'!R267</f>
        <v>0</v>
      </c>
      <c r="S267" s="191"/>
      <c r="T267" s="171"/>
    </row>
    <row r="268" spans="1:20" s="44" customFormat="1" ht="12.75">
      <c r="A268" s="153"/>
      <c r="B268" s="153"/>
      <c r="C268" s="39" t="s">
        <v>27</v>
      </c>
      <c r="D268" s="167"/>
      <c r="E268" s="167"/>
      <c r="F268" s="187">
        <f t="shared" ca="1" si="52"/>
        <v>0</v>
      </c>
      <c r="G268" s="187">
        <f ca="1">'WIJAM NPC Before Balancing'!G268</f>
        <v>0</v>
      </c>
      <c r="H268" s="187">
        <f ca="1">'WIJAM NPC Before Balancing'!H268</f>
        <v>0</v>
      </c>
      <c r="I268" s="187">
        <f ca="1">'WIJAM NPC Before Balancing'!I268</f>
        <v>0</v>
      </c>
      <c r="J268" s="187">
        <f ca="1">'WIJAM NPC Before Balancing'!J268</f>
        <v>0</v>
      </c>
      <c r="K268" s="187">
        <f ca="1">'WIJAM NPC Before Balancing'!K268</f>
        <v>0</v>
      </c>
      <c r="L268" s="187">
        <f ca="1">'WIJAM NPC Before Balancing'!L268</f>
        <v>0</v>
      </c>
      <c r="M268" s="187">
        <f ca="1">'WIJAM NPC Before Balancing'!M268</f>
        <v>0</v>
      </c>
      <c r="N268" s="187">
        <f ca="1">'WIJAM NPC Before Balancing'!N268</f>
        <v>0</v>
      </c>
      <c r="O268" s="187">
        <f ca="1">'WIJAM NPC Before Balancing'!O268</f>
        <v>0</v>
      </c>
      <c r="P268" s="187">
        <f ca="1">'WIJAM NPC Before Balancing'!P268</f>
        <v>0</v>
      </c>
      <c r="Q268" s="187">
        <f ca="1">'WIJAM NPC Before Balancing'!Q268</f>
        <v>0</v>
      </c>
      <c r="R268" s="187">
        <f ca="1">'WIJAM NPC Before Balancing'!R268</f>
        <v>0</v>
      </c>
      <c r="S268" s="191"/>
      <c r="T268" s="171"/>
    </row>
    <row r="269" spans="1:20" s="44" customFormat="1" ht="12.75">
      <c r="A269" s="153"/>
      <c r="B269" s="153"/>
      <c r="C269" s="39" t="s">
        <v>135</v>
      </c>
      <c r="D269" s="167"/>
      <c r="E269" s="167"/>
      <c r="F269" s="187">
        <f t="shared" ca="1" si="52"/>
        <v>0</v>
      </c>
      <c r="G269" s="187">
        <f ca="1">'WIJAM NPC Before Balancing'!G269</f>
        <v>0</v>
      </c>
      <c r="H269" s="187">
        <f ca="1">'WIJAM NPC Before Balancing'!H269</f>
        <v>0</v>
      </c>
      <c r="I269" s="187">
        <f ca="1">'WIJAM NPC Before Balancing'!I269</f>
        <v>0</v>
      </c>
      <c r="J269" s="187">
        <f ca="1">'WIJAM NPC Before Balancing'!J269</f>
        <v>0</v>
      </c>
      <c r="K269" s="187">
        <f ca="1">'WIJAM NPC Before Balancing'!K269</f>
        <v>0</v>
      </c>
      <c r="L269" s="187">
        <f ca="1">'WIJAM NPC Before Balancing'!L269</f>
        <v>0</v>
      </c>
      <c r="M269" s="187">
        <f ca="1">'WIJAM NPC Before Balancing'!M269</f>
        <v>0</v>
      </c>
      <c r="N269" s="187">
        <f ca="1">'WIJAM NPC Before Balancing'!N269</f>
        <v>0</v>
      </c>
      <c r="O269" s="187">
        <f ca="1">'WIJAM NPC Before Balancing'!O269</f>
        <v>0</v>
      </c>
      <c r="P269" s="187">
        <f ca="1">'WIJAM NPC Before Balancing'!P269</f>
        <v>0</v>
      </c>
      <c r="Q269" s="187">
        <f ca="1">'WIJAM NPC Before Balancing'!Q269</f>
        <v>0</v>
      </c>
      <c r="R269" s="187">
        <f ca="1">'WIJAM NPC Before Balancing'!R269</f>
        <v>0</v>
      </c>
      <c r="S269" s="191"/>
      <c r="T269" s="171"/>
    </row>
    <row r="270" spans="1:20" s="44" customFormat="1" ht="12.75">
      <c r="A270" s="153"/>
      <c r="B270" s="153"/>
      <c r="C270" s="39" t="s">
        <v>100</v>
      </c>
      <c r="D270" s="167"/>
      <c r="E270" s="167"/>
      <c r="F270" s="187">
        <f t="shared" ca="1" si="52"/>
        <v>0</v>
      </c>
      <c r="G270" s="187">
        <f ca="1">'WIJAM NPC Before Balancing'!G270</f>
        <v>0</v>
      </c>
      <c r="H270" s="187">
        <f ca="1">'WIJAM NPC Before Balancing'!H270</f>
        <v>0</v>
      </c>
      <c r="I270" s="187">
        <f ca="1">'WIJAM NPC Before Balancing'!I270</f>
        <v>0</v>
      </c>
      <c r="J270" s="187">
        <f ca="1">'WIJAM NPC Before Balancing'!J270</f>
        <v>0</v>
      </c>
      <c r="K270" s="187">
        <f ca="1">'WIJAM NPC Before Balancing'!K270</f>
        <v>0</v>
      </c>
      <c r="L270" s="187">
        <f ca="1">'WIJAM NPC Before Balancing'!L270</f>
        <v>0</v>
      </c>
      <c r="M270" s="187">
        <f ca="1">'WIJAM NPC Before Balancing'!M270</f>
        <v>0</v>
      </c>
      <c r="N270" s="187">
        <f ca="1">'WIJAM NPC Before Balancing'!N270</f>
        <v>0</v>
      </c>
      <c r="O270" s="187">
        <f ca="1">'WIJAM NPC Before Balancing'!O270</f>
        <v>0</v>
      </c>
      <c r="P270" s="187">
        <f ca="1">'WIJAM NPC Before Balancing'!P270</f>
        <v>0</v>
      </c>
      <c r="Q270" s="187">
        <f ca="1">'WIJAM NPC Before Balancing'!Q270</f>
        <v>0</v>
      </c>
      <c r="R270" s="187">
        <f ca="1">'WIJAM NPC Before Balancing'!R270</f>
        <v>0</v>
      </c>
      <c r="S270" s="191"/>
      <c r="T270" s="171"/>
    </row>
    <row r="271" spans="1:20" s="44" customFormat="1" ht="12.75">
      <c r="A271" s="153"/>
      <c r="B271" s="153"/>
      <c r="C271" s="39" t="s">
        <v>124</v>
      </c>
      <c r="D271" s="167"/>
      <c r="E271" s="167"/>
      <c r="F271" s="187">
        <f t="shared" ca="1" si="52"/>
        <v>0</v>
      </c>
      <c r="G271" s="187">
        <f ca="1">'WIJAM NPC Before Balancing'!G271</f>
        <v>0</v>
      </c>
      <c r="H271" s="187">
        <f ca="1">'WIJAM NPC Before Balancing'!H271</f>
        <v>0</v>
      </c>
      <c r="I271" s="187">
        <f ca="1">'WIJAM NPC Before Balancing'!I271</f>
        <v>0</v>
      </c>
      <c r="J271" s="187">
        <f ca="1">'WIJAM NPC Before Balancing'!J271</f>
        <v>0</v>
      </c>
      <c r="K271" s="187">
        <f ca="1">'WIJAM NPC Before Balancing'!K271</f>
        <v>0</v>
      </c>
      <c r="L271" s="187">
        <f ca="1">'WIJAM NPC Before Balancing'!L271</f>
        <v>0</v>
      </c>
      <c r="M271" s="187">
        <f ca="1">'WIJAM NPC Before Balancing'!M271</f>
        <v>0</v>
      </c>
      <c r="N271" s="187">
        <f ca="1">'WIJAM NPC Before Balancing'!N271</f>
        <v>0</v>
      </c>
      <c r="O271" s="187">
        <f ca="1">'WIJAM NPC Before Balancing'!O271</f>
        <v>0</v>
      </c>
      <c r="P271" s="187">
        <f ca="1">'WIJAM NPC Before Balancing'!P271</f>
        <v>0</v>
      </c>
      <c r="Q271" s="187">
        <f ca="1">'WIJAM NPC Before Balancing'!Q271</f>
        <v>0</v>
      </c>
      <c r="R271" s="187">
        <f ca="1">'WIJAM NPC Before Balancing'!R271</f>
        <v>0</v>
      </c>
      <c r="S271" s="191"/>
      <c r="T271" s="171"/>
    </row>
    <row r="272" spans="1:20" s="44" customFormat="1" ht="12.75">
      <c r="A272" s="153"/>
      <c r="B272" s="153"/>
      <c r="C272" s="39" t="s">
        <v>123</v>
      </c>
      <c r="D272" s="167"/>
      <c r="E272" s="167"/>
      <c r="F272" s="187">
        <f t="shared" ca="1" si="52"/>
        <v>0</v>
      </c>
      <c r="G272" s="187">
        <f ca="1">'WIJAM NPC Before Balancing'!G272</f>
        <v>0</v>
      </c>
      <c r="H272" s="187">
        <f ca="1">'WIJAM NPC Before Balancing'!H272</f>
        <v>0</v>
      </c>
      <c r="I272" s="187">
        <f ca="1">'WIJAM NPC Before Balancing'!I272</f>
        <v>0</v>
      </c>
      <c r="J272" s="187">
        <f ca="1">'WIJAM NPC Before Balancing'!J272</f>
        <v>0</v>
      </c>
      <c r="K272" s="187">
        <f ca="1">'WIJAM NPC Before Balancing'!K272</f>
        <v>0</v>
      </c>
      <c r="L272" s="187">
        <f ca="1">'WIJAM NPC Before Balancing'!L272</f>
        <v>0</v>
      </c>
      <c r="M272" s="187">
        <f ca="1">'WIJAM NPC Before Balancing'!M272</f>
        <v>0</v>
      </c>
      <c r="N272" s="187">
        <f ca="1">'WIJAM NPC Before Balancing'!N272</f>
        <v>0</v>
      </c>
      <c r="O272" s="187">
        <f ca="1">'WIJAM NPC Before Balancing'!O272</f>
        <v>0</v>
      </c>
      <c r="P272" s="187">
        <f ca="1">'WIJAM NPC Before Balancing'!P272</f>
        <v>0</v>
      </c>
      <c r="Q272" s="187">
        <f ca="1">'WIJAM NPC Before Balancing'!Q272</f>
        <v>0</v>
      </c>
      <c r="R272" s="187">
        <f ca="1">'WIJAM NPC Before Balancing'!R272</f>
        <v>0</v>
      </c>
      <c r="S272" s="191"/>
      <c r="T272" s="171"/>
    </row>
    <row r="273" spans="1:20" ht="12.75">
      <c r="A273" s="153"/>
      <c r="B273" s="153"/>
      <c r="C273" s="39"/>
      <c r="D273" s="167"/>
      <c r="E273" s="167"/>
      <c r="F273" s="215"/>
      <c r="G273" s="215"/>
      <c r="H273" s="215"/>
      <c r="I273" s="215"/>
      <c r="J273" s="215"/>
      <c r="K273" s="215"/>
      <c r="L273" s="215"/>
      <c r="M273" s="215"/>
      <c r="N273" s="215"/>
      <c r="O273" s="215"/>
      <c r="P273" s="215"/>
      <c r="Q273" s="215"/>
      <c r="R273" s="215"/>
      <c r="S273" s="186"/>
      <c r="T273" s="171"/>
    </row>
    <row r="274" spans="1:20" ht="12.75">
      <c r="A274" s="153"/>
      <c r="B274" s="153"/>
      <c r="C274" s="39" t="s">
        <v>101</v>
      </c>
      <c r="D274" s="167"/>
      <c r="E274" s="167"/>
      <c r="F274" s="178">
        <f ca="1">SUM(G274:R274)</f>
        <v>5151.5190000000002</v>
      </c>
      <c r="G274" s="187">
        <f t="shared" ref="G274:R274" ca="1" si="54">SUM(G229:G272)</f>
        <v>0</v>
      </c>
      <c r="H274" s="187">
        <f t="shared" ca="1" si="54"/>
        <v>1E-3</v>
      </c>
      <c r="I274" s="187">
        <f t="shared" ca="1" si="54"/>
        <v>0</v>
      </c>
      <c r="J274" s="187">
        <f t="shared" ca="1" si="54"/>
        <v>225.07400000000001</v>
      </c>
      <c r="K274" s="187">
        <f t="shared" ca="1" si="54"/>
        <v>0.48399999999999999</v>
      </c>
      <c r="L274" s="187">
        <f t="shared" ca="1" si="54"/>
        <v>421.21699999999998</v>
      </c>
      <c r="M274" s="187">
        <f t="shared" ca="1" si="54"/>
        <v>2064.19</v>
      </c>
      <c r="N274" s="187">
        <f t="shared" ca="1" si="54"/>
        <v>1564.356</v>
      </c>
      <c r="O274" s="187">
        <f t="shared" ca="1" si="54"/>
        <v>671.572</v>
      </c>
      <c r="P274" s="187">
        <f t="shared" ca="1" si="54"/>
        <v>204.625</v>
      </c>
      <c r="Q274" s="187">
        <f t="shared" ca="1" si="54"/>
        <v>0</v>
      </c>
      <c r="R274" s="187">
        <f t="shared" ca="1" si="54"/>
        <v>0</v>
      </c>
      <c r="S274" s="186"/>
      <c r="T274" s="171"/>
    </row>
    <row r="275" spans="1:20" ht="12.75">
      <c r="A275" s="153"/>
      <c r="B275" s="153"/>
      <c r="C275" s="39"/>
      <c r="D275" s="167"/>
      <c r="E275" s="167"/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7"/>
      <c r="Q275" s="187"/>
      <c r="R275" s="187"/>
      <c r="S275" s="186"/>
      <c r="T275" s="171"/>
    </row>
    <row r="276" spans="1:20" ht="12.75">
      <c r="A276" s="153"/>
      <c r="B276" s="162" t="s">
        <v>28</v>
      </c>
      <c r="C276" s="39"/>
      <c r="D276" s="167"/>
      <c r="E276" s="167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6"/>
      <c r="T276" s="171"/>
    </row>
    <row r="277" spans="1:20" ht="12.75">
      <c r="A277" s="153"/>
      <c r="B277" s="153"/>
      <c r="C277" s="39" t="s">
        <v>102</v>
      </c>
      <c r="D277" s="167"/>
      <c r="E277" s="167"/>
      <c r="F277" s="187">
        <f t="shared" ref="F277:F278" ca="1" si="55">SUM(G277:R277)</f>
        <v>7618.7988512840411</v>
      </c>
      <c r="G277" s="187">
        <f ca="1">'WIJAM NPC Before Balancing'!G277</f>
        <v>1361.3981600831116</v>
      </c>
      <c r="H277" s="187">
        <f ca="1">'WIJAM NPC Before Balancing'!H277</f>
        <v>756.58253639206259</v>
      </c>
      <c r="I277" s="187">
        <f ca="1">'WIJAM NPC Before Balancing'!I277</f>
        <v>157.09355991220471</v>
      </c>
      <c r="J277" s="187">
        <f ca="1">'WIJAM NPC Before Balancing'!J277</f>
        <v>497.87769918798847</v>
      </c>
      <c r="K277" s="187">
        <f ca="1">'WIJAM NPC Before Balancing'!K277</f>
        <v>687.84263136533104</v>
      </c>
      <c r="L277" s="187">
        <f ca="1">'WIJAM NPC Before Balancing'!L277</f>
        <v>754.77577105265937</v>
      </c>
      <c r="M277" s="187">
        <f ca="1">'WIJAM NPC Before Balancing'!M277</f>
        <v>722.38205460588756</v>
      </c>
      <c r="N277" s="187">
        <f ca="1">'WIJAM NPC Before Balancing'!N277</f>
        <v>742.71399231905036</v>
      </c>
      <c r="O277" s="187">
        <f ca="1">'WIJAM NPC Before Balancing'!O277</f>
        <v>420.17745598133439</v>
      </c>
      <c r="P277" s="187">
        <f ca="1">'WIJAM NPC Before Balancing'!P277</f>
        <v>354.57522374706457</v>
      </c>
      <c r="Q277" s="187">
        <f ca="1">'WIJAM NPC Before Balancing'!Q277</f>
        <v>541.58825641231101</v>
      </c>
      <c r="R277" s="187">
        <f ca="1">'WIJAM NPC Before Balancing'!R277</f>
        <v>621.79151022503481</v>
      </c>
      <c r="S277" s="186"/>
      <c r="T277" s="171"/>
    </row>
    <row r="278" spans="1:20" ht="12.75">
      <c r="A278" s="153"/>
      <c r="B278" s="167"/>
      <c r="C278" s="39" t="s">
        <v>29</v>
      </c>
      <c r="D278" s="167"/>
      <c r="E278" s="167"/>
      <c r="F278" s="187">
        <f t="shared" ca="1" si="55"/>
        <v>0</v>
      </c>
      <c r="G278" s="187">
        <f ca="1">'WIJAM NPC Before Balancing'!G278</f>
        <v>0</v>
      </c>
      <c r="H278" s="187">
        <f ca="1">'WIJAM NPC Before Balancing'!H278</f>
        <v>0</v>
      </c>
      <c r="I278" s="187">
        <f ca="1">'WIJAM NPC Before Balancing'!I278</f>
        <v>0</v>
      </c>
      <c r="J278" s="187">
        <f ca="1">'WIJAM NPC Before Balancing'!J278</f>
        <v>0</v>
      </c>
      <c r="K278" s="187">
        <f ca="1">'WIJAM NPC Before Balancing'!K278</f>
        <v>0</v>
      </c>
      <c r="L278" s="187">
        <f ca="1">'WIJAM NPC Before Balancing'!L278</f>
        <v>0</v>
      </c>
      <c r="M278" s="187">
        <f ca="1">'WIJAM NPC Before Balancing'!M278</f>
        <v>0</v>
      </c>
      <c r="N278" s="187">
        <f ca="1">'WIJAM NPC Before Balancing'!N278</f>
        <v>0</v>
      </c>
      <c r="O278" s="187">
        <f ca="1">'WIJAM NPC Before Balancing'!O278</f>
        <v>0</v>
      </c>
      <c r="P278" s="187">
        <f ca="1">'WIJAM NPC Before Balancing'!P278</f>
        <v>0</v>
      </c>
      <c r="Q278" s="187">
        <f ca="1">'WIJAM NPC Before Balancing'!Q278</f>
        <v>0</v>
      </c>
      <c r="R278" s="187">
        <f ca="1">'WIJAM NPC Before Balancing'!R278</f>
        <v>0</v>
      </c>
      <c r="S278" s="186"/>
      <c r="T278" s="171"/>
    </row>
    <row r="279" spans="1:20" ht="12.75">
      <c r="A279" s="153"/>
      <c r="B279" s="153"/>
      <c r="C279" s="39"/>
      <c r="D279" s="167"/>
      <c r="E279" s="167"/>
      <c r="F279" s="43"/>
      <c r="J279" s="43"/>
      <c r="P279" s="43"/>
      <c r="R279" s="43"/>
      <c r="S279" s="186"/>
      <c r="T279" s="171"/>
    </row>
    <row r="280" spans="1:20" ht="12.75">
      <c r="A280" s="153"/>
      <c r="B280" s="153" t="s">
        <v>103</v>
      </c>
      <c r="C280" s="39"/>
      <c r="D280" s="167"/>
      <c r="E280" s="167"/>
      <c r="F280" s="178">
        <f ca="1">SUM(G280:R280)</f>
        <v>7618.7988512840411</v>
      </c>
      <c r="G280" s="187">
        <f t="shared" ref="G280:R280" ca="1" si="56">SUM(G277:G278)</f>
        <v>1361.3981600831116</v>
      </c>
      <c r="H280" s="187">
        <f t="shared" ca="1" si="56"/>
        <v>756.58253639206259</v>
      </c>
      <c r="I280" s="187">
        <f t="shared" ca="1" si="56"/>
        <v>157.09355991220471</v>
      </c>
      <c r="J280" s="187">
        <f t="shared" ca="1" si="56"/>
        <v>497.87769918798847</v>
      </c>
      <c r="K280" s="187">
        <f t="shared" ca="1" si="56"/>
        <v>687.84263136533104</v>
      </c>
      <c r="L280" s="187">
        <f t="shared" ca="1" si="56"/>
        <v>754.77577105265937</v>
      </c>
      <c r="M280" s="187">
        <f t="shared" ca="1" si="56"/>
        <v>722.38205460588756</v>
      </c>
      <c r="N280" s="187">
        <f t="shared" ca="1" si="56"/>
        <v>742.71399231905036</v>
      </c>
      <c r="O280" s="187">
        <f t="shared" ca="1" si="56"/>
        <v>420.17745598133439</v>
      </c>
      <c r="P280" s="187">
        <f t="shared" ca="1" si="56"/>
        <v>354.57522374706457</v>
      </c>
      <c r="Q280" s="187">
        <f t="shared" ca="1" si="56"/>
        <v>541.58825641231101</v>
      </c>
      <c r="R280" s="187">
        <f t="shared" ca="1" si="56"/>
        <v>621.79151022503481</v>
      </c>
      <c r="S280" s="186"/>
      <c r="T280" s="171"/>
    </row>
    <row r="281" spans="1:20" ht="12.75">
      <c r="A281" s="153"/>
      <c r="B281" s="153"/>
      <c r="C281" s="39"/>
      <c r="D281" s="167"/>
      <c r="E281" s="167"/>
      <c r="F281" s="215" t="s">
        <v>86</v>
      </c>
      <c r="G281" s="215" t="s">
        <v>86</v>
      </c>
      <c r="H281" s="215" t="s">
        <v>86</v>
      </c>
      <c r="I281" s="215" t="s">
        <v>86</v>
      </c>
      <c r="J281" s="215" t="s">
        <v>86</v>
      </c>
      <c r="K281" s="215" t="s">
        <v>86</v>
      </c>
      <c r="L281" s="215" t="s">
        <v>86</v>
      </c>
      <c r="M281" s="215" t="s">
        <v>86</v>
      </c>
      <c r="N281" s="215" t="s">
        <v>86</v>
      </c>
      <c r="O281" s="215" t="s">
        <v>86</v>
      </c>
      <c r="P281" s="215" t="s">
        <v>86</v>
      </c>
      <c r="Q281" s="215" t="s">
        <v>86</v>
      </c>
      <c r="R281" s="215" t="s">
        <v>86</v>
      </c>
      <c r="S281" s="186"/>
      <c r="T281" s="171"/>
    </row>
    <row r="282" spans="1:20" ht="12.75">
      <c r="A282" s="153"/>
      <c r="B282" s="162" t="s">
        <v>30</v>
      </c>
      <c r="C282" s="39"/>
      <c r="D282" s="33"/>
      <c r="E282" s="33"/>
      <c r="F282" s="187">
        <f ca="1">SUM(G282:R282)</f>
        <v>292094.74362694373</v>
      </c>
      <c r="G282" s="187">
        <f t="shared" ref="G282:R282" ca="1" si="57">SUM(G280,G274,G226)</f>
        <v>29308.930646071189</v>
      </c>
      <c r="H282" s="187">
        <f t="shared" ca="1" si="57"/>
        <v>27027.091891617987</v>
      </c>
      <c r="I282" s="187">
        <f t="shared" ca="1" si="57"/>
        <v>26467.749602391552</v>
      </c>
      <c r="J282" s="187">
        <f t="shared" ca="1" si="57"/>
        <v>27663.98094092324</v>
      </c>
      <c r="K282" s="187">
        <f t="shared" ca="1" si="57"/>
        <v>27001.710995762147</v>
      </c>
      <c r="L282" s="187">
        <f t="shared" ca="1" si="57"/>
        <v>23601.220381615451</v>
      </c>
      <c r="M282" s="187">
        <f t="shared" ca="1" si="57"/>
        <v>23846.20488274677</v>
      </c>
      <c r="N282" s="187">
        <f t="shared" ca="1" si="57"/>
        <v>21083.161824434144</v>
      </c>
      <c r="O282" s="187">
        <f t="shared" ca="1" si="57"/>
        <v>20195.734118003151</v>
      </c>
      <c r="P282" s="187">
        <f t="shared" ca="1" si="57"/>
        <v>20555.559275261756</v>
      </c>
      <c r="Q282" s="187">
        <f t="shared" ca="1" si="57"/>
        <v>20600.195207306147</v>
      </c>
      <c r="R282" s="187">
        <f t="shared" ca="1" si="57"/>
        <v>24743.203860810187</v>
      </c>
      <c r="S282" s="186"/>
      <c r="T282" s="171"/>
    </row>
    <row r="283" spans="1:20" ht="12.75">
      <c r="A283" s="153"/>
      <c r="B283" s="170"/>
      <c r="C283" s="39"/>
      <c r="D283" s="26"/>
      <c r="E283" s="26"/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6"/>
      <c r="T283" s="171"/>
    </row>
    <row r="284" spans="1:20" ht="12.75">
      <c r="A284" s="153"/>
      <c r="B284" s="162" t="s">
        <v>31</v>
      </c>
      <c r="C284" s="39"/>
      <c r="D284" s="26"/>
      <c r="E284" s="26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  <c r="P284" s="187"/>
      <c r="Q284" s="187"/>
      <c r="R284" s="187"/>
      <c r="S284" s="186"/>
      <c r="T284" s="171"/>
    </row>
    <row r="285" spans="1:20" ht="12.75">
      <c r="A285" s="153"/>
      <c r="B285" s="170"/>
      <c r="C285" s="39" t="s">
        <v>104</v>
      </c>
      <c r="D285" s="167"/>
      <c r="E285" s="167"/>
      <c r="F285" s="187">
        <f t="shared" ref="F285:F287" ca="1" si="58">SUM(G285:R285)</f>
        <v>-1737.6422160577356</v>
      </c>
      <c r="G285" s="187">
        <f ca="1">'WIJAM NPC Before Balancing'!G285</f>
        <v>-656.88340501591176</v>
      </c>
      <c r="H285" s="187">
        <f ca="1">'WIJAM NPC Before Balancing'!H285</f>
        <v>-1085.3791405944455</v>
      </c>
      <c r="I285" s="187">
        <f ca="1">'WIJAM NPC Before Balancing'!I285</f>
        <v>24.455882287155578</v>
      </c>
      <c r="J285" s="187">
        <f ca="1">'WIJAM NPC Before Balancing'!J285</f>
        <v>-1170.4569330461788</v>
      </c>
      <c r="K285" s="187">
        <f ca="1">'WIJAM NPC Before Balancing'!K285</f>
        <v>1411.7496608891568</v>
      </c>
      <c r="L285" s="187">
        <f ca="1">'WIJAM NPC Before Balancing'!L285</f>
        <v>369.70602506413366</v>
      </c>
      <c r="M285" s="187">
        <f ca="1">'WIJAM NPC Before Balancing'!M285</f>
        <v>-454.70415666151155</v>
      </c>
      <c r="N285" s="187">
        <f ca="1">'WIJAM NPC Before Balancing'!N285</f>
        <v>-471.75157949360045</v>
      </c>
      <c r="O285" s="187">
        <f ca="1">'WIJAM NPC Before Balancing'!O285</f>
        <v>-682.29521755533392</v>
      </c>
      <c r="P285" s="187">
        <f ca="1">'WIJAM NPC Before Balancing'!P285</f>
        <v>599.20894646248939</v>
      </c>
      <c r="Q285" s="187">
        <f ca="1">'WIJAM NPC Before Balancing'!Q285</f>
        <v>950.99127929662313</v>
      </c>
      <c r="R285" s="187">
        <f ca="1">'WIJAM NPC Before Balancing'!R285</f>
        <v>-572.28357769031163</v>
      </c>
      <c r="S285" s="186"/>
      <c r="T285" s="171"/>
    </row>
    <row r="286" spans="1:20" ht="12.75">
      <c r="A286" s="153"/>
      <c r="B286" s="170"/>
      <c r="C286" s="39" t="s">
        <v>32</v>
      </c>
      <c r="D286" s="170"/>
      <c r="E286" s="170"/>
      <c r="F286" s="187">
        <f t="shared" ca="1" si="58"/>
        <v>36.006706168711148</v>
      </c>
      <c r="G286" s="187">
        <f ca="1">'WIJAM NPC Before Balancing'!G286</f>
        <v>7.8864245812000071</v>
      </c>
      <c r="H286" s="187">
        <f ca="1">'WIJAM NPC Before Balancing'!H286</f>
        <v>6.7711726202222282</v>
      </c>
      <c r="I286" s="187">
        <f ca="1">'WIJAM NPC Before Balancing'!I286</f>
        <v>0</v>
      </c>
      <c r="J286" s="187">
        <f ca="1">'WIJAM NPC Before Balancing'!J286</f>
        <v>0</v>
      </c>
      <c r="K286" s="187">
        <f ca="1">'WIJAM NPC Before Balancing'!K286</f>
        <v>0</v>
      </c>
      <c r="L286" s="187">
        <f ca="1">'WIJAM NPC Before Balancing'!L286</f>
        <v>0</v>
      </c>
      <c r="M286" s="187">
        <f ca="1">'WIJAM NPC Before Balancing'!M286</f>
        <v>0</v>
      </c>
      <c r="N286" s="187">
        <f ca="1">'WIJAM NPC Before Balancing'!N286</f>
        <v>0</v>
      </c>
      <c r="O286" s="187">
        <f ca="1">'WIJAM NPC Before Balancing'!O286</f>
        <v>0</v>
      </c>
      <c r="P286" s="187">
        <f ca="1">'WIJAM NPC Before Balancing'!P286</f>
        <v>0</v>
      </c>
      <c r="Q286" s="187">
        <f ca="1">'WIJAM NPC Before Balancing'!Q286</f>
        <v>0</v>
      </c>
      <c r="R286" s="187">
        <f ca="1">'WIJAM NPC Before Balancing'!R286</f>
        <v>21.34910896728891</v>
      </c>
      <c r="S286" s="188"/>
      <c r="T286" s="171"/>
    </row>
    <row r="287" spans="1:20" ht="12.75">
      <c r="A287" s="156"/>
      <c r="B287" s="156"/>
      <c r="C287" s="39" t="s">
        <v>105</v>
      </c>
      <c r="D287" s="167"/>
      <c r="E287" s="167"/>
      <c r="F287" s="187">
        <f t="shared" ca="1" si="58"/>
        <v>-5842.7253627082282</v>
      </c>
      <c r="G287" s="187">
        <f ca="1">'WIJAM NPC Before Balancing'!G287</f>
        <v>-2695.7233113920024</v>
      </c>
      <c r="H287" s="187">
        <f ca="1">'WIJAM NPC Before Balancing'!H287</f>
        <v>-3147.0020513162253</v>
      </c>
      <c r="I287" s="187">
        <f ca="1">'WIJAM NPC Before Balancing'!I287</f>
        <v>0</v>
      </c>
      <c r="J287" s="187">
        <f ca="1">'WIJAM NPC Before Balancing'!J287</f>
        <v>0</v>
      </c>
      <c r="K287" s="187">
        <f ca="1">'WIJAM NPC Before Balancing'!K287</f>
        <v>0</v>
      </c>
      <c r="L287" s="187">
        <f ca="1">'WIJAM NPC Before Balancing'!L287</f>
        <v>0</v>
      </c>
      <c r="M287" s="187">
        <f ca="1">'WIJAM NPC Before Balancing'!M287</f>
        <v>0</v>
      </c>
      <c r="N287" s="187">
        <f ca="1">'WIJAM NPC Before Balancing'!N287</f>
        <v>0</v>
      </c>
      <c r="O287" s="187">
        <f ca="1">'WIJAM NPC Before Balancing'!O287</f>
        <v>0</v>
      </c>
      <c r="P287" s="187">
        <f ca="1">'WIJAM NPC Before Balancing'!P287</f>
        <v>0</v>
      </c>
      <c r="Q287" s="187">
        <f ca="1">'WIJAM NPC Before Balancing'!Q287</f>
        <v>0</v>
      </c>
      <c r="R287" s="187">
        <f ca="1">'WIJAM NPC Before Balancing'!R287</f>
        <v>0</v>
      </c>
      <c r="S287" s="188"/>
      <c r="T287" s="171"/>
    </row>
    <row r="288" spans="1:20" ht="12.75">
      <c r="A288" s="156"/>
      <c r="B288" s="156"/>
      <c r="C288" s="39"/>
      <c r="D288" s="167"/>
      <c r="E288" s="167"/>
      <c r="F288" s="215" t="s">
        <v>86</v>
      </c>
      <c r="G288" s="215" t="s">
        <v>86</v>
      </c>
      <c r="H288" s="215" t="s">
        <v>86</v>
      </c>
      <c r="I288" s="215" t="s">
        <v>86</v>
      </c>
      <c r="J288" s="215" t="s">
        <v>86</v>
      </c>
      <c r="K288" s="215" t="s">
        <v>86</v>
      </c>
      <c r="L288" s="215" t="s">
        <v>86</v>
      </c>
      <c r="M288" s="215" t="s">
        <v>86</v>
      </c>
      <c r="N288" s="215" t="s">
        <v>86</v>
      </c>
      <c r="O288" s="215" t="s">
        <v>86</v>
      </c>
      <c r="P288" s="215" t="s">
        <v>86</v>
      </c>
      <c r="Q288" s="215" t="s">
        <v>86</v>
      </c>
      <c r="R288" s="215" t="s">
        <v>86</v>
      </c>
      <c r="S288" s="188"/>
      <c r="T288" s="171"/>
    </row>
    <row r="289" spans="1:20" ht="12.75">
      <c r="A289" s="156"/>
      <c r="B289" s="156" t="s">
        <v>33</v>
      </c>
      <c r="C289" s="39"/>
      <c r="D289" s="167"/>
      <c r="E289" s="167"/>
      <c r="F289" s="178">
        <f ca="1">SUM(G289:R289)</f>
        <v>-7544.3608725972517</v>
      </c>
      <c r="G289" s="187">
        <f t="shared" ref="G289:R289" ca="1" si="59">SUM(G285:G287)</f>
        <v>-3344.7202918267139</v>
      </c>
      <c r="H289" s="187">
        <f t="shared" ca="1" si="59"/>
        <v>-4225.6100192904487</v>
      </c>
      <c r="I289" s="187">
        <f t="shared" ca="1" si="59"/>
        <v>24.455882287155578</v>
      </c>
      <c r="J289" s="187">
        <f t="shared" ca="1" si="59"/>
        <v>-1170.4569330461788</v>
      </c>
      <c r="K289" s="187">
        <f t="shared" ca="1" si="59"/>
        <v>1411.7496608891568</v>
      </c>
      <c r="L289" s="187">
        <f t="shared" ca="1" si="59"/>
        <v>369.70602506413366</v>
      </c>
      <c r="M289" s="187">
        <f t="shared" ca="1" si="59"/>
        <v>-454.70415666151155</v>
      </c>
      <c r="N289" s="187">
        <f t="shared" ca="1" si="59"/>
        <v>-471.75157949360045</v>
      </c>
      <c r="O289" s="187">
        <f t="shared" ca="1" si="59"/>
        <v>-682.29521755533392</v>
      </c>
      <c r="P289" s="187">
        <f t="shared" ca="1" si="59"/>
        <v>599.20894646248939</v>
      </c>
      <c r="Q289" s="187">
        <f t="shared" ca="1" si="59"/>
        <v>950.99127929662313</v>
      </c>
      <c r="R289" s="187">
        <f t="shared" ca="1" si="59"/>
        <v>-550.93446872302275</v>
      </c>
      <c r="S289" s="188"/>
      <c r="T289" s="171"/>
    </row>
    <row r="290" spans="1:20" ht="12.75">
      <c r="A290" s="156"/>
      <c r="B290" s="156"/>
      <c r="C290" s="167"/>
      <c r="D290" s="167"/>
      <c r="E290" s="167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8"/>
      <c r="T290" s="171"/>
    </row>
    <row r="291" spans="1:20" ht="12.75">
      <c r="A291" s="156"/>
      <c r="B291" s="156" t="s">
        <v>79</v>
      </c>
      <c r="C291" s="167"/>
      <c r="D291" s="167"/>
      <c r="E291" s="16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  <c r="P291" s="187"/>
      <c r="Q291" s="187"/>
      <c r="R291" s="187"/>
      <c r="S291" s="188"/>
      <c r="T291" s="171"/>
    </row>
    <row r="292" spans="1:20" s="39" customFormat="1" ht="12.75">
      <c r="A292" s="156"/>
      <c r="B292" s="156"/>
      <c r="C292" s="251" t="s">
        <v>79</v>
      </c>
      <c r="D292" s="251"/>
      <c r="E292" s="251"/>
      <c r="F292" s="187">
        <f ca="1">SUM(G292:R292)</f>
        <v>1210139.3876508677</v>
      </c>
      <c r="G292" s="187">
        <f ca="1">'WIJAM NPC Before Balancing'!G292+'Net Position Balancing'!E26</f>
        <v>184629.27050959924</v>
      </c>
      <c r="H292" s="187">
        <f ca="1">'WIJAM NPC Before Balancing'!H292+'Net Position Balancing'!F26</f>
        <v>107225.5673999251</v>
      </c>
      <c r="I292" s="187">
        <f ca="1">'WIJAM NPC Before Balancing'!I292+'Net Position Balancing'!G26</f>
        <v>55239.878883657148</v>
      </c>
      <c r="J292" s="187">
        <f ca="1">'WIJAM NPC Before Balancing'!J292+'Net Position Balancing'!H26</f>
        <v>48800.64533952441</v>
      </c>
      <c r="K292" s="187">
        <f ca="1">'WIJAM NPC Before Balancing'!K292+'Net Position Balancing'!I26</f>
        <v>89340.211636484339</v>
      </c>
      <c r="L292" s="187">
        <f ca="1">'WIJAM NPC Before Balancing'!L292+'Net Position Balancing'!J26</f>
        <v>139191.41670167659</v>
      </c>
      <c r="M292" s="187">
        <f ca="1">'WIJAM NPC Before Balancing'!M292+'Net Position Balancing'!K26</f>
        <v>133432.44043202931</v>
      </c>
      <c r="N292" s="187">
        <f ca="1">'WIJAM NPC Before Balancing'!N292+'Net Position Balancing'!L26</f>
        <v>123676.48037557022</v>
      </c>
      <c r="O292" s="187">
        <f ca="1">'WIJAM NPC Before Balancing'!O292+'Net Position Balancing'!M26</f>
        <v>53096.750856636267</v>
      </c>
      <c r="P292" s="187">
        <f ca="1">'WIJAM NPC Before Balancing'!P292+'Net Position Balancing'!N26</f>
        <v>30009.016304827921</v>
      </c>
      <c r="Q292" s="187">
        <f ca="1">'WIJAM NPC Before Balancing'!Q292+'Net Position Balancing'!O26</f>
        <v>95718.757394786575</v>
      </c>
      <c r="R292" s="187">
        <f ca="1">'WIJAM NPC Before Balancing'!R292+'Net Position Balancing'!P26</f>
        <v>149778.95181615077</v>
      </c>
      <c r="S292" s="187"/>
      <c r="T292" s="171"/>
    </row>
    <row r="293" spans="1:20" ht="12.75">
      <c r="A293" s="156"/>
      <c r="B293" s="156"/>
      <c r="C293" s="167" t="s">
        <v>118</v>
      </c>
      <c r="D293" s="167"/>
      <c r="E293" s="167"/>
      <c r="F293" s="187">
        <f t="shared" ref="F293:F294" ca="1" si="60">SUM(G293:R293)</f>
        <v>-273608.13124929642</v>
      </c>
      <c r="G293" s="187">
        <f ca="1">'WIJAM NPC Before Balancing'!G293</f>
        <v>-26990.212707623225</v>
      </c>
      <c r="H293" s="187">
        <f ca="1">'WIJAM NPC Before Balancing'!H293</f>
        <v>-6247.8008071062277</v>
      </c>
      <c r="I293" s="187">
        <f ca="1">'WIJAM NPC Before Balancing'!I293</f>
        <v>-8319.6297337199467</v>
      </c>
      <c r="J293" s="187">
        <f ca="1">'WIJAM NPC Before Balancing'!J293</f>
        <v>-22582.540859369208</v>
      </c>
      <c r="K293" s="187">
        <f ca="1">'WIJAM NPC Before Balancing'!K293</f>
        <v>-28822.589404049861</v>
      </c>
      <c r="L293" s="187">
        <f ca="1">'WIJAM NPC Before Balancing'!L293</f>
        <v>-6685.946658581418</v>
      </c>
      <c r="M293" s="187">
        <f ca="1">'WIJAM NPC Before Balancing'!M293</f>
        <v>-32914.38239844791</v>
      </c>
      <c r="N293" s="187">
        <f ca="1">'WIJAM NPC Before Balancing'!N293</f>
        <v>-40125.57933947516</v>
      </c>
      <c r="O293" s="187">
        <f ca="1">'WIJAM NPC Before Balancing'!O293</f>
        <v>-49833.069306855541</v>
      </c>
      <c r="P293" s="187">
        <f ca="1">'WIJAM NPC Before Balancing'!P293</f>
        <v>-23123.155131642387</v>
      </c>
      <c r="Q293" s="187">
        <f ca="1">'WIJAM NPC Before Balancing'!Q293</f>
        <v>-19490.143801120023</v>
      </c>
      <c r="R293" s="187">
        <f ca="1">'WIJAM NPC Before Balancing'!R293</f>
        <v>-8473.0811013055063</v>
      </c>
      <c r="S293" s="188"/>
      <c r="T293" s="171"/>
    </row>
    <row r="294" spans="1:20" ht="12.75">
      <c r="A294" s="156"/>
      <c r="B294" s="156"/>
      <c r="C294" s="167" t="s">
        <v>119</v>
      </c>
      <c r="D294" s="167"/>
      <c r="E294" s="167"/>
      <c r="F294" s="187">
        <f t="shared" ca="1" si="60"/>
        <v>48115.055368836976</v>
      </c>
      <c r="G294" s="187">
        <f ca="1">'WIJAM NPC Before Balancing'!G294</f>
        <v>6459.8451250202188</v>
      </c>
      <c r="H294" s="187">
        <f ca="1">'WIJAM NPC Before Balancing'!H294</f>
        <v>-672.80551200856246</v>
      </c>
      <c r="I294" s="187">
        <f ca="1">'WIJAM NPC Before Balancing'!I294</f>
        <v>1664.2596954791691</v>
      </c>
      <c r="J294" s="187">
        <f ca="1">'WIJAM NPC Before Balancing'!J294</f>
        <v>-522.01582445994234</v>
      </c>
      <c r="K294" s="187">
        <f ca="1">'WIJAM NPC Before Balancing'!K294</f>
        <v>3051.1096207246233</v>
      </c>
      <c r="L294" s="187">
        <f ca="1">'WIJAM NPC Before Balancing'!L294</f>
        <v>213.98348885758816</v>
      </c>
      <c r="M294" s="187">
        <f ca="1">'WIJAM NPC Before Balancing'!M294</f>
        <v>5460.791372100337</v>
      </c>
      <c r="N294" s="187">
        <f ca="1">'WIJAM NPC Before Balancing'!N294</f>
        <v>16527.225238556835</v>
      </c>
      <c r="O294" s="187">
        <f ca="1">'WIJAM NPC Before Balancing'!O294</f>
        <v>5145.3602310836432</v>
      </c>
      <c r="P294" s="187">
        <f ca="1">'WIJAM NPC Before Balancing'!P294</f>
        <v>3636.2146320780134</v>
      </c>
      <c r="Q294" s="187">
        <f ca="1">'WIJAM NPC Before Balancing'!Q294</f>
        <v>3722.8390770951492</v>
      </c>
      <c r="R294" s="187">
        <f ca="1">'WIJAM NPC Before Balancing'!R294</f>
        <v>3428.2482243098971</v>
      </c>
      <c r="S294" s="188"/>
      <c r="T294" s="171"/>
    </row>
    <row r="295" spans="1:20" ht="12.75">
      <c r="A295" s="156"/>
      <c r="B295" s="156"/>
      <c r="C295" s="167"/>
      <c r="D295" s="167"/>
      <c r="E295" s="167"/>
      <c r="F295" s="215"/>
      <c r="G295" s="215"/>
      <c r="H295" s="215"/>
      <c r="I295" s="215"/>
      <c r="J295" s="215"/>
      <c r="K295" s="215"/>
      <c r="L295" s="215"/>
      <c r="M295" s="215"/>
      <c r="N295" s="215"/>
      <c r="O295" s="215"/>
      <c r="P295" s="215"/>
      <c r="Q295" s="215"/>
      <c r="R295" s="215"/>
      <c r="S295" s="188"/>
      <c r="T295" s="171"/>
    </row>
    <row r="296" spans="1:20" ht="12.75">
      <c r="A296" s="156"/>
      <c r="B296" s="156" t="s">
        <v>34</v>
      </c>
      <c r="C296" s="167"/>
      <c r="D296" s="167"/>
      <c r="E296" s="167"/>
      <c r="F296" s="178">
        <f ca="1">SUM(G296:R296)</f>
        <v>984646.31177040841</v>
      </c>
      <c r="G296" s="187">
        <f t="shared" ref="G296:R296" ca="1" si="61">SUM(G292:G295)</f>
        <v>164098.90292699623</v>
      </c>
      <c r="H296" s="187">
        <f t="shared" ca="1" si="61"/>
        <v>100304.96108081032</v>
      </c>
      <c r="I296" s="187">
        <f t="shared" ca="1" si="61"/>
        <v>48584.508845416363</v>
      </c>
      <c r="J296" s="187">
        <f t="shared" ca="1" si="61"/>
        <v>25696.088655695261</v>
      </c>
      <c r="K296" s="187">
        <f t="shared" ca="1" si="61"/>
        <v>63568.731853159101</v>
      </c>
      <c r="L296" s="187">
        <f t="shared" ca="1" si="61"/>
        <v>132719.45353195278</v>
      </c>
      <c r="M296" s="187">
        <f t="shared" ca="1" si="61"/>
        <v>105978.84940568174</v>
      </c>
      <c r="N296" s="187">
        <f t="shared" ca="1" si="61"/>
        <v>100078.12627465188</v>
      </c>
      <c r="O296" s="187">
        <f t="shared" ca="1" si="61"/>
        <v>8409.0417808643688</v>
      </c>
      <c r="P296" s="187">
        <f t="shared" ca="1" si="61"/>
        <v>10522.075805263548</v>
      </c>
      <c r="Q296" s="187">
        <f t="shared" ca="1" si="61"/>
        <v>79951.452670761704</v>
      </c>
      <c r="R296" s="187">
        <f t="shared" ca="1" si="61"/>
        <v>144734.11893915516</v>
      </c>
      <c r="S296" s="188"/>
      <c r="T296" s="171"/>
    </row>
    <row r="297" spans="1:20" ht="12.75">
      <c r="A297" s="156"/>
      <c r="B297" s="156"/>
      <c r="C297" s="251"/>
      <c r="D297" s="251"/>
      <c r="E297" s="251"/>
      <c r="F297" s="178"/>
      <c r="G297" s="187"/>
      <c r="H297" s="187"/>
      <c r="I297" s="187"/>
      <c r="J297" s="187"/>
      <c r="K297" s="187"/>
      <c r="L297" s="187"/>
      <c r="M297" s="187"/>
      <c r="N297" s="187"/>
      <c r="O297" s="187"/>
      <c r="P297" s="187"/>
      <c r="Q297" s="187"/>
      <c r="R297" s="187"/>
      <c r="S297" s="188"/>
      <c r="T297" s="171"/>
    </row>
    <row r="298" spans="1:20" ht="12.75">
      <c r="A298" s="156"/>
      <c r="B298" s="156"/>
      <c r="C298" s="332" t="s">
        <v>35</v>
      </c>
      <c r="D298" s="251"/>
      <c r="E298" s="251"/>
      <c r="F298" s="178">
        <f ca="1">SUM(G298:R298)</f>
        <v>2207.8060750632239</v>
      </c>
      <c r="G298" s="187">
        <f ca="1">'WIJAM NPC Before Balancing'!G298</f>
        <v>109.16237549675455</v>
      </c>
      <c r="H298" s="187">
        <f ca="1">'WIJAM NPC Before Balancing'!H298</f>
        <v>794.38170403290826</v>
      </c>
      <c r="I298" s="187">
        <f ca="1">'WIJAM NPC Before Balancing'!I298</f>
        <v>268.44919275373036</v>
      </c>
      <c r="J298" s="187">
        <f ca="1">'WIJAM NPC Before Balancing'!J298</f>
        <v>6.1820806023002444</v>
      </c>
      <c r="K298" s="187">
        <f ca="1">'WIJAM NPC Before Balancing'!K298</f>
        <v>55.493185039499778</v>
      </c>
      <c r="L298" s="187">
        <f ca="1">'WIJAM NPC Before Balancing'!L298</f>
        <v>24.761939289678057</v>
      </c>
      <c r="M298" s="187">
        <f ca="1">'WIJAM NPC Before Balancing'!M298</f>
        <v>202.71966759030073</v>
      </c>
      <c r="N298" s="187">
        <f ca="1">'WIJAM NPC Before Balancing'!N298</f>
        <v>-70.456520599962673</v>
      </c>
      <c r="O298" s="187">
        <f ca="1">'WIJAM NPC Before Balancing'!O298</f>
        <v>336.02844295502837</v>
      </c>
      <c r="P298" s="187">
        <f ca="1">'WIJAM NPC Before Balancing'!P298</f>
        <v>168.04807734059406</v>
      </c>
      <c r="Q298" s="187">
        <f ca="1">'WIJAM NPC Before Balancing'!Q298</f>
        <v>160.48188939399992</v>
      </c>
      <c r="R298" s="187">
        <f ca="1">'WIJAM NPC Before Balancing'!R298</f>
        <v>152.55404116839213</v>
      </c>
      <c r="S298" s="188"/>
      <c r="T298" s="171"/>
    </row>
    <row r="299" spans="1:20" ht="12.75">
      <c r="A299" s="156"/>
      <c r="B299" s="156"/>
      <c r="C299" s="167"/>
      <c r="D299" s="167"/>
      <c r="E299" s="167"/>
      <c r="F299" s="215" t="s">
        <v>86</v>
      </c>
      <c r="G299" s="215" t="s">
        <v>86</v>
      </c>
      <c r="H299" s="215" t="s">
        <v>86</v>
      </c>
      <c r="I299" s="215" t="s">
        <v>86</v>
      </c>
      <c r="J299" s="215" t="s">
        <v>86</v>
      </c>
      <c r="K299" s="215" t="s">
        <v>86</v>
      </c>
      <c r="L299" s="215" t="s">
        <v>86</v>
      </c>
      <c r="M299" s="215" t="s">
        <v>86</v>
      </c>
      <c r="N299" s="215" t="s">
        <v>86</v>
      </c>
      <c r="O299" s="215" t="s">
        <v>86</v>
      </c>
      <c r="P299" s="215" t="s">
        <v>86</v>
      </c>
      <c r="Q299" s="215" t="s">
        <v>86</v>
      </c>
      <c r="R299" s="215" t="s">
        <v>86</v>
      </c>
      <c r="S299" s="188"/>
      <c r="T299" s="171"/>
    </row>
    <row r="300" spans="1:20" ht="12.75">
      <c r="A300" s="142" t="s">
        <v>36</v>
      </c>
      <c r="B300" s="156"/>
      <c r="C300" s="167"/>
      <c r="D300" s="167"/>
      <c r="E300" s="167"/>
      <c r="F300" s="192">
        <f ca="1">SUM(G300:R300)</f>
        <v>1271404.5005998183</v>
      </c>
      <c r="G300" s="192">
        <f t="shared" ref="G300:R300" ca="1" si="62">SUM(G296,G289,G282,G298)</f>
        <v>190172.27565673747</v>
      </c>
      <c r="H300" s="192">
        <f t="shared" ca="1" si="62"/>
        <v>123900.82465717076</v>
      </c>
      <c r="I300" s="192">
        <f t="shared" ca="1" si="62"/>
        <v>75345.163522848801</v>
      </c>
      <c r="J300" s="192">
        <f t="shared" ca="1" si="62"/>
        <v>52195.794744174622</v>
      </c>
      <c r="K300" s="192">
        <f t="shared" ca="1" si="62"/>
        <v>92037.685694849904</v>
      </c>
      <c r="L300" s="192">
        <f t="shared" ca="1" si="62"/>
        <v>156715.14187792205</v>
      </c>
      <c r="M300" s="192">
        <f t="shared" ca="1" si="62"/>
        <v>129573.0697993573</v>
      </c>
      <c r="N300" s="192">
        <f t="shared" ca="1" si="62"/>
        <v>120619.07999899246</v>
      </c>
      <c r="O300" s="192">
        <f t="shared" ca="1" si="62"/>
        <v>28258.509124267213</v>
      </c>
      <c r="P300" s="192">
        <f t="shared" ca="1" si="62"/>
        <v>31844.892104328388</v>
      </c>
      <c r="Q300" s="192">
        <f t="shared" ca="1" si="62"/>
        <v>101663.12104675846</v>
      </c>
      <c r="R300" s="192">
        <f t="shared" ca="1" si="62"/>
        <v>169078.9423724107</v>
      </c>
      <c r="S300" s="188"/>
      <c r="T300" s="171"/>
    </row>
    <row r="301" spans="1:20" ht="12.75">
      <c r="A301" s="156"/>
      <c r="B301" s="156"/>
      <c r="C301" s="167"/>
      <c r="D301" s="167"/>
      <c r="E301" s="167"/>
      <c r="F301" s="187"/>
      <c r="G301" s="187"/>
      <c r="H301" s="187"/>
      <c r="I301" s="187"/>
      <c r="J301" s="187"/>
      <c r="K301" s="187"/>
      <c r="L301" s="187"/>
      <c r="M301" s="187"/>
      <c r="N301" s="187"/>
      <c r="O301" s="187"/>
      <c r="P301" s="187"/>
      <c r="Q301" s="187"/>
      <c r="R301" s="187"/>
      <c r="S301" s="188"/>
      <c r="T301" s="171"/>
    </row>
    <row r="302" spans="1:20" ht="12.75">
      <c r="A302" s="169" t="s">
        <v>143</v>
      </c>
      <c r="B302" s="156"/>
      <c r="C302" s="153"/>
      <c r="D302" s="153"/>
      <c r="E302" s="153"/>
      <c r="F302" s="192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  <c r="Q302" s="188"/>
      <c r="R302" s="188"/>
      <c r="S302" s="188"/>
      <c r="T302" s="171"/>
    </row>
    <row r="303" spans="1:20" ht="12.75">
      <c r="A303" s="156"/>
      <c r="B303" s="156"/>
      <c r="C303" s="167" t="s">
        <v>41</v>
      </c>
      <c r="D303" s="167"/>
      <c r="E303" s="167"/>
      <c r="F303" s="187">
        <f t="shared" ref="F303:F311" si="63">SUM(G303:R303)</f>
        <v>124168.03069833021</v>
      </c>
      <c r="G303" s="188">
        <f>'WIJAM NPC Before Balancing'!G303</f>
        <v>11948.152199752642</v>
      </c>
      <c r="H303" s="188">
        <f>'WIJAM NPC Before Balancing'!H303</f>
        <v>8854.179321013813</v>
      </c>
      <c r="I303" s="188">
        <f>'WIJAM NPC Before Balancing'!I303</f>
        <v>11757.03705599396</v>
      </c>
      <c r="J303" s="188">
        <f>'WIJAM NPC Before Balancing'!J303</f>
        <v>10912.914895098143</v>
      </c>
      <c r="K303" s="188">
        <f>'WIJAM NPC Before Balancing'!K303</f>
        <v>4739.5543234489696</v>
      </c>
      <c r="L303" s="188">
        <f>'WIJAM NPC Before Balancing'!L303</f>
        <v>8734.5431250017864</v>
      </c>
      <c r="M303" s="188">
        <f>'WIJAM NPC Before Balancing'!M303</f>
        <v>10998.414401346048</v>
      </c>
      <c r="N303" s="188">
        <f>'WIJAM NPC Before Balancing'!N303</f>
        <v>11680.428431900322</v>
      </c>
      <c r="O303" s="188">
        <f>'WIJAM NPC Before Balancing'!O303</f>
        <v>11266.854640908874</v>
      </c>
      <c r="P303" s="188">
        <f>'WIJAM NPC Before Balancing'!P303</f>
        <v>11855.834149160986</v>
      </c>
      <c r="Q303" s="188">
        <f>'WIJAM NPC Before Balancing'!Q303</f>
        <v>10178.939970484784</v>
      </c>
      <c r="R303" s="188">
        <f>'WIJAM NPC Before Balancing'!R303</f>
        <v>11241.178184219871</v>
      </c>
      <c r="S303" s="188"/>
      <c r="T303" s="171"/>
    </row>
    <row r="304" spans="1:20" ht="12.75">
      <c r="A304" s="156"/>
      <c r="B304" s="156"/>
      <c r="C304" s="167" t="s">
        <v>42</v>
      </c>
      <c r="D304" s="170"/>
      <c r="E304" s="170"/>
      <c r="F304" s="187">
        <f t="shared" ca="1" si="63"/>
        <v>0</v>
      </c>
      <c r="G304" s="188">
        <f ca="1">'WIJAM NPC Before Balancing'!G304</f>
        <v>0</v>
      </c>
      <c r="H304" s="188">
        <f ca="1">'WIJAM NPC Before Balancing'!H304</f>
        <v>0</v>
      </c>
      <c r="I304" s="188">
        <f ca="1">'WIJAM NPC Before Balancing'!I304</f>
        <v>0</v>
      </c>
      <c r="J304" s="188">
        <f ca="1">'WIJAM NPC Before Balancing'!J304</f>
        <v>0</v>
      </c>
      <c r="K304" s="188">
        <f ca="1">'WIJAM NPC Before Balancing'!K304</f>
        <v>0</v>
      </c>
      <c r="L304" s="188">
        <f ca="1">'WIJAM NPC Before Balancing'!L304</f>
        <v>0</v>
      </c>
      <c r="M304" s="188">
        <f ca="1">'WIJAM NPC Before Balancing'!M304</f>
        <v>0</v>
      </c>
      <c r="N304" s="188">
        <f ca="1">'WIJAM NPC Before Balancing'!N304</f>
        <v>0</v>
      </c>
      <c r="O304" s="188">
        <f ca="1">'WIJAM NPC Before Balancing'!O304</f>
        <v>0</v>
      </c>
      <c r="P304" s="188">
        <f ca="1">'WIJAM NPC Before Balancing'!P304</f>
        <v>0</v>
      </c>
      <c r="Q304" s="188">
        <f ca="1">'WIJAM NPC Before Balancing'!Q304</f>
        <v>0</v>
      </c>
      <c r="R304" s="188">
        <f ca="1">'WIJAM NPC Before Balancing'!R304</f>
        <v>0</v>
      </c>
      <c r="S304" s="188"/>
      <c r="T304" s="171"/>
    </row>
    <row r="305" spans="1:20" ht="12.75">
      <c r="A305" s="156"/>
      <c r="B305" s="156"/>
      <c r="C305" s="167" t="s">
        <v>43</v>
      </c>
      <c r="D305" s="170"/>
      <c r="E305" s="170"/>
      <c r="F305" s="187">
        <f t="shared" ca="1" si="63"/>
        <v>0</v>
      </c>
      <c r="G305" s="188">
        <f ca="1">'WIJAM NPC Before Balancing'!G305</f>
        <v>0</v>
      </c>
      <c r="H305" s="188">
        <f ca="1">'WIJAM NPC Before Balancing'!H305</f>
        <v>0</v>
      </c>
      <c r="I305" s="188">
        <f ca="1">'WIJAM NPC Before Balancing'!I305</f>
        <v>0</v>
      </c>
      <c r="J305" s="188">
        <f ca="1">'WIJAM NPC Before Balancing'!J305</f>
        <v>0</v>
      </c>
      <c r="K305" s="188">
        <f ca="1">'WIJAM NPC Before Balancing'!K305</f>
        <v>0</v>
      </c>
      <c r="L305" s="188">
        <f ca="1">'WIJAM NPC Before Balancing'!L305</f>
        <v>0</v>
      </c>
      <c r="M305" s="188">
        <f ca="1">'WIJAM NPC Before Balancing'!M305</f>
        <v>0</v>
      </c>
      <c r="N305" s="188">
        <f ca="1">'WIJAM NPC Before Balancing'!N305</f>
        <v>0</v>
      </c>
      <c r="O305" s="188">
        <f ca="1">'WIJAM NPC Before Balancing'!O305</f>
        <v>0</v>
      </c>
      <c r="P305" s="188">
        <f ca="1">'WIJAM NPC Before Balancing'!P305</f>
        <v>0</v>
      </c>
      <c r="Q305" s="188">
        <f ca="1">'WIJAM NPC Before Balancing'!Q305</f>
        <v>0</v>
      </c>
      <c r="R305" s="188">
        <f ca="1">'WIJAM NPC Before Balancing'!R305</f>
        <v>0</v>
      </c>
      <c r="S305" s="188"/>
      <c r="T305" s="171"/>
    </row>
    <row r="306" spans="1:20" ht="12.75">
      <c r="A306" s="156"/>
      <c r="B306" s="156"/>
      <c r="C306" s="167" t="s">
        <v>44</v>
      </c>
      <c r="D306" s="167"/>
      <c r="E306" s="167"/>
      <c r="F306" s="187">
        <f t="shared" ca="1" si="63"/>
        <v>0</v>
      </c>
      <c r="G306" s="188">
        <f ca="1">'WIJAM NPC Before Balancing'!G306</f>
        <v>0</v>
      </c>
      <c r="H306" s="188">
        <f ca="1">'WIJAM NPC Before Balancing'!H306</f>
        <v>0</v>
      </c>
      <c r="I306" s="188">
        <f ca="1">'WIJAM NPC Before Balancing'!I306</f>
        <v>0</v>
      </c>
      <c r="J306" s="188">
        <f ca="1">'WIJAM NPC Before Balancing'!J306</f>
        <v>0</v>
      </c>
      <c r="K306" s="188">
        <f ca="1">'WIJAM NPC Before Balancing'!K306</f>
        <v>0</v>
      </c>
      <c r="L306" s="188">
        <f ca="1">'WIJAM NPC Before Balancing'!L306</f>
        <v>0</v>
      </c>
      <c r="M306" s="188">
        <f ca="1">'WIJAM NPC Before Balancing'!M306</f>
        <v>0</v>
      </c>
      <c r="N306" s="188">
        <f ca="1">'WIJAM NPC Before Balancing'!N306</f>
        <v>0</v>
      </c>
      <c r="O306" s="188">
        <f ca="1">'WIJAM NPC Before Balancing'!O306</f>
        <v>0</v>
      </c>
      <c r="P306" s="188">
        <f ca="1">'WIJAM NPC Before Balancing'!P306</f>
        <v>0</v>
      </c>
      <c r="Q306" s="188">
        <f ca="1">'WIJAM NPC Before Balancing'!Q306</f>
        <v>0</v>
      </c>
      <c r="R306" s="188">
        <f ca="1">'WIJAM NPC Before Balancing'!R306</f>
        <v>0</v>
      </c>
      <c r="S306" s="188"/>
      <c r="T306" s="171"/>
    </row>
    <row r="307" spans="1:20" ht="12.75">
      <c r="A307" s="156"/>
      <c r="B307" s="156"/>
      <c r="C307" s="167" t="s">
        <v>45</v>
      </c>
      <c r="D307" s="167"/>
      <c r="E307" s="167"/>
      <c r="F307" s="187">
        <f t="shared" ca="1" si="63"/>
        <v>0</v>
      </c>
      <c r="G307" s="188">
        <f ca="1">'WIJAM NPC Before Balancing'!G307</f>
        <v>0</v>
      </c>
      <c r="H307" s="188">
        <f ca="1">'WIJAM NPC Before Balancing'!H307</f>
        <v>0</v>
      </c>
      <c r="I307" s="188">
        <f ca="1">'WIJAM NPC Before Balancing'!I307</f>
        <v>0</v>
      </c>
      <c r="J307" s="188">
        <f ca="1">'WIJAM NPC Before Balancing'!J307</f>
        <v>0</v>
      </c>
      <c r="K307" s="188">
        <f ca="1">'WIJAM NPC Before Balancing'!K307</f>
        <v>0</v>
      </c>
      <c r="L307" s="188">
        <f ca="1">'WIJAM NPC Before Balancing'!L307</f>
        <v>0</v>
      </c>
      <c r="M307" s="188">
        <f ca="1">'WIJAM NPC Before Balancing'!M307</f>
        <v>0</v>
      </c>
      <c r="N307" s="188">
        <f ca="1">'WIJAM NPC Before Balancing'!N307</f>
        <v>0</v>
      </c>
      <c r="O307" s="188">
        <f ca="1">'WIJAM NPC Before Balancing'!O307</f>
        <v>0</v>
      </c>
      <c r="P307" s="188">
        <f ca="1">'WIJAM NPC Before Balancing'!P307</f>
        <v>0</v>
      </c>
      <c r="Q307" s="188">
        <f ca="1">'WIJAM NPC Before Balancing'!Q307</f>
        <v>0</v>
      </c>
      <c r="R307" s="188">
        <f ca="1">'WIJAM NPC Before Balancing'!R307</f>
        <v>0</v>
      </c>
      <c r="S307" s="188"/>
      <c r="T307" s="171"/>
    </row>
    <row r="308" spans="1:20" ht="12.75">
      <c r="A308" s="156"/>
      <c r="B308" s="156"/>
      <c r="C308" s="167" t="s">
        <v>46</v>
      </c>
      <c r="D308" s="167"/>
      <c r="E308" s="167"/>
      <c r="F308" s="187">
        <f t="shared" ca="1" si="63"/>
        <v>0</v>
      </c>
      <c r="G308" s="188">
        <f ca="1">'WIJAM NPC Before Balancing'!G308</f>
        <v>0</v>
      </c>
      <c r="H308" s="188">
        <f ca="1">'WIJAM NPC Before Balancing'!H308</f>
        <v>0</v>
      </c>
      <c r="I308" s="188">
        <f ca="1">'WIJAM NPC Before Balancing'!I308</f>
        <v>0</v>
      </c>
      <c r="J308" s="188">
        <f ca="1">'WIJAM NPC Before Balancing'!J308</f>
        <v>0</v>
      </c>
      <c r="K308" s="188">
        <f ca="1">'WIJAM NPC Before Balancing'!K308</f>
        <v>0</v>
      </c>
      <c r="L308" s="188">
        <f ca="1">'WIJAM NPC Before Balancing'!L308</f>
        <v>0</v>
      </c>
      <c r="M308" s="188">
        <f ca="1">'WIJAM NPC Before Balancing'!M308</f>
        <v>0</v>
      </c>
      <c r="N308" s="188">
        <f ca="1">'WIJAM NPC Before Balancing'!N308</f>
        <v>0</v>
      </c>
      <c r="O308" s="188">
        <f ca="1">'WIJAM NPC Before Balancing'!O308</f>
        <v>0</v>
      </c>
      <c r="P308" s="188">
        <f ca="1">'WIJAM NPC Before Balancing'!P308</f>
        <v>0</v>
      </c>
      <c r="Q308" s="188">
        <f ca="1">'WIJAM NPC Before Balancing'!Q308</f>
        <v>0</v>
      </c>
      <c r="R308" s="188">
        <f ca="1">'WIJAM NPC Before Balancing'!R308</f>
        <v>0</v>
      </c>
      <c r="S308" s="188"/>
      <c r="T308" s="171"/>
    </row>
    <row r="309" spans="1:20" ht="12.75">
      <c r="A309" s="156"/>
      <c r="B309" s="156"/>
      <c r="C309" s="167" t="s">
        <v>47</v>
      </c>
      <c r="D309" s="167"/>
      <c r="E309" s="167"/>
      <c r="F309" s="187">
        <f t="shared" ca="1" si="63"/>
        <v>1657273.5223813828</v>
      </c>
      <c r="G309" s="188">
        <f ca="1">'WIJAM NPC Before Balancing'!G309</f>
        <v>122728.86394989623</v>
      </c>
      <c r="H309" s="188">
        <f ca="1">'WIJAM NPC Before Balancing'!H309</f>
        <v>108044.16156843964</v>
      </c>
      <c r="I309" s="188">
        <f ca="1">'WIJAM NPC Before Balancing'!I309</f>
        <v>135873.60259129811</v>
      </c>
      <c r="J309" s="188">
        <f ca="1">'WIJAM NPC Before Balancing'!J309</f>
        <v>122342.86195027355</v>
      </c>
      <c r="K309" s="188">
        <f ca="1">'WIJAM NPC Before Balancing'!K309</f>
        <v>119833.84895272576</v>
      </c>
      <c r="L309" s="188">
        <f ca="1">'WIJAM NPC Before Balancing'!L309</f>
        <v>96320.305724252248</v>
      </c>
      <c r="M309" s="188">
        <f ca="1">'WIJAM NPC Before Balancing'!M309</f>
        <v>174989.22082314882</v>
      </c>
      <c r="N309" s="188">
        <f ca="1">'WIJAM NPC Before Balancing'!N309</f>
        <v>171443.75426083989</v>
      </c>
      <c r="O309" s="188">
        <f ca="1">'WIJAM NPC Before Balancing'!O309</f>
        <v>164274.63213979104</v>
      </c>
      <c r="P309" s="188">
        <f ca="1">'WIJAM NPC Before Balancing'!P309</f>
        <v>178556.93080685622</v>
      </c>
      <c r="Q309" s="188">
        <f ca="1">'WIJAM NPC Before Balancing'!Q309</f>
        <v>136907.35998376843</v>
      </c>
      <c r="R309" s="188">
        <f ca="1">'WIJAM NPC Before Balancing'!R309</f>
        <v>125957.97963009293</v>
      </c>
      <c r="S309" s="188"/>
      <c r="T309" s="171"/>
    </row>
    <row r="310" spans="1:20" ht="12.75">
      <c r="A310" s="156"/>
      <c r="B310" s="153"/>
      <c r="C310" s="167" t="s">
        <v>152</v>
      </c>
      <c r="D310" s="167"/>
      <c r="E310" s="167"/>
      <c r="F310" s="187">
        <f t="shared" ref="F310" ca="1" si="64">SUM(G310:R310)</f>
        <v>0</v>
      </c>
      <c r="G310" s="188">
        <f ca="1">'WIJAM NPC Before Balancing'!G310</f>
        <v>0</v>
      </c>
      <c r="H310" s="188">
        <f ca="1">'WIJAM NPC Before Balancing'!H310</f>
        <v>0</v>
      </c>
      <c r="I310" s="188">
        <f ca="1">'WIJAM NPC Before Balancing'!I310</f>
        <v>0</v>
      </c>
      <c r="J310" s="188">
        <f ca="1">'WIJAM NPC Before Balancing'!J310</f>
        <v>0</v>
      </c>
      <c r="K310" s="188">
        <f ca="1">'WIJAM NPC Before Balancing'!K310</f>
        <v>0</v>
      </c>
      <c r="L310" s="188">
        <f ca="1">'WIJAM NPC Before Balancing'!L310</f>
        <v>0</v>
      </c>
      <c r="M310" s="188">
        <f ca="1">'WIJAM NPC Before Balancing'!M310</f>
        <v>0</v>
      </c>
      <c r="N310" s="188">
        <f ca="1">'WIJAM NPC Before Balancing'!N310</f>
        <v>0</v>
      </c>
      <c r="O310" s="188">
        <f ca="1">'WIJAM NPC Before Balancing'!O310</f>
        <v>0</v>
      </c>
      <c r="P310" s="188">
        <f ca="1">'WIJAM NPC Before Balancing'!P310</f>
        <v>0</v>
      </c>
      <c r="Q310" s="188">
        <f ca="1">'WIJAM NPC Before Balancing'!Q310</f>
        <v>0</v>
      </c>
      <c r="R310" s="188">
        <f ca="1">'WIJAM NPC Before Balancing'!R310</f>
        <v>0</v>
      </c>
      <c r="S310" s="188"/>
      <c r="T310" s="171"/>
    </row>
    <row r="311" spans="1:20" ht="12.75">
      <c r="A311" s="156"/>
      <c r="B311" s="156"/>
      <c r="C311" s="167" t="s">
        <v>48</v>
      </c>
      <c r="D311" s="167"/>
      <c r="E311" s="167"/>
      <c r="F311" s="187">
        <f t="shared" ca="1" si="63"/>
        <v>0</v>
      </c>
      <c r="G311" s="188">
        <f ca="1">'WIJAM NPC Before Balancing'!G311</f>
        <v>0</v>
      </c>
      <c r="H311" s="188">
        <f ca="1">'WIJAM NPC Before Balancing'!H311</f>
        <v>0</v>
      </c>
      <c r="I311" s="188">
        <f ca="1">'WIJAM NPC Before Balancing'!I311</f>
        <v>0</v>
      </c>
      <c r="J311" s="188">
        <f ca="1">'WIJAM NPC Before Balancing'!J311</f>
        <v>0</v>
      </c>
      <c r="K311" s="188">
        <f ca="1">'WIJAM NPC Before Balancing'!K311</f>
        <v>0</v>
      </c>
      <c r="L311" s="188">
        <f ca="1">'WIJAM NPC Before Balancing'!L311</f>
        <v>0</v>
      </c>
      <c r="M311" s="188">
        <f ca="1">'WIJAM NPC Before Balancing'!M311</f>
        <v>0</v>
      </c>
      <c r="N311" s="188">
        <f ca="1">'WIJAM NPC Before Balancing'!N311</f>
        <v>0</v>
      </c>
      <c r="O311" s="188">
        <f ca="1">'WIJAM NPC Before Balancing'!O311</f>
        <v>0</v>
      </c>
      <c r="P311" s="188">
        <f ca="1">'WIJAM NPC Before Balancing'!P311</f>
        <v>0</v>
      </c>
      <c r="Q311" s="188">
        <f ca="1">'WIJAM NPC Before Balancing'!Q311</f>
        <v>0</v>
      </c>
      <c r="R311" s="188">
        <f ca="1">'WIJAM NPC Before Balancing'!R311</f>
        <v>0</v>
      </c>
      <c r="S311" s="188"/>
      <c r="T311" s="171"/>
    </row>
    <row r="312" spans="1:20" ht="12.75">
      <c r="A312" s="156"/>
      <c r="B312" s="156"/>
      <c r="C312" s="167"/>
      <c r="D312" s="167"/>
      <c r="E312" s="167"/>
      <c r="F312" s="215" t="s">
        <v>86</v>
      </c>
      <c r="G312" s="215" t="s">
        <v>86</v>
      </c>
      <c r="H312" s="215" t="s">
        <v>86</v>
      </c>
      <c r="I312" s="215" t="s">
        <v>86</v>
      </c>
      <c r="J312" s="215" t="s">
        <v>86</v>
      </c>
      <c r="K312" s="215" t="s">
        <v>86</v>
      </c>
      <c r="L312" s="215" t="s">
        <v>86</v>
      </c>
      <c r="M312" s="215" t="s">
        <v>86</v>
      </c>
      <c r="N312" s="215" t="s">
        <v>86</v>
      </c>
      <c r="O312" s="215" t="s">
        <v>86</v>
      </c>
      <c r="P312" s="215" t="s">
        <v>86</v>
      </c>
      <c r="Q312" s="215" t="s">
        <v>86</v>
      </c>
      <c r="R312" s="215" t="s">
        <v>86</v>
      </c>
      <c r="S312" s="188"/>
      <c r="T312" s="171"/>
    </row>
    <row r="313" spans="1:20" ht="12.75">
      <c r="A313" s="169" t="s">
        <v>61</v>
      </c>
      <c r="B313" s="156"/>
      <c r="C313" s="167"/>
      <c r="D313" s="167"/>
      <c r="E313" s="167"/>
      <c r="F313" s="182">
        <f ca="1">SUM(G313:R313)</f>
        <v>1781441.5530797134</v>
      </c>
      <c r="G313" s="192">
        <f t="shared" ref="G313:R313" ca="1" si="65">SUM(G303:G311)</f>
        <v>134677.01614964887</v>
      </c>
      <c r="H313" s="192">
        <f t="shared" ca="1" si="65"/>
        <v>116898.34088945345</v>
      </c>
      <c r="I313" s="192">
        <f t="shared" ca="1" si="65"/>
        <v>147630.63964729206</v>
      </c>
      <c r="J313" s="192">
        <f t="shared" ca="1" si="65"/>
        <v>133255.7768453717</v>
      </c>
      <c r="K313" s="192">
        <f t="shared" ca="1" si="65"/>
        <v>124573.40327617474</v>
      </c>
      <c r="L313" s="192">
        <f t="shared" ca="1" si="65"/>
        <v>105054.84884925403</v>
      </c>
      <c r="M313" s="192">
        <f t="shared" ca="1" si="65"/>
        <v>185987.63522449488</v>
      </c>
      <c r="N313" s="192">
        <f t="shared" ca="1" si="65"/>
        <v>183124.18269274023</v>
      </c>
      <c r="O313" s="192">
        <f t="shared" ca="1" si="65"/>
        <v>175541.48678069992</v>
      </c>
      <c r="P313" s="192">
        <f t="shared" ca="1" si="65"/>
        <v>190412.7649560172</v>
      </c>
      <c r="Q313" s="192">
        <f t="shared" ca="1" si="65"/>
        <v>147086.29995425322</v>
      </c>
      <c r="R313" s="192">
        <f t="shared" ca="1" si="65"/>
        <v>137199.15781431281</v>
      </c>
      <c r="S313" s="188"/>
      <c r="T313" s="171"/>
    </row>
    <row r="314" spans="1:20" ht="12.75">
      <c r="A314" s="156"/>
      <c r="B314" s="156"/>
      <c r="C314" s="167"/>
      <c r="D314" s="167"/>
      <c r="E314" s="167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188"/>
      <c r="T314" s="171"/>
    </row>
    <row r="315" spans="1:20" ht="12.75">
      <c r="A315" s="169" t="s">
        <v>144</v>
      </c>
      <c r="B315" s="156"/>
      <c r="C315" s="167"/>
      <c r="D315" s="167"/>
      <c r="E315" s="167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188"/>
      <c r="T315" s="171"/>
    </row>
    <row r="316" spans="1:20" ht="12.75">
      <c r="A316" s="156"/>
      <c r="B316" s="156"/>
      <c r="C316" s="167" t="s">
        <v>50</v>
      </c>
      <c r="D316" s="167"/>
      <c r="E316" s="167"/>
      <c r="F316" s="187">
        <f ca="1">SUM(G316:R316)</f>
        <v>488005.83653583983</v>
      </c>
      <c r="G316" s="187">
        <f ca="1">'WIJAM NPC Before Balancing'!G316</f>
        <v>28171.405541732503</v>
      </c>
      <c r="H316" s="187">
        <f ca="1">'WIJAM NPC Before Balancing'!H316</f>
        <v>31343.22756075118</v>
      </c>
      <c r="I316" s="187">
        <f ca="1">'WIJAM NPC Before Balancing'!I316</f>
        <v>18112.436087070313</v>
      </c>
      <c r="J316" s="187">
        <f ca="1">'WIJAM NPC Before Balancing'!J316</f>
        <v>47744.268286281134</v>
      </c>
      <c r="K316" s="187">
        <f ca="1">'WIJAM NPC Before Balancing'!K316</f>
        <v>-105.82476241112111</v>
      </c>
      <c r="L316" s="187">
        <f ca="1">'WIJAM NPC Before Balancing'!L316</f>
        <v>645.05922055696112</v>
      </c>
      <c r="M316" s="187">
        <f ca="1">'WIJAM NPC Before Balancing'!M316</f>
        <v>40896.664710901649</v>
      </c>
      <c r="N316" s="187">
        <f ca="1">'WIJAM NPC Before Balancing'!N316</f>
        <v>53077.072396319265</v>
      </c>
      <c r="O316" s="187">
        <f ca="1">'WIJAM NPC Before Balancing'!O316</f>
        <v>55173.121671336987</v>
      </c>
      <c r="P316" s="187">
        <f ca="1">'WIJAM NPC Before Balancing'!P316</f>
        <v>70972.241932961653</v>
      </c>
      <c r="Q316" s="187">
        <f ca="1">'WIJAM NPC Before Balancing'!Q316</f>
        <v>69907.253878123622</v>
      </c>
      <c r="R316" s="187">
        <f ca="1">'WIJAM NPC Before Balancing'!R316</f>
        <v>72068.910012215754</v>
      </c>
      <c r="S316" s="188"/>
      <c r="T316" s="171"/>
    </row>
    <row r="317" spans="1:20" ht="12.75">
      <c r="A317" s="156"/>
      <c r="B317" s="156"/>
      <c r="C317" s="167" t="s">
        <v>51</v>
      </c>
      <c r="D317" s="167"/>
      <c r="E317" s="167"/>
      <c r="F317" s="187">
        <f t="shared" ref="F317:F323" ca="1" si="66">SUM(G317:R317)</f>
        <v>0</v>
      </c>
      <c r="G317" s="187">
        <f ca="1">'WIJAM NPC Before Balancing'!G317</f>
        <v>0</v>
      </c>
      <c r="H317" s="187">
        <f ca="1">'WIJAM NPC Before Balancing'!H317</f>
        <v>0</v>
      </c>
      <c r="I317" s="187">
        <f ca="1">'WIJAM NPC Before Balancing'!I317</f>
        <v>0</v>
      </c>
      <c r="J317" s="187">
        <f ca="1">'WIJAM NPC Before Balancing'!J317</f>
        <v>0</v>
      </c>
      <c r="K317" s="187">
        <f ca="1">'WIJAM NPC Before Balancing'!K317</f>
        <v>0</v>
      </c>
      <c r="L317" s="187">
        <f ca="1">'WIJAM NPC Before Balancing'!L317</f>
        <v>0</v>
      </c>
      <c r="M317" s="187">
        <f ca="1">'WIJAM NPC Before Balancing'!M317</f>
        <v>0</v>
      </c>
      <c r="N317" s="187">
        <f ca="1">'WIJAM NPC Before Balancing'!N317</f>
        <v>0</v>
      </c>
      <c r="O317" s="187">
        <f ca="1">'WIJAM NPC Before Balancing'!O317</f>
        <v>0</v>
      </c>
      <c r="P317" s="187">
        <f ca="1">'WIJAM NPC Before Balancing'!P317</f>
        <v>0</v>
      </c>
      <c r="Q317" s="187">
        <f ca="1">'WIJAM NPC Before Balancing'!Q317</f>
        <v>0</v>
      </c>
      <c r="R317" s="187">
        <f ca="1">'WIJAM NPC Before Balancing'!R317</f>
        <v>0</v>
      </c>
      <c r="S317" s="188"/>
      <c r="T317" s="171"/>
    </row>
    <row r="318" spans="1:20" ht="12.75">
      <c r="A318" s="156"/>
      <c r="B318" s="156"/>
      <c r="C318" s="167" t="s">
        <v>52</v>
      </c>
      <c r="D318" s="167"/>
      <c r="E318" s="167"/>
      <c r="F318" s="187">
        <f t="shared" ca="1" si="66"/>
        <v>0</v>
      </c>
      <c r="G318" s="187">
        <f ca="1">'WIJAM NPC Before Balancing'!G318</f>
        <v>0</v>
      </c>
      <c r="H318" s="187">
        <f ca="1">'WIJAM NPC Before Balancing'!H318</f>
        <v>0</v>
      </c>
      <c r="I318" s="187">
        <f ca="1">'WIJAM NPC Before Balancing'!I318</f>
        <v>0</v>
      </c>
      <c r="J318" s="187">
        <f ca="1">'WIJAM NPC Before Balancing'!J318</f>
        <v>0</v>
      </c>
      <c r="K318" s="187">
        <f ca="1">'WIJAM NPC Before Balancing'!K318</f>
        <v>0</v>
      </c>
      <c r="L318" s="187">
        <f ca="1">'WIJAM NPC Before Balancing'!L318</f>
        <v>0</v>
      </c>
      <c r="M318" s="187">
        <f ca="1">'WIJAM NPC Before Balancing'!M318</f>
        <v>0</v>
      </c>
      <c r="N318" s="187">
        <f ca="1">'WIJAM NPC Before Balancing'!N318</f>
        <v>0</v>
      </c>
      <c r="O318" s="187">
        <f ca="1">'WIJAM NPC Before Balancing'!O318</f>
        <v>0</v>
      </c>
      <c r="P318" s="187">
        <f ca="1">'WIJAM NPC Before Balancing'!P318</f>
        <v>0</v>
      </c>
      <c r="Q318" s="187">
        <f ca="1">'WIJAM NPC Before Balancing'!Q318</f>
        <v>0</v>
      </c>
      <c r="R318" s="187">
        <f ca="1">'WIJAM NPC Before Balancing'!R318</f>
        <v>0</v>
      </c>
      <c r="S318" s="188"/>
      <c r="T318" s="171"/>
    </row>
    <row r="319" spans="1:20" ht="12.75">
      <c r="A319" s="156"/>
      <c r="B319" s="156"/>
      <c r="C319" s="167" t="s">
        <v>53</v>
      </c>
      <c r="D319" s="167"/>
      <c r="E319" s="167"/>
      <c r="F319" s="187">
        <f t="shared" ca="1" si="66"/>
        <v>0</v>
      </c>
      <c r="G319" s="187">
        <f ca="1">'WIJAM NPC Before Balancing'!G319</f>
        <v>0</v>
      </c>
      <c r="H319" s="187">
        <f ca="1">'WIJAM NPC Before Balancing'!H319</f>
        <v>0</v>
      </c>
      <c r="I319" s="187">
        <f ca="1">'WIJAM NPC Before Balancing'!I319</f>
        <v>0</v>
      </c>
      <c r="J319" s="187">
        <f ca="1">'WIJAM NPC Before Balancing'!J319</f>
        <v>0</v>
      </c>
      <c r="K319" s="187">
        <f ca="1">'WIJAM NPC Before Balancing'!K319</f>
        <v>0</v>
      </c>
      <c r="L319" s="187">
        <f ca="1">'WIJAM NPC Before Balancing'!L319</f>
        <v>0</v>
      </c>
      <c r="M319" s="187">
        <f ca="1">'WIJAM NPC Before Balancing'!M319</f>
        <v>0</v>
      </c>
      <c r="N319" s="187">
        <f ca="1">'WIJAM NPC Before Balancing'!N319</f>
        <v>0</v>
      </c>
      <c r="O319" s="187">
        <f ca="1">'WIJAM NPC Before Balancing'!O319</f>
        <v>0</v>
      </c>
      <c r="P319" s="187">
        <f ca="1">'WIJAM NPC Before Balancing'!P319</f>
        <v>0</v>
      </c>
      <c r="Q319" s="187">
        <f ca="1">'WIJAM NPC Before Balancing'!Q319</f>
        <v>0</v>
      </c>
      <c r="R319" s="187">
        <f ca="1">'WIJAM NPC Before Balancing'!R319</f>
        <v>0</v>
      </c>
      <c r="S319" s="188"/>
      <c r="T319" s="171"/>
    </row>
    <row r="320" spans="1:20" ht="12.75">
      <c r="A320" s="156"/>
      <c r="B320" s="156"/>
      <c r="C320" s="167" t="s">
        <v>54</v>
      </c>
      <c r="D320" s="167"/>
      <c r="E320" s="167"/>
      <c r="F320" s="187">
        <f t="shared" ca="1" si="66"/>
        <v>322165.17765718373</v>
      </c>
      <c r="G320" s="187">
        <f ca="1">'WIJAM NPC Before Balancing'!G320</f>
        <v>29419.283950291669</v>
      </c>
      <c r="H320" s="187">
        <f ca="1">'WIJAM NPC Before Balancing'!H320</f>
        <v>28010.983290434116</v>
      </c>
      <c r="I320" s="187">
        <f ca="1">'WIJAM NPC Before Balancing'!I320</f>
        <v>28952.846143995517</v>
      </c>
      <c r="J320" s="187">
        <f ca="1">'WIJAM NPC Before Balancing'!J320</f>
        <v>30540.891623235017</v>
      </c>
      <c r="K320" s="187">
        <f ca="1">'WIJAM NPC Before Balancing'!K320</f>
        <v>28111.640389288008</v>
      </c>
      <c r="L320" s="187">
        <f ca="1">'WIJAM NPC Before Balancing'!L320</f>
        <v>22202.080090058054</v>
      </c>
      <c r="M320" s="187">
        <f ca="1">'WIJAM NPC Before Balancing'!M320</f>
        <v>26580.214528153821</v>
      </c>
      <c r="N320" s="187">
        <f ca="1">'WIJAM NPC Before Balancing'!N320</f>
        <v>30297.112711948252</v>
      </c>
      <c r="O320" s="187">
        <f ca="1">'WIJAM NPC Before Balancing'!O320</f>
        <v>29818.991492392273</v>
      </c>
      <c r="P320" s="187">
        <f ca="1">'WIJAM NPC Before Balancing'!P320</f>
        <v>1027.4663237920527</v>
      </c>
      <c r="Q320" s="187">
        <f ca="1">'WIJAM NPC Before Balancing'!Q320</f>
        <v>33313.904824249999</v>
      </c>
      <c r="R320" s="187">
        <f ca="1">'WIJAM NPC Before Balancing'!R320</f>
        <v>33889.762289344908</v>
      </c>
      <c r="S320" s="188"/>
      <c r="T320" s="171"/>
    </row>
    <row r="321" spans="1:20" ht="12.75">
      <c r="A321" s="156"/>
      <c r="B321" s="156"/>
      <c r="C321" s="167" t="s">
        <v>115</v>
      </c>
      <c r="D321" s="167"/>
      <c r="E321" s="167"/>
      <c r="F321" s="187">
        <f t="shared" ca="1" si="66"/>
        <v>0</v>
      </c>
      <c r="G321" s="187">
        <f ca="1">'WIJAM NPC Before Balancing'!G321</f>
        <v>0</v>
      </c>
      <c r="H321" s="187">
        <f ca="1">'WIJAM NPC Before Balancing'!H321</f>
        <v>0</v>
      </c>
      <c r="I321" s="187">
        <f ca="1">'WIJAM NPC Before Balancing'!I321</f>
        <v>0</v>
      </c>
      <c r="J321" s="187">
        <f ca="1">'WIJAM NPC Before Balancing'!J321</f>
        <v>0</v>
      </c>
      <c r="K321" s="187">
        <f ca="1">'WIJAM NPC Before Balancing'!K321</f>
        <v>0</v>
      </c>
      <c r="L321" s="187">
        <f ca="1">'WIJAM NPC Before Balancing'!L321</f>
        <v>0</v>
      </c>
      <c r="M321" s="187">
        <f ca="1">'WIJAM NPC Before Balancing'!M321</f>
        <v>0</v>
      </c>
      <c r="N321" s="187">
        <f ca="1">'WIJAM NPC Before Balancing'!N321</f>
        <v>0</v>
      </c>
      <c r="O321" s="187">
        <f ca="1">'WIJAM NPC Before Balancing'!O321</f>
        <v>0</v>
      </c>
      <c r="P321" s="187">
        <f ca="1">'WIJAM NPC Before Balancing'!P321</f>
        <v>0</v>
      </c>
      <c r="Q321" s="187">
        <f ca="1">'WIJAM NPC Before Balancing'!Q321</f>
        <v>0</v>
      </c>
      <c r="R321" s="187">
        <f ca="1">'WIJAM NPC Before Balancing'!R321</f>
        <v>0</v>
      </c>
      <c r="S321" s="188"/>
      <c r="T321" s="171"/>
    </row>
    <row r="322" spans="1:20" ht="12.75">
      <c r="A322" s="156"/>
      <c r="B322" s="156"/>
      <c r="C322" s="167" t="s">
        <v>116</v>
      </c>
      <c r="D322" s="167"/>
      <c r="E322" s="167"/>
      <c r="F322" s="187">
        <f t="shared" ca="1" si="66"/>
        <v>0</v>
      </c>
      <c r="G322" s="187">
        <f ca="1">'WIJAM NPC Before Balancing'!G322</f>
        <v>0</v>
      </c>
      <c r="H322" s="187">
        <f ca="1">'WIJAM NPC Before Balancing'!H322</f>
        <v>0</v>
      </c>
      <c r="I322" s="187">
        <f ca="1">'WIJAM NPC Before Balancing'!I322</f>
        <v>0</v>
      </c>
      <c r="J322" s="187">
        <f ca="1">'WIJAM NPC Before Balancing'!J322</f>
        <v>0</v>
      </c>
      <c r="K322" s="187">
        <f ca="1">'WIJAM NPC Before Balancing'!K322</f>
        <v>0</v>
      </c>
      <c r="L322" s="187">
        <f ca="1">'WIJAM NPC Before Balancing'!L322</f>
        <v>0</v>
      </c>
      <c r="M322" s="187">
        <f ca="1">'WIJAM NPC Before Balancing'!M322</f>
        <v>0</v>
      </c>
      <c r="N322" s="187">
        <f ca="1">'WIJAM NPC Before Balancing'!N322</f>
        <v>0</v>
      </c>
      <c r="O322" s="187">
        <f ca="1">'WIJAM NPC Before Balancing'!O322</f>
        <v>0</v>
      </c>
      <c r="P322" s="187">
        <f ca="1">'WIJAM NPC Before Balancing'!P322</f>
        <v>0</v>
      </c>
      <c r="Q322" s="187">
        <f ca="1">'WIJAM NPC Before Balancing'!Q322</f>
        <v>0</v>
      </c>
      <c r="R322" s="187">
        <f ca="1">'WIJAM NPC Before Balancing'!R322</f>
        <v>0</v>
      </c>
      <c r="S322" s="188"/>
      <c r="T322" s="171"/>
    </row>
    <row r="323" spans="1:20" ht="12.75">
      <c r="A323" s="156"/>
      <c r="B323" s="167"/>
      <c r="C323" s="167" t="s">
        <v>153</v>
      </c>
      <c r="D323" s="167"/>
      <c r="E323" s="167"/>
      <c r="F323" s="187">
        <f t="shared" ca="1" si="66"/>
        <v>0</v>
      </c>
      <c r="G323" s="187">
        <f ca="1">'WIJAM NPC Before Balancing'!G323</f>
        <v>0</v>
      </c>
      <c r="H323" s="187">
        <f ca="1">'WIJAM NPC Before Balancing'!H323</f>
        <v>0</v>
      </c>
      <c r="I323" s="187">
        <f ca="1">'WIJAM NPC Before Balancing'!I323</f>
        <v>0</v>
      </c>
      <c r="J323" s="187">
        <f ca="1">'WIJAM NPC Before Balancing'!J323</f>
        <v>0</v>
      </c>
      <c r="K323" s="187">
        <f ca="1">'WIJAM NPC Before Balancing'!K323</f>
        <v>0</v>
      </c>
      <c r="L323" s="187">
        <f ca="1">'WIJAM NPC Before Balancing'!L323</f>
        <v>0</v>
      </c>
      <c r="M323" s="187">
        <f ca="1">'WIJAM NPC Before Balancing'!M323</f>
        <v>0</v>
      </c>
      <c r="N323" s="187">
        <f ca="1">'WIJAM NPC Before Balancing'!N323</f>
        <v>0</v>
      </c>
      <c r="O323" s="187">
        <f ca="1">'WIJAM NPC Before Balancing'!O323</f>
        <v>0</v>
      </c>
      <c r="P323" s="187">
        <f ca="1">'WIJAM NPC Before Balancing'!P323</f>
        <v>0</v>
      </c>
      <c r="Q323" s="187">
        <f ca="1">'WIJAM NPC Before Balancing'!Q323</f>
        <v>0</v>
      </c>
      <c r="R323" s="187">
        <f ca="1">'WIJAM NPC Before Balancing'!R323</f>
        <v>0</v>
      </c>
      <c r="S323" s="188"/>
      <c r="T323" s="171"/>
    </row>
    <row r="324" spans="1:20" ht="12.75">
      <c r="A324" s="156"/>
      <c r="B324" s="156"/>
      <c r="C324" s="167"/>
      <c r="D324" s="167"/>
      <c r="E324" s="167"/>
      <c r="F324" s="215" t="s">
        <v>86</v>
      </c>
      <c r="G324" s="215" t="s">
        <v>86</v>
      </c>
      <c r="H324" s="215" t="s">
        <v>86</v>
      </c>
      <c r="I324" s="215" t="s">
        <v>86</v>
      </c>
      <c r="J324" s="215" t="s">
        <v>86</v>
      </c>
      <c r="K324" s="215" t="s">
        <v>86</v>
      </c>
      <c r="L324" s="215" t="s">
        <v>86</v>
      </c>
      <c r="M324" s="215" t="s">
        <v>86</v>
      </c>
      <c r="N324" s="215" t="s">
        <v>86</v>
      </c>
      <c r="O324" s="215" t="s">
        <v>86</v>
      </c>
      <c r="P324" s="215" t="s">
        <v>86</v>
      </c>
      <c r="Q324" s="215" t="s">
        <v>86</v>
      </c>
      <c r="R324" s="215" t="s">
        <v>86</v>
      </c>
      <c r="S324" s="188"/>
      <c r="T324" s="171"/>
    </row>
    <row r="325" spans="1:20" ht="12.75">
      <c r="A325" s="169" t="s">
        <v>62</v>
      </c>
      <c r="B325" s="156"/>
      <c r="C325" s="167"/>
      <c r="D325" s="167"/>
      <c r="E325" s="167"/>
      <c r="F325" s="182">
        <f ca="1">SUM(G325:R325)</f>
        <v>810171.01419302367</v>
      </c>
      <c r="G325" s="192">
        <f t="shared" ref="G325:R325" ca="1" si="67">SUM(G316:G323)</f>
        <v>57590.689492024176</v>
      </c>
      <c r="H325" s="192">
        <f t="shared" ca="1" si="67"/>
        <v>59354.2108511853</v>
      </c>
      <c r="I325" s="192">
        <f t="shared" ca="1" si="67"/>
        <v>47065.28223106583</v>
      </c>
      <c r="J325" s="192">
        <f t="shared" ca="1" si="67"/>
        <v>78285.159909516151</v>
      </c>
      <c r="K325" s="192">
        <f t="shared" ca="1" si="67"/>
        <v>28005.815626876887</v>
      </c>
      <c r="L325" s="192">
        <f t="shared" ca="1" si="67"/>
        <v>22847.139310615017</v>
      </c>
      <c r="M325" s="192">
        <f t="shared" ca="1" si="67"/>
        <v>67476.879239055474</v>
      </c>
      <c r="N325" s="192">
        <f t="shared" ca="1" si="67"/>
        <v>83374.185108267513</v>
      </c>
      <c r="O325" s="192">
        <f t="shared" ca="1" si="67"/>
        <v>84992.113163729256</v>
      </c>
      <c r="P325" s="192">
        <f t="shared" ca="1" si="67"/>
        <v>71999.7082567537</v>
      </c>
      <c r="Q325" s="192">
        <f t="shared" ca="1" si="67"/>
        <v>103221.15870237362</v>
      </c>
      <c r="R325" s="192">
        <f t="shared" ca="1" si="67"/>
        <v>105958.67230156067</v>
      </c>
      <c r="S325" s="188"/>
      <c r="T325" s="171"/>
    </row>
    <row r="326" spans="1:20" ht="12.75">
      <c r="A326" s="156"/>
      <c r="B326" s="156"/>
      <c r="C326" s="170"/>
      <c r="D326" s="170"/>
      <c r="E326" s="170"/>
      <c r="F326" s="192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Q326" s="188"/>
      <c r="R326" s="188"/>
      <c r="S326" s="188"/>
      <c r="T326" s="171"/>
    </row>
    <row r="327" spans="1:20" ht="12.75">
      <c r="A327" s="169" t="s">
        <v>145</v>
      </c>
      <c r="B327" s="156"/>
      <c r="C327" s="170"/>
      <c r="D327" s="170"/>
      <c r="E327" s="170"/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  <c r="Q327" s="188"/>
      <c r="R327" s="188"/>
      <c r="S327" s="188"/>
      <c r="T327" s="171"/>
    </row>
    <row r="328" spans="1:20" ht="12.75">
      <c r="A328" s="156"/>
      <c r="B328" s="156"/>
      <c r="C328" s="162" t="s">
        <v>63</v>
      </c>
      <c r="D328" s="170"/>
      <c r="E328" s="170"/>
      <c r="F328" s="188">
        <f ca="1">SUM(G328:R328)</f>
        <v>218730.70270727141</v>
      </c>
      <c r="G328" s="188">
        <f ca="1">'WIJAM NPC Before Balancing'!G328</f>
        <v>26981.52967449847</v>
      </c>
      <c r="H328" s="188">
        <f ca="1">'WIJAM NPC Before Balancing'!H328</f>
        <v>14751.99531383357</v>
      </c>
      <c r="I328" s="188">
        <f ca="1">'WIJAM NPC Before Balancing'!I328</f>
        <v>28395.90814358136</v>
      </c>
      <c r="J328" s="188">
        <f ca="1">'WIJAM NPC Before Balancing'!J328</f>
        <v>20780.330467190241</v>
      </c>
      <c r="K328" s="188">
        <f ca="1">'WIJAM NPC Before Balancing'!K328</f>
        <v>28396.226786998781</v>
      </c>
      <c r="L328" s="188">
        <f ca="1">'WIJAM NPC Before Balancing'!L328</f>
        <v>23284.071119585355</v>
      </c>
      <c r="M328" s="188">
        <f ca="1">'WIJAM NPC Before Balancing'!M328</f>
        <v>12414.506864478501</v>
      </c>
      <c r="N328" s="188">
        <f ca="1">'WIJAM NPC Before Balancing'!N328</f>
        <v>9764.9868486127198</v>
      </c>
      <c r="O328" s="188">
        <f ca="1">'WIJAM NPC Before Balancing'!O328</f>
        <v>9978.3982774312535</v>
      </c>
      <c r="P328" s="188">
        <f ca="1">'WIJAM NPC Before Balancing'!P328</f>
        <v>11174.426344725565</v>
      </c>
      <c r="Q328" s="188">
        <f ca="1">'WIJAM NPC Before Balancing'!Q328</f>
        <v>16057.557055866771</v>
      </c>
      <c r="R328" s="188">
        <f ca="1">'WIJAM NPC Before Balancing'!R328</f>
        <v>16750.765810468816</v>
      </c>
      <c r="S328" s="188"/>
      <c r="T328" s="171"/>
    </row>
    <row r="329" spans="1:20" ht="12.75">
      <c r="A329" s="156"/>
      <c r="B329" s="156"/>
      <c r="C329" s="162" t="s">
        <v>64</v>
      </c>
      <c r="D329" s="170"/>
      <c r="E329" s="170"/>
      <c r="F329" s="188">
        <f ca="1">SUM(G329:R329)</f>
        <v>15134.294206415083</v>
      </c>
      <c r="G329" s="188">
        <f ca="1">'WIJAM NPC Before Balancing'!G329</f>
        <v>431.98981997227713</v>
      </c>
      <c r="H329" s="188">
        <f ca="1">'WIJAM NPC Before Balancing'!H329</f>
        <v>361.54477053540711</v>
      </c>
      <c r="I329" s="188">
        <f ca="1">'WIJAM NPC Before Balancing'!I329</f>
        <v>977.28661037170275</v>
      </c>
      <c r="J329" s="188">
        <f ca="1">'WIJAM NPC Before Balancing'!J329</f>
        <v>1728.0727169457109</v>
      </c>
      <c r="K329" s="188">
        <f ca="1">'WIJAM NPC Before Balancing'!K329</f>
        <v>1185.4902904975963</v>
      </c>
      <c r="L329" s="188">
        <f ca="1">'WIJAM NPC Before Balancing'!L329</f>
        <v>1812.6962035450542</v>
      </c>
      <c r="M329" s="188">
        <f ca="1">'WIJAM NPC Before Balancing'!M329</f>
        <v>3221.8022393215679</v>
      </c>
      <c r="N329" s="188">
        <f ca="1">'WIJAM NPC Before Balancing'!N329</f>
        <v>2255.3578695319275</v>
      </c>
      <c r="O329" s="188">
        <f ca="1">'WIJAM NPC Before Balancing'!O329</f>
        <v>1546.3485437901675</v>
      </c>
      <c r="P329" s="188">
        <f ca="1">'WIJAM NPC Before Balancing'!P329</f>
        <v>524.48220576486256</v>
      </c>
      <c r="Q329" s="188">
        <f ca="1">'WIJAM NPC Before Balancing'!Q329</f>
        <v>544.61608839895746</v>
      </c>
      <c r="R329" s="188">
        <f ca="1">'WIJAM NPC Before Balancing'!R329</f>
        <v>544.60684773985224</v>
      </c>
      <c r="S329" s="188"/>
      <c r="T329" s="171"/>
    </row>
    <row r="330" spans="1:20" ht="12.75">
      <c r="A330" s="156"/>
      <c r="B330" s="156"/>
      <c r="C330" s="153"/>
      <c r="D330" s="153"/>
      <c r="E330" s="153"/>
      <c r="F330" s="215" t="s">
        <v>86</v>
      </c>
      <c r="G330" s="215" t="s">
        <v>86</v>
      </c>
      <c r="H330" s="215" t="s">
        <v>86</v>
      </c>
      <c r="I330" s="215" t="s">
        <v>86</v>
      </c>
      <c r="J330" s="215" t="s">
        <v>86</v>
      </c>
      <c r="K330" s="215" t="s">
        <v>86</v>
      </c>
      <c r="L330" s="215" t="s">
        <v>86</v>
      </c>
      <c r="M330" s="215" t="s">
        <v>86</v>
      </c>
      <c r="N330" s="215" t="s">
        <v>86</v>
      </c>
      <c r="O330" s="215" t="s">
        <v>86</v>
      </c>
      <c r="P330" s="215" t="s">
        <v>86</v>
      </c>
      <c r="Q330" s="215" t="s">
        <v>86</v>
      </c>
      <c r="R330" s="215" t="s">
        <v>86</v>
      </c>
      <c r="S330" s="188"/>
      <c r="T330" s="171"/>
    </row>
    <row r="331" spans="1:20" ht="12.75">
      <c r="A331" s="169" t="s">
        <v>65</v>
      </c>
      <c r="B331" s="156"/>
      <c r="C331" s="153"/>
      <c r="D331" s="153"/>
      <c r="E331" s="153"/>
      <c r="F331" s="182">
        <f ca="1">SUM(G331:R331)</f>
        <v>233864.99691368651</v>
      </c>
      <c r="G331" s="192">
        <f t="shared" ref="G331:I331" ca="1" si="68">SUM(G328:G329)</f>
        <v>27413.519494470747</v>
      </c>
      <c r="H331" s="192">
        <f t="shared" ca="1" si="68"/>
        <v>15113.540084368977</v>
      </c>
      <c r="I331" s="192">
        <f t="shared" ca="1" si="68"/>
        <v>29373.194753953063</v>
      </c>
      <c r="J331" s="192">
        <f t="shared" ref="J331:L331" ca="1" si="69">SUM(J328:J329)</f>
        <v>22508.40318413595</v>
      </c>
      <c r="K331" s="192">
        <f t="shared" ca="1" si="69"/>
        <v>29581.717077496378</v>
      </c>
      <c r="L331" s="192">
        <f t="shared" ca="1" si="69"/>
        <v>25096.767323130407</v>
      </c>
      <c r="M331" s="192">
        <f t="shared" ref="M331:O331" ca="1" si="70">SUM(M328:M329)</f>
        <v>15636.309103800068</v>
      </c>
      <c r="N331" s="192">
        <f t="shared" ca="1" si="70"/>
        <v>12020.344718144646</v>
      </c>
      <c r="O331" s="192">
        <f t="shared" ca="1" si="70"/>
        <v>11524.746821221421</v>
      </c>
      <c r="P331" s="192">
        <f t="shared" ref="P331:R331" ca="1" si="71">SUM(P328:P329)</f>
        <v>11698.908550490429</v>
      </c>
      <c r="Q331" s="192">
        <f t="shared" ca="1" si="71"/>
        <v>16602.173144265729</v>
      </c>
      <c r="R331" s="192">
        <f t="shared" ca="1" si="71"/>
        <v>17295.372658208667</v>
      </c>
      <c r="S331" s="188"/>
      <c r="T331" s="171"/>
    </row>
    <row r="332" spans="1:20" ht="12.75">
      <c r="A332" s="156"/>
      <c r="B332" s="156"/>
      <c r="C332" s="153"/>
      <c r="D332" s="153"/>
      <c r="E332" s="153"/>
      <c r="F332" s="187"/>
      <c r="G332" s="187"/>
      <c r="H332" s="187"/>
      <c r="I332" s="187"/>
      <c r="J332" s="187"/>
      <c r="K332" s="187"/>
      <c r="L332" s="187"/>
      <c r="M332" s="187"/>
      <c r="N332" s="187"/>
      <c r="O332" s="187"/>
      <c r="P332" s="187"/>
      <c r="Q332" s="187"/>
      <c r="R332" s="187"/>
      <c r="S332" s="188"/>
      <c r="T332" s="171"/>
    </row>
    <row r="333" spans="1:20" ht="12.75">
      <c r="A333" s="169" t="s">
        <v>146</v>
      </c>
      <c r="B333" s="156"/>
      <c r="C333" s="153"/>
      <c r="D333" s="153"/>
      <c r="E333" s="153"/>
      <c r="F333" s="187"/>
      <c r="G333" s="187"/>
      <c r="H333" s="187"/>
      <c r="I333" s="187"/>
      <c r="J333" s="187"/>
      <c r="K333" s="187"/>
      <c r="L333" s="187"/>
      <c r="M333" s="187"/>
      <c r="N333" s="187"/>
      <c r="O333" s="187"/>
      <c r="P333" s="187"/>
      <c r="Q333" s="187"/>
      <c r="R333" s="187"/>
      <c r="S333" s="188"/>
      <c r="T333" s="171"/>
    </row>
    <row r="334" spans="1:20" ht="12.75">
      <c r="A334" s="156"/>
      <c r="B334" s="156"/>
      <c r="C334" s="162" t="s">
        <v>56</v>
      </c>
      <c r="D334" s="153"/>
      <c r="E334" s="153"/>
      <c r="F334" s="187">
        <f ca="1">SUM(G334:R334)</f>
        <v>20881.420091367439</v>
      </c>
      <c r="G334" s="187">
        <f ca="1">'WIJAM NPC Before Balancing'!G334</f>
        <v>2125.1922724975129</v>
      </c>
      <c r="H334" s="187">
        <f ca="1">'WIJAM NPC Before Balancing'!H334</f>
        <v>1897.0435856232018</v>
      </c>
      <c r="I334" s="187">
        <f ca="1">'WIJAM NPC Before Balancing'!I334</f>
        <v>1944.8400982365351</v>
      </c>
      <c r="J334" s="187">
        <f ca="1">'WIJAM NPC Before Balancing'!J334</f>
        <v>1800.6539518529794</v>
      </c>
      <c r="K334" s="187">
        <f ca="1">'WIJAM NPC Before Balancing'!K334</f>
        <v>1960.8519299620018</v>
      </c>
      <c r="L334" s="187">
        <f ca="1">'WIJAM NPC Before Balancing'!L334</f>
        <v>1748.7947356675127</v>
      </c>
      <c r="M334" s="187">
        <f ca="1">'WIJAM NPC Before Balancing'!M334</f>
        <v>1645.474607568357</v>
      </c>
      <c r="N334" s="187">
        <f ca="1">'WIJAM NPC Before Balancing'!N334</f>
        <v>1473.7258055777791</v>
      </c>
      <c r="O334" s="187">
        <f ca="1">'WIJAM NPC Before Balancing'!O334</f>
        <v>1492.6054280600458</v>
      </c>
      <c r="P334" s="187">
        <f ca="1">'WIJAM NPC Before Balancing'!P334</f>
        <v>1633.8441228324459</v>
      </c>
      <c r="Q334" s="187">
        <f ca="1">'WIJAM NPC Before Balancing'!Q334</f>
        <v>1289.3109277446679</v>
      </c>
      <c r="R334" s="187">
        <f ca="1">'WIJAM NPC Before Balancing'!R334</f>
        <v>1869.0826257444016</v>
      </c>
      <c r="S334" s="188"/>
      <c r="T334" s="171"/>
    </row>
    <row r="335" spans="1:20" ht="12.75">
      <c r="A335" s="156"/>
      <c r="B335" s="156"/>
      <c r="C335" s="162" t="s">
        <v>109</v>
      </c>
      <c r="D335" s="56"/>
      <c r="E335" s="56"/>
      <c r="F335" s="187">
        <f t="shared" ref="F335:F352" ca="1" si="72">SUM(G335:R335)</f>
        <v>0</v>
      </c>
      <c r="G335" s="187">
        <f ca="1">'WIJAM NPC Before Balancing'!G335</f>
        <v>0</v>
      </c>
      <c r="H335" s="187">
        <f ca="1">'WIJAM NPC Before Balancing'!H335</f>
        <v>0</v>
      </c>
      <c r="I335" s="187">
        <f ca="1">'WIJAM NPC Before Balancing'!I335</f>
        <v>0</v>
      </c>
      <c r="J335" s="187">
        <f ca="1">'WIJAM NPC Before Balancing'!J335</f>
        <v>0</v>
      </c>
      <c r="K335" s="187">
        <f ca="1">'WIJAM NPC Before Balancing'!K335</f>
        <v>0</v>
      </c>
      <c r="L335" s="187">
        <f ca="1">'WIJAM NPC Before Balancing'!L335</f>
        <v>0</v>
      </c>
      <c r="M335" s="187">
        <f ca="1">'WIJAM NPC Before Balancing'!M335</f>
        <v>0</v>
      </c>
      <c r="N335" s="187">
        <f ca="1">'WIJAM NPC Before Balancing'!N335</f>
        <v>0</v>
      </c>
      <c r="O335" s="187">
        <f ca="1">'WIJAM NPC Before Balancing'!O335</f>
        <v>0</v>
      </c>
      <c r="P335" s="187">
        <f ca="1">'WIJAM NPC Before Balancing'!P335</f>
        <v>0</v>
      </c>
      <c r="Q335" s="187">
        <f ca="1">'WIJAM NPC Before Balancing'!Q335</f>
        <v>0</v>
      </c>
      <c r="R335" s="187">
        <f ca="1">'WIJAM NPC Before Balancing'!R335</f>
        <v>0</v>
      </c>
      <c r="S335" s="188"/>
      <c r="T335" s="171"/>
    </row>
    <row r="336" spans="1:20" ht="12.75">
      <c r="A336" s="156"/>
      <c r="B336" s="156"/>
      <c r="C336" s="162" t="s">
        <v>155</v>
      </c>
      <c r="D336" s="56"/>
      <c r="E336" s="56"/>
      <c r="F336" s="187">
        <f t="shared" ca="1" si="72"/>
        <v>48076.998481519287</v>
      </c>
      <c r="G336" s="187">
        <f ca="1">'WIJAM NPC Before Balancing'!G336</f>
        <v>7080.0974134130729</v>
      </c>
      <c r="H336" s="187">
        <f ca="1">'WIJAM NPC Before Balancing'!H336</f>
        <v>5638.5545929949385</v>
      </c>
      <c r="I336" s="187">
        <f ca="1">'WIJAM NPC Before Balancing'!I336</f>
        <v>5658.6291282925386</v>
      </c>
      <c r="J336" s="187">
        <f ca="1">'WIJAM NPC Before Balancing'!J336</f>
        <v>4877.4747904819606</v>
      </c>
      <c r="K336" s="187">
        <f ca="1">'WIJAM NPC Before Balancing'!K336</f>
        <v>3839.0158931029368</v>
      </c>
      <c r="L336" s="187">
        <f ca="1">'WIJAM NPC Before Balancing'!L336</f>
        <v>2204.2158400182243</v>
      </c>
      <c r="M336" s="187">
        <f ca="1">'WIJAM NPC Before Balancing'!M336</f>
        <v>1981.7230738031574</v>
      </c>
      <c r="N336" s="187">
        <f ca="1">'WIJAM NPC Before Balancing'!N336</f>
        <v>2078.3516901364465</v>
      </c>
      <c r="O336" s="187">
        <f ca="1">'WIJAM NPC Before Balancing'!O336</f>
        <v>2642.5895215368469</v>
      </c>
      <c r="P336" s="187">
        <f ca="1">'WIJAM NPC Before Balancing'!P336</f>
        <v>3194.161277094714</v>
      </c>
      <c r="Q336" s="187">
        <f ca="1">'WIJAM NPC Before Balancing'!Q336</f>
        <v>3471.3810502520478</v>
      </c>
      <c r="R336" s="187">
        <f ca="1">'WIJAM NPC Before Balancing'!R336</f>
        <v>5410.8042103924054</v>
      </c>
      <c r="S336" s="188"/>
      <c r="T336" s="171"/>
    </row>
    <row r="337" spans="1:20" ht="12.75">
      <c r="A337" s="156"/>
      <c r="B337" s="156"/>
      <c r="C337" s="162" t="s">
        <v>66</v>
      </c>
      <c r="D337" s="170"/>
      <c r="E337" s="170"/>
      <c r="F337" s="187">
        <f t="shared" ca="1" si="72"/>
        <v>37431.121905442837</v>
      </c>
      <c r="G337" s="187">
        <f ca="1">'WIJAM NPC Before Balancing'!G337</f>
        <v>4868.7917573572049</v>
      </c>
      <c r="H337" s="187">
        <f ca="1">'WIJAM NPC Before Balancing'!H337</f>
        <v>4273.5658536124929</v>
      </c>
      <c r="I337" s="187">
        <f ca="1">'WIJAM NPC Before Balancing'!I337</f>
        <v>3582.7469246411147</v>
      </c>
      <c r="J337" s="187">
        <f ca="1">'WIJAM NPC Before Balancing'!J337</f>
        <v>3536.7029508236033</v>
      </c>
      <c r="K337" s="187">
        <f ca="1">'WIJAM NPC Before Balancing'!K337</f>
        <v>2743.2011805879138</v>
      </c>
      <c r="L337" s="187">
        <f ca="1">'WIJAM NPC Before Balancing'!L337</f>
        <v>2247.5513447876465</v>
      </c>
      <c r="M337" s="187">
        <f ca="1">'WIJAM NPC Before Balancing'!M337</f>
        <v>1490.0562807206682</v>
      </c>
      <c r="N337" s="187">
        <f ca="1">'WIJAM NPC Before Balancing'!N337</f>
        <v>1320.1396783802679</v>
      </c>
      <c r="O337" s="187">
        <f ca="1">'WIJAM NPC Before Balancing'!O337</f>
        <v>1527.0189171416459</v>
      </c>
      <c r="P337" s="187">
        <f ca="1">'WIJAM NPC Before Balancing'!P337</f>
        <v>2654.4589888358246</v>
      </c>
      <c r="Q337" s="187">
        <f ca="1">'WIJAM NPC Before Balancing'!Q337</f>
        <v>3817.7464449900035</v>
      </c>
      <c r="R337" s="187">
        <f ca="1">'WIJAM NPC Before Balancing'!R337</f>
        <v>5369.1415835644493</v>
      </c>
      <c r="S337" s="188"/>
      <c r="T337" s="171"/>
    </row>
    <row r="338" spans="1:20" ht="12.75">
      <c r="A338" s="153"/>
      <c r="B338" s="156"/>
      <c r="C338" s="162" t="s">
        <v>156</v>
      </c>
      <c r="D338" s="170"/>
      <c r="E338" s="170"/>
      <c r="F338" s="187">
        <f t="shared" ca="1" si="72"/>
        <v>64184.980858193114</v>
      </c>
      <c r="G338" s="187">
        <f ca="1">'WIJAM NPC Before Balancing'!G338</f>
        <v>7800.8688236221406</v>
      </c>
      <c r="H338" s="187">
        <f ca="1">'WIJAM NPC Before Balancing'!H338</f>
        <v>7833.848417325341</v>
      </c>
      <c r="I338" s="187">
        <f ca="1">'WIJAM NPC Before Balancing'!I338</f>
        <v>5895.6201700003166</v>
      </c>
      <c r="J338" s="187">
        <f ca="1">'WIJAM NPC Before Balancing'!J338</f>
        <v>5948.2759947293389</v>
      </c>
      <c r="K338" s="187">
        <f ca="1">'WIJAM NPC Before Balancing'!K338</f>
        <v>4838.7596152651604</v>
      </c>
      <c r="L338" s="187">
        <f ca="1">'WIJAM NPC Before Balancing'!L338</f>
        <v>3891.0344309971147</v>
      </c>
      <c r="M338" s="187">
        <f ca="1">'WIJAM NPC Before Balancing'!M338</f>
        <v>2424.4781023113355</v>
      </c>
      <c r="N338" s="187">
        <f ca="1">'WIJAM NPC Before Balancing'!N338</f>
        <v>2280.7699210539131</v>
      </c>
      <c r="O338" s="187">
        <f ca="1">'WIJAM NPC Before Balancing'!O338</f>
        <v>2743.0418588792027</v>
      </c>
      <c r="P338" s="187">
        <f ca="1">'WIJAM NPC Before Balancing'!P338</f>
        <v>4538.2788726360041</v>
      </c>
      <c r="Q338" s="187">
        <f ca="1">'WIJAM NPC Before Balancing'!Q338</f>
        <v>6219.6805255187173</v>
      </c>
      <c r="R338" s="187">
        <f ca="1">'WIJAM NPC Before Balancing'!R338</f>
        <v>9770.3241258545422</v>
      </c>
      <c r="S338" s="188"/>
      <c r="T338" s="171"/>
    </row>
    <row r="339" spans="1:20" ht="12.75">
      <c r="A339" s="153"/>
      <c r="B339" s="156"/>
      <c r="C339" s="162" t="s">
        <v>67</v>
      </c>
      <c r="D339" s="170"/>
      <c r="E339" s="170"/>
      <c r="F339" s="187">
        <f t="shared" ref="F339:F343" ca="1" si="73">SUM(G339:R339)</f>
        <v>16629.123685867882</v>
      </c>
      <c r="G339" s="187">
        <f ca="1">'WIJAM NPC Before Balancing'!G339</f>
        <v>1895.8486728078685</v>
      </c>
      <c r="H339" s="187">
        <f ca="1">'WIJAM NPC Before Balancing'!H339</f>
        <v>1780.4200948466682</v>
      </c>
      <c r="I339" s="187">
        <f ca="1">'WIJAM NPC Before Balancing'!I339</f>
        <v>1456.2800784739125</v>
      </c>
      <c r="J339" s="187">
        <f ca="1">'WIJAM NPC Before Balancing'!J339</f>
        <v>1669.6118464380904</v>
      </c>
      <c r="K339" s="187">
        <f ca="1">'WIJAM NPC Before Balancing'!K339</f>
        <v>1369.4497472263567</v>
      </c>
      <c r="L339" s="187">
        <f ca="1">'WIJAM NPC Before Balancing'!L339</f>
        <v>1064.1096924815122</v>
      </c>
      <c r="M339" s="187">
        <f ca="1">'WIJAM NPC Before Balancing'!M339</f>
        <v>788.40347555693404</v>
      </c>
      <c r="N339" s="187">
        <f ca="1">'WIJAM NPC Before Balancing'!N339</f>
        <v>842.73217822742299</v>
      </c>
      <c r="O339" s="187">
        <f ca="1">'WIJAM NPC Before Balancing'!O339</f>
        <v>1000.3013481427121</v>
      </c>
      <c r="P339" s="187">
        <f ca="1">'WIJAM NPC Before Balancing'!P339</f>
        <v>1200.4890751382234</v>
      </c>
      <c r="Q339" s="187">
        <f ca="1">'WIJAM NPC Before Balancing'!Q339</f>
        <v>1576.8866119682236</v>
      </c>
      <c r="R339" s="187">
        <f ca="1">'WIJAM NPC Before Balancing'!R339</f>
        <v>1984.5908645599575</v>
      </c>
      <c r="S339" s="188"/>
      <c r="T339" s="171"/>
    </row>
    <row r="340" spans="1:20" ht="12.75">
      <c r="A340" s="153"/>
      <c r="B340" s="156"/>
      <c r="C340" s="162" t="s">
        <v>68</v>
      </c>
      <c r="D340" s="170"/>
      <c r="E340" s="170"/>
      <c r="F340" s="187">
        <f t="shared" ca="1" si="73"/>
        <v>26171.378785702473</v>
      </c>
      <c r="G340" s="187">
        <f ca="1">'WIJAM NPC Before Balancing'!G340</f>
        <v>4034.1053254196927</v>
      </c>
      <c r="H340" s="187">
        <f ca="1">'WIJAM NPC Before Balancing'!H340</f>
        <v>3103.5868856924471</v>
      </c>
      <c r="I340" s="187">
        <f ca="1">'WIJAM NPC Before Balancing'!I340</f>
        <v>2841.5823357170248</v>
      </c>
      <c r="J340" s="187">
        <f ca="1">'WIJAM NPC Before Balancing'!J340</f>
        <v>2636.9336008776027</v>
      </c>
      <c r="K340" s="187">
        <f ca="1">'WIJAM NPC Before Balancing'!K340</f>
        <v>2548.1117482711579</v>
      </c>
      <c r="L340" s="187">
        <f ca="1">'WIJAM NPC Before Balancing'!L340</f>
        <v>1445.1275588641347</v>
      </c>
      <c r="M340" s="187">
        <f ca="1">'WIJAM NPC Before Balancing'!M340</f>
        <v>1136.91971336249</v>
      </c>
      <c r="N340" s="187">
        <f ca="1">'WIJAM NPC Before Balancing'!N340</f>
        <v>1106.5689278530233</v>
      </c>
      <c r="O340" s="187">
        <f ca="1">'WIJAM NPC Before Balancing'!O340</f>
        <v>1446.4021325338235</v>
      </c>
      <c r="P340" s="187">
        <f ca="1">'WIJAM NPC Before Balancing'!P340</f>
        <v>1508.2986163680903</v>
      </c>
      <c r="Q340" s="187">
        <f ca="1">'WIJAM NPC Before Balancing'!Q340</f>
        <v>1471.4953016558236</v>
      </c>
      <c r="R340" s="187">
        <f ca="1">'WIJAM NPC Before Balancing'!R340</f>
        <v>2892.2466390871582</v>
      </c>
      <c r="S340" s="188"/>
      <c r="T340" s="171"/>
    </row>
    <row r="341" spans="1:20" ht="12.75">
      <c r="A341" s="153"/>
      <c r="B341" s="156"/>
      <c r="C341" s="162" t="s">
        <v>69</v>
      </c>
      <c r="D341" s="170"/>
      <c r="E341" s="170"/>
      <c r="F341" s="187">
        <f t="shared" ca="1" si="73"/>
        <v>9808.0833708190748</v>
      </c>
      <c r="G341" s="187">
        <f ca="1">'WIJAM NPC Before Balancing'!G341</f>
        <v>1532.6748378008904</v>
      </c>
      <c r="H341" s="187">
        <f ca="1">'WIJAM NPC Before Balancing'!H341</f>
        <v>1173.0060803855567</v>
      </c>
      <c r="I341" s="187">
        <f ca="1">'WIJAM NPC Before Balancing'!I341</f>
        <v>1057.5775024243565</v>
      </c>
      <c r="J341" s="187">
        <f ca="1">'WIJAM NPC Before Balancing'!J341</f>
        <v>1005.3199819671121</v>
      </c>
      <c r="K341" s="187">
        <f ca="1">'WIJAM NPC Before Balancing'!K341</f>
        <v>956.40821739280091</v>
      </c>
      <c r="L341" s="187">
        <f ca="1">'WIJAM NPC Before Balancing'!L341</f>
        <v>558.66157159551165</v>
      </c>
      <c r="M341" s="187">
        <f ca="1">'WIJAM NPC Before Balancing'!M341</f>
        <v>424.19404944333371</v>
      </c>
      <c r="N341" s="187">
        <f ca="1">'WIJAM NPC Before Balancing'!N341</f>
        <v>384.36362226555593</v>
      </c>
      <c r="O341" s="187">
        <f ca="1">'WIJAM NPC Before Balancing'!O341</f>
        <v>514.52945828253382</v>
      </c>
      <c r="P341" s="187">
        <f ca="1">'WIJAM NPC Before Balancing'!P341</f>
        <v>565.43274421573381</v>
      </c>
      <c r="Q341" s="187">
        <f ca="1">'WIJAM NPC Before Balancing'!Q341</f>
        <v>566.70731788542275</v>
      </c>
      <c r="R341" s="187">
        <f ca="1">'WIJAM NPC Before Balancing'!R341</f>
        <v>1069.2079871602677</v>
      </c>
      <c r="S341" s="188"/>
      <c r="T341" s="171"/>
    </row>
    <row r="342" spans="1:20" ht="12.75">
      <c r="A342" s="153"/>
      <c r="B342" s="156"/>
      <c r="C342" s="162" t="s">
        <v>70</v>
      </c>
      <c r="D342" s="170"/>
      <c r="E342" s="170"/>
      <c r="F342" s="187">
        <f t="shared" ca="1" si="73"/>
        <v>21174.173731124112</v>
      </c>
      <c r="G342" s="187">
        <f ca="1">'WIJAM NPC Before Balancing'!G342</f>
        <v>1160.8976305235121</v>
      </c>
      <c r="H342" s="187">
        <f ca="1">'WIJAM NPC Before Balancing'!H342</f>
        <v>2038.5212629586686</v>
      </c>
      <c r="I342" s="187">
        <f ca="1">'WIJAM NPC Before Balancing'!I342</f>
        <v>2008.9670859927573</v>
      </c>
      <c r="J342" s="187">
        <f ca="1">'WIJAM NPC Before Balancing'!J342</f>
        <v>2182.5480876335132</v>
      </c>
      <c r="K342" s="187">
        <f ca="1">'WIJAM NPC Before Balancing'!K342</f>
        <v>2553.8473297847581</v>
      </c>
      <c r="L342" s="187">
        <f ca="1">'WIJAM NPC Before Balancing'!L342</f>
        <v>1979.4129090268464</v>
      </c>
      <c r="M342" s="187">
        <f ca="1">'WIJAM NPC Before Balancing'!M342</f>
        <v>1918.7113380079129</v>
      </c>
      <c r="N342" s="187">
        <f ca="1">'WIJAM NPC Before Balancing'!N342</f>
        <v>1689.5270600269794</v>
      </c>
      <c r="O342" s="187">
        <f ca="1">'WIJAM NPC Before Balancing'!O342</f>
        <v>1733.5795124856015</v>
      </c>
      <c r="P342" s="187">
        <f ca="1">'WIJAM NPC Before Balancing'!P342</f>
        <v>1354.6328283162236</v>
      </c>
      <c r="Q342" s="187">
        <f ca="1">'WIJAM NPC Before Balancing'!Q342</f>
        <v>1174.4399757639567</v>
      </c>
      <c r="R342" s="187">
        <f ca="1">'WIJAM NPC Before Balancing'!R342</f>
        <v>1379.088710603379</v>
      </c>
      <c r="S342" s="188"/>
      <c r="T342" s="171"/>
    </row>
    <row r="343" spans="1:20" ht="12.75">
      <c r="A343" s="153"/>
      <c r="B343" s="156"/>
      <c r="C343" s="162" t="s">
        <v>71</v>
      </c>
      <c r="D343" s="170"/>
      <c r="E343" s="170"/>
      <c r="F343" s="187">
        <f t="shared" ca="1" si="73"/>
        <v>30586.979942630915</v>
      </c>
      <c r="G343" s="187">
        <f ca="1">'WIJAM NPC Before Balancing'!G343</f>
        <v>3355.5541680190699</v>
      </c>
      <c r="H343" s="187">
        <f ca="1">'WIJAM NPC Before Balancing'!H343</f>
        <v>3403.6693240498253</v>
      </c>
      <c r="I343" s="187">
        <f ca="1">'WIJAM NPC Before Balancing'!I343</f>
        <v>3225.4679928564474</v>
      </c>
      <c r="J343" s="187">
        <f ca="1">'WIJAM NPC Before Balancing'!J343</f>
        <v>3369.0168524051587</v>
      </c>
      <c r="K343" s="187">
        <f ca="1">'WIJAM NPC Before Balancing'!K343</f>
        <v>2744.7943976750248</v>
      </c>
      <c r="L343" s="187">
        <f ca="1">'WIJAM NPC Before Balancing'!L343</f>
        <v>1996.7789752763574</v>
      </c>
      <c r="M343" s="187">
        <f ca="1">'WIJAM NPC Before Balancing'!M343</f>
        <v>1466.7156503944902</v>
      </c>
      <c r="N343" s="187">
        <f ca="1">'WIJAM NPC Before Balancing'!N343</f>
        <v>1141.2213994976898</v>
      </c>
      <c r="O343" s="187">
        <f ca="1">'WIJAM NPC Before Balancing'!O343</f>
        <v>1407.4479747539569</v>
      </c>
      <c r="P343" s="187">
        <f ca="1">'WIJAM NPC Before Balancing'!P343</f>
        <v>2021.7128226896464</v>
      </c>
      <c r="Q343" s="187">
        <f ca="1">'WIJAM NPC Before Balancing'!Q343</f>
        <v>2524.8507787993358</v>
      </c>
      <c r="R343" s="187">
        <f ca="1">'WIJAM NPC Before Balancing'!R343</f>
        <v>3929.7496062139148</v>
      </c>
      <c r="S343" s="188"/>
      <c r="T343" s="171"/>
    </row>
    <row r="344" spans="1:20" ht="12.75">
      <c r="A344" s="153"/>
      <c r="B344" s="156"/>
      <c r="C344" s="162" t="s">
        <v>72</v>
      </c>
      <c r="D344" s="170"/>
      <c r="E344" s="170"/>
      <c r="F344" s="187">
        <f t="shared" ca="1" si="72"/>
        <v>20186.697780532642</v>
      </c>
      <c r="G344" s="187">
        <f ca="1">'WIJAM NPC Before Balancing'!G344</f>
        <v>837.31524013124522</v>
      </c>
      <c r="H344" s="187">
        <f ca="1">'WIJAM NPC Before Balancing'!H344</f>
        <v>1624.8424462902681</v>
      </c>
      <c r="I344" s="187">
        <f ca="1">'WIJAM NPC Before Balancing'!I344</f>
        <v>1775.9590870027573</v>
      </c>
      <c r="J344" s="187">
        <f ca="1">'WIJAM NPC Before Balancing'!J344</f>
        <v>2310.8020631459576</v>
      </c>
      <c r="K344" s="187">
        <f ca="1">'WIJAM NPC Before Balancing'!K344</f>
        <v>2485.5779776020468</v>
      </c>
      <c r="L344" s="187">
        <f ca="1">'WIJAM NPC Before Balancing'!L344</f>
        <v>1877.9249805778684</v>
      </c>
      <c r="M344" s="187">
        <f ca="1">'WIJAM NPC Before Balancing'!M344</f>
        <v>2213.2175165604021</v>
      </c>
      <c r="N344" s="187">
        <f ca="1">'WIJAM NPC Before Balancing'!N344</f>
        <v>1955.1163484484018</v>
      </c>
      <c r="O344" s="187">
        <f ca="1">'WIJAM NPC Before Balancing'!O344</f>
        <v>1693.0321376186239</v>
      </c>
      <c r="P344" s="187">
        <f ca="1">'WIJAM NPC Before Balancing'!P344</f>
        <v>1300.7024299175123</v>
      </c>
      <c r="Q344" s="187">
        <f ca="1">'WIJAM NPC Before Balancing'!Q344</f>
        <v>1150.8603628747121</v>
      </c>
      <c r="R344" s="187">
        <f ca="1">'WIJAM NPC Before Balancing'!R344</f>
        <v>961.34719036284537</v>
      </c>
      <c r="S344" s="188"/>
      <c r="T344" s="171"/>
    </row>
    <row r="345" spans="1:20" ht="12.75">
      <c r="A345" s="153"/>
      <c r="B345" s="156"/>
      <c r="C345" s="162" t="s">
        <v>110</v>
      </c>
      <c r="D345" s="170"/>
      <c r="E345" s="170"/>
      <c r="F345" s="187">
        <f t="shared" ca="1" si="72"/>
        <v>31187.463462763099</v>
      </c>
      <c r="G345" s="187">
        <f ca="1">'WIJAM NPC Before Balancing'!G345</f>
        <v>2169.88201179098</v>
      </c>
      <c r="H345" s="187">
        <f ca="1">'WIJAM NPC Before Balancing'!H345</f>
        <v>3500.5369229461812</v>
      </c>
      <c r="I345" s="187">
        <f ca="1">'WIJAM NPC Before Balancing'!I345</f>
        <v>3207.225657209025</v>
      </c>
      <c r="J345" s="187">
        <f ca="1">'WIJAM NPC Before Balancing'!J345</f>
        <v>3330.1423554796474</v>
      </c>
      <c r="K345" s="187">
        <f ca="1">'WIJAM NPC Before Balancing'!K345</f>
        <v>3655.1586412503143</v>
      </c>
      <c r="L345" s="187">
        <f ca="1">'WIJAM NPC Before Balancing'!L345</f>
        <v>2375.0087117565354</v>
      </c>
      <c r="M345" s="187">
        <f ca="1">'WIJAM NPC Before Balancing'!M345</f>
        <v>1800.9725952704016</v>
      </c>
      <c r="N345" s="187">
        <f ca="1">'WIJAM NPC Before Balancing'!N345</f>
        <v>1913.852025892224</v>
      </c>
      <c r="O345" s="187">
        <f ca="1">'WIJAM NPC Before Balancing'!O345</f>
        <v>1919.7469291145351</v>
      </c>
      <c r="P345" s="187">
        <f ca="1">'WIJAM NPC Before Balancing'!P345</f>
        <v>2468.5305547699577</v>
      </c>
      <c r="Q345" s="187">
        <f ca="1">'WIJAM NPC Before Balancing'!Q345</f>
        <v>2094.2838610075573</v>
      </c>
      <c r="R345" s="187">
        <f ca="1">'WIJAM NPC Before Balancing'!R345</f>
        <v>2752.1231962757361</v>
      </c>
      <c r="S345" s="188"/>
      <c r="T345" s="171"/>
    </row>
    <row r="346" spans="1:20" ht="12.75">
      <c r="A346" s="153"/>
      <c r="B346" s="156"/>
      <c r="C346" s="162" t="s">
        <v>111</v>
      </c>
      <c r="D346" s="170"/>
      <c r="E346" s="170"/>
      <c r="F346" s="187">
        <f t="shared" ca="1" si="72"/>
        <v>15663.713791932903</v>
      </c>
      <c r="G346" s="187">
        <f ca="1">'WIJAM NPC Before Balancing'!G346</f>
        <v>1088.3265922056009</v>
      </c>
      <c r="H346" s="187">
        <f ca="1">'WIJAM NPC Before Balancing'!H346</f>
        <v>1676.5423407670237</v>
      </c>
      <c r="I346" s="187">
        <f ca="1">'WIJAM NPC Before Balancing'!I346</f>
        <v>1593.2967479654681</v>
      </c>
      <c r="J346" s="187">
        <f ca="1">'WIJAM NPC Before Balancing'!J346</f>
        <v>1603.3340156142681</v>
      </c>
      <c r="K346" s="187">
        <f ca="1">'WIJAM NPC Before Balancing'!K346</f>
        <v>1731.4286694180016</v>
      </c>
      <c r="L346" s="187">
        <f ca="1">'WIJAM NPC Before Balancing'!L346</f>
        <v>1225.9008876776456</v>
      </c>
      <c r="M346" s="187">
        <f ca="1">'WIJAM NPC Before Balancing'!M346</f>
        <v>919.52524182617867</v>
      </c>
      <c r="N346" s="187">
        <f ca="1">'WIJAM NPC Before Balancing'!N346</f>
        <v>1058.6927543853344</v>
      </c>
      <c r="O346" s="187">
        <f ca="1">'WIJAM NPC Before Balancing'!O346</f>
        <v>968.83531067226761</v>
      </c>
      <c r="P346" s="187">
        <f ca="1">'WIJAM NPC Before Balancing'!P346</f>
        <v>1291.4617708122678</v>
      </c>
      <c r="Q346" s="187">
        <f ca="1">'WIJAM NPC Before Balancing'!Q346</f>
        <v>1172.3687935507121</v>
      </c>
      <c r="R346" s="187">
        <f ca="1">'WIJAM NPC Before Balancing'!R346</f>
        <v>1334.0006670381347</v>
      </c>
      <c r="S346" s="188"/>
      <c r="T346" s="171"/>
    </row>
    <row r="347" spans="1:20" ht="12.75">
      <c r="A347" s="156"/>
      <c r="B347" s="156"/>
      <c r="C347" s="162" t="s">
        <v>73</v>
      </c>
      <c r="D347" s="170"/>
      <c r="E347" s="170"/>
      <c r="F347" s="187">
        <f t="shared" ca="1" si="72"/>
        <v>9218.0354226074742</v>
      </c>
      <c r="G347" s="187">
        <f ca="1">'WIJAM NPC Before Balancing'!G347</f>
        <v>984.68782068902317</v>
      </c>
      <c r="H347" s="187">
        <f ca="1">'WIJAM NPC Before Balancing'!H347</f>
        <v>1036.0690717483565</v>
      </c>
      <c r="I347" s="187">
        <f ca="1">'WIJAM NPC Before Balancing'!I347</f>
        <v>988.90984596986755</v>
      </c>
      <c r="J347" s="187">
        <f ca="1">'WIJAM NPC Before Balancing'!J347</f>
        <v>1003.6471040256454</v>
      </c>
      <c r="K347" s="187">
        <f ca="1">'WIJAM NPC Before Balancing'!K347</f>
        <v>820.18815644480071</v>
      </c>
      <c r="L347" s="187">
        <f ca="1">'WIJAM NPC Before Balancing'!L347</f>
        <v>620.95635970155615</v>
      </c>
      <c r="M347" s="187">
        <f ca="1">'WIJAM NPC Before Balancing'!M347</f>
        <v>462.19227697093379</v>
      </c>
      <c r="N347" s="187">
        <f ca="1">'WIJAM NPC Before Balancing'!N347</f>
        <v>364.44840867666699</v>
      </c>
      <c r="O347" s="187">
        <f ca="1">'WIJAM NPC Before Balancing'!O347</f>
        <v>437.25842955764483</v>
      </c>
      <c r="P347" s="187">
        <f ca="1">'WIJAM NPC Before Balancing'!P347</f>
        <v>606.69706677191164</v>
      </c>
      <c r="Q347" s="187">
        <f ca="1">'WIJAM NPC Before Balancing'!Q347</f>
        <v>747.61711812688964</v>
      </c>
      <c r="R347" s="187">
        <f ca="1">'WIJAM NPC Before Balancing'!R347</f>
        <v>1145.3637639241788</v>
      </c>
      <c r="S347" s="188"/>
      <c r="T347" s="171"/>
    </row>
    <row r="348" spans="1:20" ht="12.75">
      <c r="A348" s="166"/>
      <c r="B348" s="156"/>
      <c r="C348" s="162" t="s">
        <v>157</v>
      </c>
      <c r="D348" s="170"/>
      <c r="E348" s="170"/>
      <c r="F348" s="187">
        <f t="shared" ca="1" si="72"/>
        <v>64853.255765381888</v>
      </c>
      <c r="G348" s="187">
        <f ca="1">'WIJAM NPC Before Balancing'!G348</f>
        <v>8504.7521327078302</v>
      </c>
      <c r="H348" s="187">
        <f ca="1">'WIJAM NPC Before Balancing'!H348</f>
        <v>6583.9696124866732</v>
      </c>
      <c r="I348" s="187">
        <f ca="1">'WIJAM NPC Before Balancing'!I348</f>
        <v>6202.7127635409834</v>
      </c>
      <c r="J348" s="187">
        <f ca="1">'WIJAM NPC Before Balancing'!J348</f>
        <v>6426.7987468431611</v>
      </c>
      <c r="K348" s="187">
        <f ca="1">'WIJAM NPC Before Balancing'!K348</f>
        <v>4660.9565883435598</v>
      </c>
      <c r="L348" s="187">
        <f ca="1">'WIJAM NPC Before Balancing'!L348</f>
        <v>3553.8300345100479</v>
      </c>
      <c r="M348" s="187">
        <f ca="1">'WIJAM NPC Before Balancing'!M348</f>
        <v>3672.1264032280478</v>
      </c>
      <c r="N348" s="187">
        <f ca="1">'WIJAM NPC Before Balancing'!N348</f>
        <v>2827.402703641736</v>
      </c>
      <c r="O348" s="187">
        <f ca="1">'WIJAM NPC Before Balancing'!O348</f>
        <v>3641.4569743011589</v>
      </c>
      <c r="P348" s="187">
        <f ca="1">'WIJAM NPC Before Balancing'!P348</f>
        <v>3767.8787501634256</v>
      </c>
      <c r="Q348" s="187">
        <f ca="1">'WIJAM NPC Before Balancing'!Q348</f>
        <v>7342.2612850972073</v>
      </c>
      <c r="R348" s="187">
        <f ca="1">'WIJAM NPC Before Balancing'!R348</f>
        <v>7669.1097705180518</v>
      </c>
      <c r="S348" s="188"/>
      <c r="T348" s="171"/>
    </row>
    <row r="349" spans="1:20" ht="12.75">
      <c r="A349" s="156"/>
      <c r="B349" s="156"/>
      <c r="C349" s="162" t="s">
        <v>74</v>
      </c>
      <c r="D349" s="170"/>
      <c r="E349" s="170"/>
      <c r="F349" s="187">
        <f t="shared" ca="1" si="72"/>
        <v>22811.363609839485</v>
      </c>
      <c r="G349" s="187">
        <f ca="1">'WIJAM NPC Before Balancing'!G349</f>
        <v>3681.6857057507145</v>
      </c>
      <c r="H349" s="187">
        <f ca="1">'WIJAM NPC Before Balancing'!H349</f>
        <v>2849.5484211525804</v>
      </c>
      <c r="I349" s="187">
        <f ca="1">'WIJAM NPC Before Balancing'!I349</f>
        <v>2488.9237334849799</v>
      </c>
      <c r="J349" s="187">
        <f ca="1">'WIJAM NPC Before Balancing'!J349</f>
        <v>2406.5544100813354</v>
      </c>
      <c r="K349" s="187">
        <f ca="1">'WIJAM NPC Before Balancing'!K349</f>
        <v>2258.2258992712909</v>
      </c>
      <c r="L349" s="187">
        <f ca="1">'WIJAM NPC Before Balancing'!L349</f>
        <v>1231.0788432107568</v>
      </c>
      <c r="M349" s="187">
        <f ca="1">'WIJAM NPC Before Balancing'!M349</f>
        <v>913.70999945822302</v>
      </c>
      <c r="N349" s="187">
        <f ca="1">'WIJAM NPC Before Balancing'!N349</f>
        <v>857.23045372013416</v>
      </c>
      <c r="O349" s="187">
        <f ca="1">'WIJAM NPC Before Balancing'!O349</f>
        <v>1136.9993742168456</v>
      </c>
      <c r="P349" s="187">
        <f ca="1">'WIJAM NPC Before Balancing'!P349</f>
        <v>1231.2381649194679</v>
      </c>
      <c r="Q349" s="187">
        <f ca="1">'WIJAM NPC Before Balancing'!Q349</f>
        <v>1248.1262660428456</v>
      </c>
      <c r="R349" s="187">
        <f ca="1">'WIJAM NPC Before Balancing'!R349</f>
        <v>2508.0423385303134</v>
      </c>
      <c r="S349" s="188"/>
      <c r="T349" s="171"/>
    </row>
    <row r="350" spans="1:20" ht="12.75">
      <c r="A350" s="169"/>
      <c r="B350" s="156"/>
      <c r="C350" s="162" t="s">
        <v>75</v>
      </c>
      <c r="D350" s="170"/>
      <c r="E350" s="170"/>
      <c r="F350" s="187">
        <f t="shared" ca="1" si="72"/>
        <v>32906.385378047278</v>
      </c>
      <c r="G350" s="187">
        <f ca="1">'WIJAM NPC Before Balancing'!G350</f>
        <v>4055.2951126782705</v>
      </c>
      <c r="H350" s="187">
        <f ca="1">'WIJAM NPC Before Balancing'!H350</f>
        <v>3768.3567152895589</v>
      </c>
      <c r="I350" s="187">
        <f ca="1">'WIJAM NPC Before Balancing'!I350</f>
        <v>3162.4562570612029</v>
      </c>
      <c r="J350" s="187">
        <f ca="1">'WIJAM NPC Before Balancing'!J350</f>
        <v>3287.6034592537808</v>
      </c>
      <c r="K350" s="187">
        <f ca="1">'WIJAM NPC Before Balancing'!K350</f>
        <v>2548.5100525429357</v>
      </c>
      <c r="L350" s="187">
        <f ca="1">'WIJAM NPC Before Balancing'!L350</f>
        <v>2257.0309864559576</v>
      </c>
      <c r="M350" s="187">
        <f ca="1">'WIJAM NPC Before Balancing'!M350</f>
        <v>1373.8310942159123</v>
      </c>
      <c r="N350" s="187">
        <f ca="1">'WIJAM NPC Before Balancing'!N350</f>
        <v>1230.2822346672012</v>
      </c>
      <c r="O350" s="187">
        <f ca="1">'WIJAM NPC Before Balancing'!O350</f>
        <v>1513.7952153186236</v>
      </c>
      <c r="P350" s="187">
        <f ca="1">'WIJAM NPC Before Balancing'!P350</f>
        <v>1975.350205454713</v>
      </c>
      <c r="Q350" s="187">
        <f ca="1">'WIJAM NPC Before Balancing'!Q350</f>
        <v>3239.8069466404477</v>
      </c>
      <c r="R350" s="187">
        <f ca="1">'WIJAM NPC Before Balancing'!R350</f>
        <v>4494.0670984686712</v>
      </c>
      <c r="S350" s="188"/>
      <c r="T350" s="171"/>
    </row>
    <row r="351" spans="1:20" ht="12.75">
      <c r="A351" s="156"/>
      <c r="B351" s="153"/>
      <c r="C351" s="162" t="s">
        <v>76</v>
      </c>
      <c r="D351" s="156"/>
      <c r="E351" s="156"/>
      <c r="F351" s="187">
        <f t="shared" ca="1" si="72"/>
        <v>6917.9875747995184</v>
      </c>
      <c r="G351" s="187">
        <f ca="1">'WIJAM NPC Before Balancing'!G351</f>
        <v>832.45592801555631</v>
      </c>
      <c r="H351" s="187">
        <f ca="1">'WIJAM NPC Before Balancing'!H351</f>
        <v>804.0966638649785</v>
      </c>
      <c r="I351" s="187">
        <f ca="1">'WIJAM NPC Before Balancing'!I351</f>
        <v>651.54612777408954</v>
      </c>
      <c r="J351" s="187">
        <f ca="1">'WIJAM NPC Before Balancing'!J351</f>
        <v>679.90539192466736</v>
      </c>
      <c r="K351" s="187">
        <f ca="1">'WIJAM NPC Before Balancing'!K351</f>
        <v>540.18025338502275</v>
      </c>
      <c r="L351" s="187">
        <f ca="1">'WIJAM NPC Before Balancing'!L351</f>
        <v>477.32783929848932</v>
      </c>
      <c r="M351" s="187">
        <f ca="1">'WIJAM NPC Before Balancing'!M351</f>
        <v>306.69428926888918</v>
      </c>
      <c r="N351" s="187">
        <f ca="1">'WIJAM NPC Before Balancing'!N351</f>
        <v>264.31471475173356</v>
      </c>
      <c r="O351" s="187">
        <f ca="1">'WIJAM NPC Before Balancing'!O351</f>
        <v>324.61798149888921</v>
      </c>
      <c r="P351" s="187">
        <f ca="1">'WIJAM NPC Before Balancing'!P351</f>
        <v>427.46014447191152</v>
      </c>
      <c r="Q351" s="187">
        <f ca="1">'WIJAM NPC Before Balancing'!Q351</f>
        <v>670.98337623684506</v>
      </c>
      <c r="R351" s="187">
        <f ca="1">'WIJAM NPC Before Balancing'!R351</f>
        <v>938.40486430844533</v>
      </c>
      <c r="S351" s="188"/>
      <c r="T351" s="171"/>
    </row>
    <row r="352" spans="1:20" ht="12.75">
      <c r="A352" s="156"/>
      <c r="B352" s="153"/>
      <c r="C352" s="162" t="s">
        <v>219</v>
      </c>
      <c r="D352" s="156"/>
      <c r="E352" s="156"/>
      <c r="F352" s="187">
        <f t="shared" ca="1" si="72"/>
        <v>118613.89688346133</v>
      </c>
      <c r="G352" s="187">
        <f ca="1">'WIJAM NPC Before Balancing'!G352</f>
        <v>13945.907128609702</v>
      </c>
      <c r="H352" s="187">
        <f ca="1">'WIJAM NPC Before Balancing'!H352</f>
        <v>14277.774247854946</v>
      </c>
      <c r="I352" s="187">
        <f ca="1">'WIJAM NPC Before Balancing'!I352</f>
        <v>11504.461264320633</v>
      </c>
      <c r="J352" s="187">
        <f ca="1">'WIJAM NPC Before Balancing'!J352</f>
        <v>12793.931513774012</v>
      </c>
      <c r="K352" s="187">
        <f ca="1">'WIJAM NPC Before Balancing'!K352</f>
        <v>9526.5619115265417</v>
      </c>
      <c r="L352" s="187">
        <f ca="1">'WIJAM NPC Before Balancing'!L352</f>
        <v>6884.0520508440504</v>
      </c>
      <c r="M352" s="187">
        <f ca="1">'WIJAM NPC Before Balancing'!M352</f>
        <v>4950.6034547803602</v>
      </c>
      <c r="N352" s="187">
        <f ca="1">'WIJAM NPC Before Balancing'!N352</f>
        <v>4432.4892580518263</v>
      </c>
      <c r="O352" s="187">
        <f ca="1">'WIJAM NPC Before Balancing'!O352</f>
        <v>5093.6743492029382</v>
      </c>
      <c r="P352" s="187">
        <f ca="1">'WIJAM NPC Before Balancing'!P352</f>
        <v>7631.1115429904512</v>
      </c>
      <c r="Q352" s="187">
        <f ca="1">'WIJAM NPC Before Balancing'!Q352</f>
        <v>11303.158285364143</v>
      </c>
      <c r="R352" s="187">
        <f ca="1">'WIJAM NPC Before Balancing'!R352</f>
        <v>16270.171876141749</v>
      </c>
      <c r="S352" s="188"/>
      <c r="T352" s="171"/>
    </row>
    <row r="353" spans="1:20" ht="12.75">
      <c r="A353" s="156"/>
      <c r="B353" s="153"/>
      <c r="C353" s="162"/>
      <c r="D353" s="156"/>
      <c r="E353" s="156"/>
      <c r="F353" s="215" t="s">
        <v>86</v>
      </c>
      <c r="G353" s="215" t="s">
        <v>86</v>
      </c>
      <c r="H353" s="215" t="s">
        <v>86</v>
      </c>
      <c r="I353" s="215" t="s">
        <v>86</v>
      </c>
      <c r="J353" s="215" t="s">
        <v>86</v>
      </c>
      <c r="K353" s="215" t="s">
        <v>86</v>
      </c>
      <c r="L353" s="215" t="s">
        <v>86</v>
      </c>
      <c r="M353" s="215" t="s">
        <v>86</v>
      </c>
      <c r="N353" s="215" t="s">
        <v>86</v>
      </c>
      <c r="O353" s="215" t="s">
        <v>86</v>
      </c>
      <c r="P353" s="215" t="s">
        <v>86</v>
      </c>
      <c r="Q353" s="215" t="s">
        <v>86</v>
      </c>
      <c r="R353" s="215" t="s">
        <v>86</v>
      </c>
      <c r="S353" s="188"/>
      <c r="T353" s="171"/>
    </row>
    <row r="354" spans="1:20" ht="12.75">
      <c r="A354" s="169" t="s">
        <v>77</v>
      </c>
      <c r="B354" s="153"/>
      <c r="C354" s="162"/>
      <c r="D354" s="156"/>
      <c r="E354" s="156"/>
      <c r="F354" s="182">
        <f ca="1">SUM(G354:R354)</f>
        <v>597303.06052203279</v>
      </c>
      <c r="G354" s="192">
        <f t="shared" ref="G354:R354" ca="1" si="74">SUM(G334:G352)</f>
        <v>69954.338574039895</v>
      </c>
      <c r="H354" s="192">
        <f t="shared" ca="1" si="74"/>
        <v>67263.952539889709</v>
      </c>
      <c r="I354" s="192">
        <f t="shared" ca="1" si="74"/>
        <v>59247.20280096402</v>
      </c>
      <c r="J354" s="192">
        <f t="shared" ca="1" si="74"/>
        <v>60869.25711735183</v>
      </c>
      <c r="K354" s="192">
        <f t="shared" ca="1" si="74"/>
        <v>51781.228209052621</v>
      </c>
      <c r="L354" s="192">
        <f t="shared" ca="1" si="74"/>
        <v>37638.797752747771</v>
      </c>
      <c r="M354" s="192">
        <f t="shared" ca="1" si="74"/>
        <v>29889.54916274803</v>
      </c>
      <c r="N354" s="192">
        <f t="shared" ca="1" si="74"/>
        <v>27221.229185254335</v>
      </c>
      <c r="O354" s="192">
        <f t="shared" ca="1" si="74"/>
        <v>31236.932853317896</v>
      </c>
      <c r="P354" s="192">
        <f t="shared" ca="1" si="74"/>
        <v>39371.739978398524</v>
      </c>
      <c r="Q354" s="192">
        <f t="shared" ca="1" si="74"/>
        <v>51081.965229519563</v>
      </c>
      <c r="R354" s="192">
        <f t="shared" ca="1" si="74"/>
        <v>71746.867118748603</v>
      </c>
      <c r="S354" s="188"/>
      <c r="T354" s="171"/>
    </row>
    <row r="355" spans="1:20" ht="12.75">
      <c r="A355" s="156"/>
      <c r="B355" s="153"/>
      <c r="C355" s="162"/>
      <c r="D355" s="156"/>
      <c r="E355" s="156"/>
      <c r="F355" s="215" t="s">
        <v>86</v>
      </c>
      <c r="G355" s="215" t="s">
        <v>86</v>
      </c>
      <c r="H355" s="215" t="s">
        <v>86</v>
      </c>
      <c r="I355" s="215" t="s">
        <v>86</v>
      </c>
      <c r="J355" s="215" t="s">
        <v>86</v>
      </c>
      <c r="K355" s="215" t="s">
        <v>86</v>
      </c>
      <c r="L355" s="215" t="s">
        <v>86</v>
      </c>
      <c r="M355" s="215" t="s">
        <v>86</v>
      </c>
      <c r="N355" s="215" t="s">
        <v>86</v>
      </c>
      <c r="O355" s="215" t="s">
        <v>86</v>
      </c>
      <c r="P355" s="215" t="s">
        <v>86</v>
      </c>
      <c r="Q355" s="215" t="s">
        <v>86</v>
      </c>
      <c r="R355" s="215" t="s">
        <v>86</v>
      </c>
      <c r="S355" s="188"/>
      <c r="T355" s="171"/>
    </row>
    <row r="356" spans="1:20" ht="12.75">
      <c r="A356" s="170" t="s">
        <v>112</v>
      </c>
      <c r="B356" s="153"/>
      <c r="C356" s="153"/>
      <c r="D356" s="153"/>
      <c r="E356" s="153"/>
      <c r="F356" s="182">
        <f ca="1">SUM(G356:R356)</f>
        <v>4694185.1253082743</v>
      </c>
      <c r="G356" s="220">
        <f t="shared" ref="G356:R356" ca="1" si="75">SUM(G354,G331,G325,G313,G300)</f>
        <v>479807.83936692122</v>
      </c>
      <c r="H356" s="220">
        <f t="shared" ca="1" si="75"/>
        <v>382530.86902206822</v>
      </c>
      <c r="I356" s="220">
        <f t="shared" ca="1" si="75"/>
        <v>358661.48295612377</v>
      </c>
      <c r="J356" s="220">
        <f t="shared" ca="1" si="75"/>
        <v>347114.39180055028</v>
      </c>
      <c r="K356" s="220">
        <f t="shared" ca="1" si="75"/>
        <v>325979.84988445055</v>
      </c>
      <c r="L356" s="220">
        <f t="shared" ca="1" si="75"/>
        <v>347352.69511366927</v>
      </c>
      <c r="M356" s="220">
        <f t="shared" ca="1" si="75"/>
        <v>428563.44252945576</v>
      </c>
      <c r="N356" s="220">
        <f t="shared" ca="1" si="75"/>
        <v>426359.02170339919</v>
      </c>
      <c r="O356" s="220">
        <f t="shared" ca="1" si="75"/>
        <v>331553.78874323569</v>
      </c>
      <c r="P356" s="220">
        <f t="shared" ca="1" si="75"/>
        <v>345328.0138459882</v>
      </c>
      <c r="Q356" s="220">
        <f t="shared" ca="1" si="75"/>
        <v>419654.71807717066</v>
      </c>
      <c r="R356" s="220">
        <f t="shared" ca="1" si="75"/>
        <v>501279.01226524147</v>
      </c>
      <c r="S356" s="186"/>
      <c r="T356" s="171"/>
    </row>
    <row r="357" spans="1:20" ht="12.75">
      <c r="A357" s="170"/>
      <c r="B357" s="153"/>
      <c r="C357" s="153"/>
      <c r="D357" s="153"/>
      <c r="E357" s="153"/>
      <c r="F357" s="216" t="s">
        <v>106</v>
      </c>
      <c r="G357" s="216" t="s">
        <v>106</v>
      </c>
      <c r="H357" s="216" t="s">
        <v>106</v>
      </c>
      <c r="I357" s="216" t="s">
        <v>106</v>
      </c>
      <c r="J357" s="216" t="s">
        <v>106</v>
      </c>
      <c r="K357" s="216" t="s">
        <v>106</v>
      </c>
      <c r="L357" s="216" t="s">
        <v>106</v>
      </c>
      <c r="M357" s="216" t="s">
        <v>106</v>
      </c>
      <c r="N357" s="216" t="s">
        <v>106</v>
      </c>
      <c r="O357" s="216" t="s">
        <v>106</v>
      </c>
      <c r="P357" s="216" t="s">
        <v>106</v>
      </c>
      <c r="Q357" s="216" t="s">
        <v>106</v>
      </c>
      <c r="R357" s="216" t="s">
        <v>106</v>
      </c>
      <c r="S357" s="186"/>
      <c r="T357" s="171"/>
    </row>
    <row r="358" spans="1:20" s="226" customFormat="1" ht="12.75">
      <c r="A358" s="222"/>
      <c r="B358" s="223"/>
      <c r="C358" s="224" t="s">
        <v>113</v>
      </c>
      <c r="D358" s="222"/>
      <c r="E358" s="222"/>
      <c r="F358" s="225">
        <f ca="1">SUM(G358:R358)</f>
        <v>0</v>
      </c>
      <c r="G358" s="226">
        <f ca="1">'WIJAM NPC Before Balancing'!G356+'Net Position Balancing'!E26-'WIJAM NPC'!G356</f>
        <v>0</v>
      </c>
      <c r="H358" s="226">
        <f ca="1">'WIJAM NPC Before Balancing'!H356+'Net Position Balancing'!F26-'WIJAM NPC'!H356</f>
        <v>0</v>
      </c>
      <c r="I358" s="226">
        <f ca="1">'WIJAM NPC Before Balancing'!I356+'Net Position Balancing'!G26-'WIJAM NPC'!I356</f>
        <v>0</v>
      </c>
      <c r="J358" s="226">
        <f ca="1">'WIJAM NPC Before Balancing'!J356+'Net Position Balancing'!H26-'WIJAM NPC'!J356</f>
        <v>0</v>
      </c>
      <c r="K358" s="226">
        <f ca="1">'WIJAM NPC Before Balancing'!K356+'Net Position Balancing'!I26-'WIJAM NPC'!K356</f>
        <v>0</v>
      </c>
      <c r="L358" s="226">
        <f ca="1">'WIJAM NPC Before Balancing'!L356+'Net Position Balancing'!J26-'WIJAM NPC'!L356</f>
        <v>0</v>
      </c>
      <c r="M358" s="226">
        <f ca="1">'WIJAM NPC Before Balancing'!M356+'Net Position Balancing'!K26-'WIJAM NPC'!M356</f>
        <v>0</v>
      </c>
      <c r="N358" s="226">
        <f ca="1">'WIJAM NPC Before Balancing'!N356+'Net Position Balancing'!L26-'WIJAM NPC'!N356</f>
        <v>0</v>
      </c>
      <c r="O358" s="226">
        <f ca="1">'WIJAM NPC Before Balancing'!O356+'Net Position Balancing'!M26-'WIJAM NPC'!O356</f>
        <v>0</v>
      </c>
      <c r="P358" s="226">
        <f ca="1">'WIJAM NPC Before Balancing'!P356+'Net Position Balancing'!N26-'WIJAM NPC'!P356</f>
        <v>0</v>
      </c>
      <c r="Q358" s="226">
        <f ca="1">'WIJAM NPC Before Balancing'!Q356+'Net Position Balancing'!O26-'WIJAM NPC'!Q356</f>
        <v>0</v>
      </c>
      <c r="R358" s="226">
        <f ca="1">'WIJAM NPC Before Balancing'!R356+'Net Position Balancing'!P26-'WIJAM NPC'!R356</f>
        <v>0</v>
      </c>
      <c r="S358" s="233"/>
      <c r="T358" s="232"/>
    </row>
    <row r="359" spans="1:20" s="226" customFormat="1" ht="12" customHeight="1">
      <c r="A359" s="222"/>
      <c r="B359" s="222"/>
      <c r="C359" s="224" t="s">
        <v>113</v>
      </c>
      <c r="D359" s="234"/>
      <c r="E359" s="234"/>
      <c r="F359" s="225">
        <f ca="1">SUM(G359:R359)</f>
        <v>0</v>
      </c>
      <c r="G359" s="225">
        <f t="shared" ref="G359:R359" ca="1" si="76">G356-G194</f>
        <v>0</v>
      </c>
      <c r="H359" s="225">
        <f t="shared" ca="1" si="76"/>
        <v>0</v>
      </c>
      <c r="I359" s="225">
        <f t="shared" ca="1" si="76"/>
        <v>0</v>
      </c>
      <c r="J359" s="225">
        <f t="shared" ca="1" si="76"/>
        <v>0</v>
      </c>
      <c r="K359" s="225">
        <f t="shared" ca="1" si="76"/>
        <v>0</v>
      </c>
      <c r="L359" s="225">
        <f t="shared" ca="1" si="76"/>
        <v>0</v>
      </c>
      <c r="M359" s="225">
        <f t="shared" ca="1" si="76"/>
        <v>0</v>
      </c>
      <c r="N359" s="225">
        <f t="shared" ca="1" si="76"/>
        <v>0</v>
      </c>
      <c r="O359" s="225">
        <f t="shared" ca="1" si="76"/>
        <v>0</v>
      </c>
      <c r="P359" s="225">
        <f t="shared" ca="1" si="76"/>
        <v>0</v>
      </c>
      <c r="Q359" s="225">
        <f t="shared" ca="1" si="76"/>
        <v>0</v>
      </c>
      <c r="R359" s="225">
        <f t="shared" ca="1" si="76"/>
        <v>0</v>
      </c>
      <c r="S359" s="233"/>
      <c r="T359" s="232"/>
    </row>
    <row r="360" spans="1:20" ht="12" customHeight="1">
      <c r="C360" s="34"/>
      <c r="D360" s="34"/>
      <c r="E360" s="34"/>
      <c r="T360" s="171"/>
    </row>
    <row r="361" spans="1:20" s="39" customFormat="1" ht="12" customHeight="1">
      <c r="A361" s="153"/>
      <c r="B361" s="153"/>
      <c r="C361" s="162"/>
      <c r="D361" s="162"/>
      <c r="E361" s="162"/>
      <c r="F361" s="42"/>
      <c r="R361" s="54"/>
      <c r="S361" s="54"/>
      <c r="T361" s="171"/>
    </row>
    <row r="362" spans="1:20" s="39" customFormat="1" ht="12" customHeight="1">
      <c r="A362" s="153"/>
      <c r="B362" s="165"/>
      <c r="C362" s="153"/>
      <c r="D362" s="153"/>
      <c r="E362" s="153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54"/>
      <c r="T362" s="171"/>
    </row>
  </sheetData>
  <pageMargins left="0.75" right="0.75" top="1" bottom="1" header="0.5" footer="0.5"/>
  <pageSetup scale="38" fitToHeight="5" orientation="landscape" r:id="rId1"/>
  <headerFooter alignWithMargins="0">
    <oddHeader>&amp;CConfidential per WAC 480-07-160</oddHeader>
  </headerFooter>
  <rowBreaks count="1" manualBreakCount="1">
    <brk id="264" max="16" man="1"/>
  </rowBreaks>
  <customProperties>
    <customPr name="_pios_id" r:id="rId2"/>
  </customProperties>
  <ignoredErrors>
    <ignoredError sqref="F48 F310 F39:F40 F27 F29:F34 F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Q34"/>
  <sheetViews>
    <sheetView workbookViewId="0">
      <pane ySplit="1" topLeftCell="A2" activePane="bottomLeft" state="frozen"/>
      <selection pane="bottomLeft" activeCell="D27" activeCellId="1" sqref="D23 D27"/>
    </sheetView>
  </sheetViews>
  <sheetFormatPr defaultColWidth="9.42578125" defaultRowHeight="12.75" customHeight="1"/>
  <cols>
    <col min="1" max="1" width="2.7109375" style="10" customWidth="1"/>
    <col min="2" max="2" width="39.42578125" style="10" customWidth="1"/>
    <col min="3" max="3" width="5.42578125" style="10" customWidth="1"/>
    <col min="4" max="4" width="14.42578125" style="42" customWidth="1"/>
    <col min="5" max="15" width="14.28515625" style="39" customWidth="1"/>
    <col min="16" max="16" width="14.28515625" style="54" customWidth="1"/>
    <col min="17" max="16384" width="9.42578125" style="39"/>
  </cols>
  <sheetData>
    <row r="1" spans="1:17" s="50" customFormat="1" ht="18">
      <c r="A1" s="1" t="s">
        <v>205</v>
      </c>
      <c r="B1" s="2"/>
      <c r="C1" s="3"/>
      <c r="D1" s="60" t="s">
        <v>80</v>
      </c>
      <c r="E1" s="61">
        <f>'WIJAM NPC Before Balancing'!G1</f>
        <v>44562</v>
      </c>
      <c r="F1" s="61">
        <f>EDATE(E1,1)</f>
        <v>44593</v>
      </c>
      <c r="G1" s="61">
        <f t="shared" ref="G1" si="0">EDATE(F1,1)</f>
        <v>44621</v>
      </c>
      <c r="H1" s="61">
        <f>'Actual NPC (Total System)'!H3</f>
        <v>44652</v>
      </c>
      <c r="I1" s="61">
        <f>'Actual NPC (Total System)'!I3</f>
        <v>44682</v>
      </c>
      <c r="J1" s="61">
        <f>'Actual NPC (Total System)'!J3</f>
        <v>44713</v>
      </c>
      <c r="K1" s="61">
        <f>'Actual NPC (Total System)'!K3</f>
        <v>44743</v>
      </c>
      <c r="L1" s="61">
        <f>'Actual NPC (Total System)'!L3</f>
        <v>44774</v>
      </c>
      <c r="M1" s="61">
        <f>'Actual NPC (Total System)'!M3</f>
        <v>44805</v>
      </c>
      <c r="N1" s="61">
        <f>'Actual NPC (Total System)'!N3</f>
        <v>44835</v>
      </c>
      <c r="O1" s="61">
        <f>'Actual NPC (Total System)'!O3</f>
        <v>44866</v>
      </c>
      <c r="P1" s="61">
        <f>'Actual NPC (Total System)'!P3</f>
        <v>44896</v>
      </c>
    </row>
    <row r="2" spans="1:17" s="8" customFormat="1" ht="12.75" customHeight="1">
      <c r="B2" s="9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7"/>
    </row>
    <row r="3" spans="1:17" s="10" customFormat="1" ht="12.75" customHeight="1">
      <c r="A3" s="16" t="s">
        <v>82</v>
      </c>
      <c r="B3" s="12"/>
      <c r="C3" s="13"/>
      <c r="D3" s="14"/>
      <c r="H3" s="153"/>
      <c r="N3" s="153"/>
      <c r="P3" s="52"/>
    </row>
    <row r="4" spans="1:17" s="10" customFormat="1" ht="12.75" customHeight="1">
      <c r="B4" s="236" t="s">
        <v>78</v>
      </c>
      <c r="D4" s="180">
        <f t="shared" ref="D4" si="1">SUM(E4:P4)</f>
        <v>19452710.715043452</v>
      </c>
      <c r="E4" s="181">
        <f>'WIJAM NPC Before Balancing'!G16</f>
        <v>1415665.0396772451</v>
      </c>
      <c r="F4" s="181">
        <f>'WIJAM NPC Before Balancing'!H16</f>
        <v>1336276.9584259565</v>
      </c>
      <c r="G4" s="181">
        <f>'WIJAM NPC Before Balancing'!I16</f>
        <v>1402301.2518520129</v>
      </c>
      <c r="H4" s="181">
        <f>'WIJAM NPC Before Balancing'!J16</f>
        <v>1616731.5868112238</v>
      </c>
      <c r="I4" s="181">
        <f>'WIJAM NPC Before Balancing'!K16</f>
        <v>948354.47315311246</v>
      </c>
      <c r="J4" s="181">
        <f>'WIJAM NPC Before Balancing'!L16</f>
        <v>1547929.5146141381</v>
      </c>
      <c r="K4" s="181">
        <f>'WIJAM NPC Before Balancing'!M16</f>
        <v>1031125.6457365536</v>
      </c>
      <c r="L4" s="181">
        <f>'WIJAM NPC Before Balancing'!N16</f>
        <v>1705334.2557633435</v>
      </c>
      <c r="M4" s="181">
        <f>'WIJAM NPC Before Balancing'!O16</f>
        <v>2653998.5196231338</v>
      </c>
      <c r="N4" s="181">
        <f>'WIJAM NPC Before Balancing'!P16</f>
        <v>1393482.0074290032</v>
      </c>
      <c r="O4" s="181">
        <f>'WIJAM NPC Before Balancing'!Q16</f>
        <v>1210477.6492931901</v>
      </c>
      <c r="P4" s="181">
        <f>'WIJAM NPC Before Balancing'!R16</f>
        <v>3191033.8126645377</v>
      </c>
      <c r="Q4" s="181"/>
    </row>
    <row r="5" spans="1:17" s="10" customFormat="1" ht="12.75" customHeight="1">
      <c r="A5" s="15"/>
      <c r="B5" s="15" t="s">
        <v>79</v>
      </c>
      <c r="C5" s="23"/>
      <c r="D5" s="180">
        <f t="shared" ref="D5" si="2">SUM(E5:P5)</f>
        <v>55549262.2094585</v>
      </c>
      <c r="E5" s="181">
        <f>'WIJAM NPC Before Balancing'!G120</f>
        <v>1853712.5020311961</v>
      </c>
      <c r="F5" s="181">
        <f>'WIJAM NPC Before Balancing'!H120</f>
        <v>1749376.925072443</v>
      </c>
      <c r="G5" s="181">
        <f>'WIJAM NPC Before Balancing'!I120</f>
        <v>1708329.2728706342</v>
      </c>
      <c r="H5" s="181">
        <f>'WIJAM NPC Before Balancing'!J120</f>
        <v>2260881.3070209026</v>
      </c>
      <c r="I5" s="181">
        <f>'WIJAM NPC Before Balancing'!K120</f>
        <v>2056598.5006888302</v>
      </c>
      <c r="J5" s="181">
        <f>'WIJAM NPC Before Balancing'!L120</f>
        <v>2348496.4912597365</v>
      </c>
      <c r="K5" s="181">
        <f>'WIJAM NPC Before Balancing'!M120</f>
        <v>8780815.1450228058</v>
      </c>
      <c r="L5" s="181">
        <f>'WIJAM NPC Before Balancing'!N120</f>
        <v>9055623.0902215</v>
      </c>
      <c r="M5" s="181">
        <f>'WIJAM NPC Before Balancing'!O120</f>
        <v>10610208.908893708</v>
      </c>
      <c r="N5" s="181">
        <f>'WIJAM NPC Before Balancing'!P120</f>
        <v>2545302.9312414466</v>
      </c>
      <c r="O5" s="181">
        <f>'WIJAM NPC Before Balancing'!Q120</f>
        <v>3498744.4525538967</v>
      </c>
      <c r="P5" s="181">
        <f>'WIJAM NPC Before Balancing'!R120</f>
        <v>9081172.6825813986</v>
      </c>
      <c r="Q5" s="181"/>
    </row>
    <row r="6" spans="1:17" s="10" customFormat="1" ht="12.75" customHeight="1">
      <c r="A6" s="15"/>
      <c r="B6" s="15"/>
      <c r="C6" s="23"/>
      <c r="D6" s="178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</row>
    <row r="7" spans="1:17" ht="12.75" customHeight="1">
      <c r="A7" s="16" t="s">
        <v>81</v>
      </c>
      <c r="B7" s="23"/>
      <c r="P7" s="39"/>
    </row>
    <row r="8" spans="1:17" ht="12.75" customHeight="1">
      <c r="B8" s="23" t="s">
        <v>78</v>
      </c>
      <c r="D8" s="187">
        <f t="shared" ref="D8" ca="1" si="3">SUM(E8:P8)</f>
        <v>297417.70311833033</v>
      </c>
      <c r="E8" s="194">
        <f ca="1">'WIJAM NPC Before Balancing'!G186</f>
        <v>35657.6323049251</v>
      </c>
      <c r="F8" s="194">
        <f ca="1">'WIJAM NPC Before Balancing'!H186</f>
        <v>33358.779369932476</v>
      </c>
      <c r="G8" s="194">
        <f ca="1">'WIJAM NPC Before Balancing'!I186</f>
        <v>39273.040179851989</v>
      </c>
      <c r="H8" s="194">
        <f ca="1">'WIJAM NPC Before Balancing'!J186</f>
        <v>29638.776793236739</v>
      </c>
      <c r="I8" s="194">
        <f ca="1">'WIJAM NPC Before Balancing'!K186</f>
        <v>19856.105234957085</v>
      </c>
      <c r="J8" s="194">
        <f ca="1">'WIJAM NPC Before Balancing'!L186</f>
        <v>30299.404258407361</v>
      </c>
      <c r="K8" s="194">
        <f ca="1">'WIJAM NPC Before Balancing'!M186</f>
        <v>13959.847778121924</v>
      </c>
      <c r="L8" s="194">
        <f ca="1">'WIJAM NPC Before Balancing'!N186</f>
        <v>15282.217960424148</v>
      </c>
      <c r="M8" s="194">
        <f ca="1">'WIJAM NPC Before Balancing'!O186</f>
        <v>20133.882634094909</v>
      </c>
      <c r="N8" s="194">
        <f ca="1">'WIJAM NPC Before Balancing'!P186</f>
        <v>21266.182017904775</v>
      </c>
      <c r="O8" s="194">
        <f ca="1">'WIJAM NPC Before Balancing'!Q186</f>
        <v>16751.881062429795</v>
      </c>
      <c r="P8" s="194">
        <f ca="1">'WIJAM NPC Before Balancing'!R186</f>
        <v>21939.953524044064</v>
      </c>
      <c r="Q8" s="194"/>
    </row>
    <row r="9" spans="1:17" ht="12.75" customHeight="1">
      <c r="A9" s="15"/>
      <c r="B9" s="15" t="s">
        <v>79</v>
      </c>
      <c r="C9" s="16"/>
      <c r="D9" s="187">
        <f t="shared" ref="D9" ca="1" si="4">SUM(E9:P9)</f>
        <v>550329.51686671365</v>
      </c>
      <c r="E9" s="194">
        <f ca="1">'WIJAM NPC Before Balancing'!G292</f>
        <v>33907.617938356263</v>
      </c>
      <c r="F9" s="194">
        <f ca="1">'WIJAM NPC Before Balancing'!H292</f>
        <v>31614.462787673881</v>
      </c>
      <c r="G9" s="194">
        <f ca="1">'WIJAM NPC Before Balancing'!I292</f>
        <v>29515.581603040322</v>
      </c>
      <c r="H9" s="194">
        <f ca="1">'WIJAM NPC Before Balancing'!J292</f>
        <v>26679.79078657796</v>
      </c>
      <c r="I9" s="194">
        <f ca="1">'WIJAM NPC Before Balancing'!K292</f>
        <v>27675.819336152439</v>
      </c>
      <c r="J9" s="194">
        <f ca="1">'WIJAM NPC Before Balancing'!L292</f>
        <v>65674.426111455221</v>
      </c>
      <c r="K9" s="194">
        <f ca="1">'WIJAM NPC Before Balancing'!M292</f>
        <v>100376.80830373625</v>
      </c>
      <c r="L9" s="194">
        <f ca="1">'WIJAM NPC Before Balancing'!N292</f>
        <v>79260.256304825045</v>
      </c>
      <c r="M9" s="194">
        <f ca="1">'WIJAM NPC Before Balancing'!O292</f>
        <v>53096.750856636267</v>
      </c>
      <c r="N9" s="194">
        <f ca="1">'WIJAM NPC Before Balancing'!P292</f>
        <v>30009.016304827921</v>
      </c>
      <c r="O9" s="194">
        <f ca="1">'WIJAM NPC Before Balancing'!Q292</f>
        <v>35954.476873193911</v>
      </c>
      <c r="P9" s="194">
        <f ca="1">'WIJAM NPC Before Balancing'!R292</f>
        <v>36564.509660238058</v>
      </c>
      <c r="Q9" s="194"/>
    </row>
    <row r="10" spans="1:17" ht="12.75" customHeight="1">
      <c r="A10" s="15"/>
      <c r="B10" s="15"/>
      <c r="C10" s="16"/>
      <c r="D10" s="39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7" ht="12.75" customHeight="1">
      <c r="A11" s="92" t="s">
        <v>114</v>
      </c>
      <c r="B11" s="23"/>
      <c r="P11" s="39"/>
    </row>
    <row r="12" spans="1:17" ht="12.75" customHeight="1">
      <c r="B12" s="23" t="s">
        <v>78</v>
      </c>
      <c r="D12" s="329">
        <f t="shared" ref="D12" ca="1" si="5">D4/D8</f>
        <v>65.405355871852777</v>
      </c>
      <c r="E12" s="329">
        <f ca="1">IFERROR(E4/E8,0)</f>
        <v>39.701599578211777</v>
      </c>
      <c r="F12" s="329">
        <f t="shared" ref="F12:N12" ca="1" si="6">IFERROR(F4/F8,0)</f>
        <v>40.05772943929697</v>
      </c>
      <c r="G12" s="329">
        <f t="shared" ca="1" si="6"/>
        <v>35.706460346083091</v>
      </c>
      <c r="H12" s="329">
        <f t="shared" ca="1" si="6"/>
        <v>54.547851218345322</v>
      </c>
      <c r="I12" s="329">
        <f t="shared" ca="1" si="6"/>
        <v>47.761354098965725</v>
      </c>
      <c r="J12" s="329">
        <f t="shared" ca="1" si="6"/>
        <v>51.087787119927434</v>
      </c>
      <c r="K12" s="329">
        <f t="shared" ca="1" si="6"/>
        <v>73.863674026055548</v>
      </c>
      <c r="L12" s="329">
        <f t="shared" ca="1" si="6"/>
        <v>111.58944730271423</v>
      </c>
      <c r="M12" s="329">
        <f t="shared" ca="1" si="6"/>
        <v>131.81752212704507</v>
      </c>
      <c r="N12" s="329">
        <f t="shared" ca="1" si="6"/>
        <v>65.525725598312846</v>
      </c>
      <c r="O12" s="329">
        <f t="shared" ref="O12:P12" ca="1" si="7">IFERROR(O4/O8,0)</f>
        <v>72.259207475391122</v>
      </c>
      <c r="P12" s="329">
        <f t="shared" ca="1" si="7"/>
        <v>145.44396409807678</v>
      </c>
      <c r="Q12" s="329"/>
    </row>
    <row r="13" spans="1:17" ht="12.75" customHeight="1">
      <c r="A13" s="15"/>
      <c r="B13" s="15" t="s">
        <v>79</v>
      </c>
      <c r="C13" s="16"/>
      <c r="D13" s="329">
        <f t="shared" ref="D13" ca="1" si="8">D5/D9</f>
        <v>100.93818431860012</v>
      </c>
      <c r="E13" s="329">
        <f ca="1">IFERROR(E5/E9,0)</f>
        <v>54.669499503068259</v>
      </c>
      <c r="F13" s="329">
        <f t="shared" ref="F13:N13" ca="1" si="9">IFERROR(F5/F9,0)</f>
        <v>55.334703512801902</v>
      </c>
      <c r="G13" s="329">
        <f t="shared" ca="1" si="9"/>
        <v>57.87889582682876</v>
      </c>
      <c r="H13" s="329">
        <f t="shared" ca="1" si="9"/>
        <v>84.741343180183563</v>
      </c>
      <c r="I13" s="329">
        <f t="shared" ca="1" si="9"/>
        <v>74.310302279012618</v>
      </c>
      <c r="J13" s="329">
        <f t="shared" ca="1" si="9"/>
        <v>35.75968044660388</v>
      </c>
      <c r="K13" s="329">
        <f t="shared" ca="1" si="9"/>
        <v>87.478525103651492</v>
      </c>
      <c r="L13" s="329">
        <f t="shared" ca="1" si="9"/>
        <v>114.2517512862273</v>
      </c>
      <c r="M13" s="329">
        <f t="shared" ca="1" si="9"/>
        <v>199.82783763062588</v>
      </c>
      <c r="N13" s="329">
        <f t="shared" ca="1" si="9"/>
        <v>84.817939561449478</v>
      </c>
      <c r="O13" s="329">
        <f t="shared" ref="O13:P13" ca="1" si="10">IFERROR(O5/O9,0)</f>
        <v>97.31039794831247</v>
      </c>
      <c r="P13" s="329">
        <f t="shared" ca="1" si="10"/>
        <v>248.36030257112094</v>
      </c>
      <c r="Q13" s="329"/>
    </row>
    <row r="14" spans="1:17" ht="12.75" customHeight="1">
      <c r="A14" s="15"/>
      <c r="B14" s="15"/>
      <c r="C14" s="16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7" ht="12.75" customHeight="1">
      <c r="C15" s="23"/>
      <c r="D15" s="58"/>
      <c r="E15" s="179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</row>
    <row r="16" spans="1:17" ht="12.75" customHeight="1">
      <c r="A16" s="10" t="s">
        <v>204</v>
      </c>
      <c r="B16" s="15"/>
      <c r="D16" s="66">
        <f ca="1">SUM(E16:P16)</f>
        <v>-948613.64729896467</v>
      </c>
      <c r="E16" s="195">
        <f ca="1">'WIJAM NPC Before Balancing'!G358</f>
        <v>-186379.28487616807</v>
      </c>
      <c r="F16" s="195">
        <f ca="1">'WIJAM NPC Before Balancing'!H358</f>
        <v>-108969.8839821837</v>
      </c>
      <c r="G16" s="195">
        <f ca="1">'WIJAM NPC Before Balancing'!I358</f>
        <v>-64997.337460468814</v>
      </c>
      <c r="H16" s="195">
        <f ca="1">'WIJAM NPC Before Balancing'!J358</f>
        <v>-51759.631346183189</v>
      </c>
      <c r="I16" s="195">
        <f ca="1">'WIJAM NPC Before Balancing'!K358</f>
        <v>-81520.497535288974</v>
      </c>
      <c r="J16" s="195">
        <f ca="1">'WIJAM NPC Before Balancing'!L358</f>
        <v>-103816.39484862873</v>
      </c>
      <c r="K16" s="195">
        <f ca="1">'WIJAM NPC Before Balancing'!M358</f>
        <v>-47015.479906414985</v>
      </c>
      <c r="L16" s="195">
        <f ca="1">'WIJAM NPC Before Balancing'!N358</f>
        <v>-59698.44203116931</v>
      </c>
      <c r="M16" s="195">
        <f ca="1">'WIJAM NPC Before Balancing'!O358</f>
        <v>-15668.332333990082</v>
      </c>
      <c r="N16" s="195">
        <f ca="1">'WIJAM NPC Before Balancing'!P358</f>
        <v>-17117.805714489659</v>
      </c>
      <c r="O16" s="195">
        <f ca="1">'WIJAM NPC Before Balancing'!Q358</f>
        <v>-76516.161584022455</v>
      </c>
      <c r="P16" s="195">
        <f ca="1">'WIJAM NPC Before Balancing'!R358</f>
        <v>-135154.39567995677</v>
      </c>
      <c r="Q16" s="195"/>
    </row>
    <row r="17" spans="1:17" ht="12.75" customHeight="1">
      <c r="B17" s="1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</row>
    <row r="18" spans="1:17" ht="12.75" customHeight="1">
      <c r="A18" s="10" t="s">
        <v>208</v>
      </c>
      <c r="B18" s="15"/>
      <c r="D18" s="66">
        <f ca="1">SUM(E18:P18)</f>
        <v>-288803.77651481039</v>
      </c>
      <c r="E18" s="195">
        <f ca="1">IF(E16&lt;0,-MIN(-E16,E8),MIN(E16,E9))</f>
        <v>-35657.6323049251</v>
      </c>
      <c r="F18" s="195">
        <f ca="1">IF(F16&lt;0,-MIN(-F16,F8),MIN(F16,F9))</f>
        <v>-33358.779369932476</v>
      </c>
      <c r="G18" s="195">
        <f t="shared" ref="G18:J18" ca="1" si="11">IF(G16&lt;0,-MIN(-G16,G8),MIN(G16,G9))</f>
        <v>-39273.040179851989</v>
      </c>
      <c r="H18" s="195">
        <f t="shared" ca="1" si="11"/>
        <v>-29638.776793236739</v>
      </c>
      <c r="I18" s="195">
        <f t="shared" ca="1" si="11"/>
        <v>-19856.105234957085</v>
      </c>
      <c r="J18" s="195">
        <f t="shared" ca="1" si="11"/>
        <v>-30299.404258407361</v>
      </c>
      <c r="K18" s="195">
        <f t="shared" ref="K18:M18" ca="1" si="12">IF(K16&lt;0,-MIN(-K16,K8),MIN(K16,K9))</f>
        <v>-13959.847778121924</v>
      </c>
      <c r="L18" s="195">
        <f t="shared" ca="1" si="12"/>
        <v>-15282.217960424148</v>
      </c>
      <c r="M18" s="195">
        <f t="shared" ca="1" si="12"/>
        <v>-15668.332333990082</v>
      </c>
      <c r="N18" s="195">
        <f t="shared" ref="N18" ca="1" si="13">IF(N16&lt;0,-MIN(-N16,N8),MIN(N16,N9))</f>
        <v>-17117.805714489659</v>
      </c>
      <c r="O18" s="195">
        <f t="shared" ref="O18:P18" ca="1" si="14">IF(O16&lt;0,-MIN(-O16,O8),MIN(O16,O9))</f>
        <v>-16751.881062429795</v>
      </c>
      <c r="P18" s="195">
        <f t="shared" ca="1" si="14"/>
        <v>-21939.953524044064</v>
      </c>
      <c r="Q18" s="195"/>
    </row>
    <row r="19" spans="1:17" ht="12.75" customHeight="1">
      <c r="A19" s="250" t="s">
        <v>211</v>
      </c>
      <c r="B19" s="156"/>
      <c r="C19" s="250"/>
      <c r="D19" s="66">
        <f ca="1">SUM(E19:P19)</f>
        <v>659809.87078415439</v>
      </c>
      <c r="E19" s="195">
        <f ca="1">-E16+E18</f>
        <v>150721.65257124297</v>
      </c>
      <c r="F19" s="195">
        <f ca="1">-F16+F18</f>
        <v>75611.10461225122</v>
      </c>
      <c r="G19" s="195">
        <f t="shared" ref="G19:J19" ca="1" si="15">-G16+G18</f>
        <v>25724.297280616825</v>
      </c>
      <c r="H19" s="195">
        <f t="shared" ca="1" si="15"/>
        <v>22120.85455294645</v>
      </c>
      <c r="I19" s="195">
        <f t="shared" ca="1" si="15"/>
        <v>61664.392300331892</v>
      </c>
      <c r="J19" s="195">
        <f t="shared" ca="1" si="15"/>
        <v>73516.990590221365</v>
      </c>
      <c r="K19" s="195">
        <f t="shared" ref="K19:M19" ca="1" si="16">-K16+K18</f>
        <v>33055.632128293058</v>
      </c>
      <c r="L19" s="195">
        <f t="shared" ca="1" si="16"/>
        <v>44416.224070745164</v>
      </c>
      <c r="M19" s="195">
        <f t="shared" ca="1" si="16"/>
        <v>0</v>
      </c>
      <c r="N19" s="195">
        <f t="shared" ref="N19" ca="1" si="17">-N16+N18</f>
        <v>0</v>
      </c>
      <c r="O19" s="195">
        <f t="shared" ref="O19:P19" ca="1" si="18">-O16+O18</f>
        <v>59764.280521592664</v>
      </c>
      <c r="P19" s="195">
        <f t="shared" ca="1" si="18"/>
        <v>113214.44215591271</v>
      </c>
      <c r="Q19" s="195"/>
    </row>
    <row r="20" spans="1:17" ht="12.75" customHeight="1">
      <c r="A20" s="250"/>
      <c r="B20" s="156"/>
      <c r="C20" s="250"/>
      <c r="D20" s="66">
        <f ca="1">D16-D18+D19</f>
        <v>0</v>
      </c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</row>
    <row r="21" spans="1:17" ht="12.75" customHeight="1">
      <c r="A21" s="19" t="s">
        <v>83</v>
      </c>
      <c r="B21" s="156"/>
      <c r="C21" s="250"/>
      <c r="D21" s="66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</row>
    <row r="22" spans="1:17" ht="12.75" customHeight="1">
      <c r="A22" s="156"/>
      <c r="B22" s="250" t="s">
        <v>206</v>
      </c>
      <c r="C22" s="250"/>
      <c r="D22" s="187">
        <f t="shared" ref="D22:D23" ca="1" si="19">SUM(E22:P22)</f>
        <v>288803.77651481039</v>
      </c>
      <c r="E22" s="187">
        <f ca="1">IF(E18&lt;=0,-E18,E19)</f>
        <v>35657.6323049251</v>
      </c>
      <c r="F22" s="187">
        <f t="shared" ref="F22:G22" ca="1" si="20">IF(F18&lt;0,-F18,0)</f>
        <v>33358.779369932476</v>
      </c>
      <c r="G22" s="187">
        <f t="shared" ca="1" si="20"/>
        <v>39273.040179851989</v>
      </c>
      <c r="H22" s="187">
        <f t="shared" ref="H22:J22" ca="1" si="21">IF(H18&lt;0,-H18,0)</f>
        <v>29638.776793236739</v>
      </c>
      <c r="I22" s="187">
        <f t="shared" ca="1" si="21"/>
        <v>19856.105234957085</v>
      </c>
      <c r="J22" s="187">
        <f t="shared" ca="1" si="21"/>
        <v>30299.404258407361</v>
      </c>
      <c r="K22" s="187">
        <f t="shared" ref="K22:M22" ca="1" si="22">IF(K18&lt;0,-K18,0)</f>
        <v>13959.847778121924</v>
      </c>
      <c r="L22" s="187">
        <f t="shared" ca="1" si="22"/>
        <v>15282.217960424148</v>
      </c>
      <c r="M22" s="187">
        <f t="shared" ca="1" si="22"/>
        <v>15668.332333990082</v>
      </c>
      <c r="N22" s="187">
        <f t="shared" ref="N22" ca="1" si="23">IF(N18&lt;0,-N18,0)</f>
        <v>17117.805714489659</v>
      </c>
      <c r="O22" s="187">
        <f t="shared" ref="O22:P22" ca="1" si="24">IF(O18&lt;0,-O18,0)</f>
        <v>16751.881062429795</v>
      </c>
      <c r="P22" s="187">
        <f t="shared" ca="1" si="24"/>
        <v>21939.953524044064</v>
      </c>
      <c r="Q22" s="187"/>
    </row>
    <row r="23" spans="1:17" ht="12.75" customHeight="1">
      <c r="A23" s="156"/>
      <c r="B23" s="250" t="s">
        <v>207</v>
      </c>
      <c r="C23" s="250"/>
      <c r="D23" s="187">
        <f t="shared" ca="1" si="19"/>
        <v>18592247.572213829</v>
      </c>
      <c r="E23" s="187">
        <f ca="1">E22*E12</f>
        <v>1415665.0396772451</v>
      </c>
      <c r="F23" s="187">
        <f t="shared" ref="F23:G23" ca="1" si="25">IF(F22=F8,F4,-F18*F12)</f>
        <v>1336276.9584259565</v>
      </c>
      <c r="G23" s="187">
        <f t="shared" ca="1" si="25"/>
        <v>1402301.2518520129</v>
      </c>
      <c r="H23" s="187">
        <f t="shared" ref="H23:J23" ca="1" si="26">IF(H22=H8,H4,-H18*H12)</f>
        <v>1616731.5868112238</v>
      </c>
      <c r="I23" s="187">
        <f t="shared" ca="1" si="26"/>
        <v>948354.47315311246</v>
      </c>
      <c r="J23" s="187">
        <f t="shared" ca="1" si="26"/>
        <v>1547929.5146141381</v>
      </c>
      <c r="K23" s="187">
        <f t="shared" ref="K23:M23" ca="1" si="27">IF(K22=K8,K4,-K18*K12)</f>
        <v>1031125.6457365536</v>
      </c>
      <c r="L23" s="187">
        <f t="shared" ca="1" si="27"/>
        <v>1705334.2557633435</v>
      </c>
      <c r="M23" s="187">
        <f t="shared" ca="1" si="27"/>
        <v>2065360.7441296333</v>
      </c>
      <c r="N23" s="187">
        <f t="shared" ref="N23" ca="1" si="28">IF(N22=N8,N4,-N18*N12)</f>
        <v>1121656.6400928809</v>
      </c>
      <c r="O23" s="187">
        <f t="shared" ref="O23:P23" ca="1" si="29">IF(O22=O8,O4,-O18*O12)</f>
        <v>1210477.6492931901</v>
      </c>
      <c r="P23" s="187">
        <f t="shared" ca="1" si="29"/>
        <v>3191033.8126645377</v>
      </c>
      <c r="Q23" s="187"/>
    </row>
    <row r="24" spans="1:17" ht="12.75" customHeight="1">
      <c r="A24" s="156"/>
      <c r="B24" s="156"/>
      <c r="C24" s="250"/>
      <c r="D24" s="66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</row>
    <row r="25" spans="1:17" ht="12.75" customHeight="1">
      <c r="A25" s="19" t="s">
        <v>84</v>
      </c>
      <c r="B25" s="156"/>
      <c r="C25" s="250"/>
      <c r="D25" s="66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</row>
    <row r="26" spans="1:17" ht="12.75" customHeight="1">
      <c r="A26" s="39"/>
      <c r="B26" s="10" t="s">
        <v>206</v>
      </c>
      <c r="C26" s="49"/>
      <c r="D26" s="187">
        <f t="shared" ref="D26:D27" ca="1" si="30">SUM(E26:P26)</f>
        <v>659809.87078415439</v>
      </c>
      <c r="E26" s="187">
        <f ca="1">IF(E18&gt;=0,-E18,E19)</f>
        <v>150721.65257124297</v>
      </c>
      <c r="F26" s="187">
        <f t="shared" ref="F26:G26" ca="1" si="31">IF(F19&gt;0,F19,0)</f>
        <v>75611.10461225122</v>
      </c>
      <c r="G26" s="187">
        <f t="shared" ca="1" si="31"/>
        <v>25724.297280616825</v>
      </c>
      <c r="H26" s="187">
        <f t="shared" ref="H26:J26" ca="1" si="32">IF(H19&gt;0,H19,0)</f>
        <v>22120.85455294645</v>
      </c>
      <c r="I26" s="187">
        <f t="shared" ca="1" si="32"/>
        <v>61664.392300331892</v>
      </c>
      <c r="J26" s="187">
        <f t="shared" ca="1" si="32"/>
        <v>73516.990590221365</v>
      </c>
      <c r="K26" s="187">
        <f t="shared" ref="K26:M26" ca="1" si="33">IF(K19&gt;0,K19,0)</f>
        <v>33055.632128293058</v>
      </c>
      <c r="L26" s="187">
        <f t="shared" ca="1" si="33"/>
        <v>44416.224070745164</v>
      </c>
      <c r="M26" s="187">
        <f t="shared" ca="1" si="33"/>
        <v>0</v>
      </c>
      <c r="N26" s="187">
        <f t="shared" ref="N26" ca="1" si="34">IF(N19&gt;0,N19,0)</f>
        <v>0</v>
      </c>
      <c r="O26" s="187">
        <f t="shared" ref="O26:P26" ca="1" si="35">IF(O19&gt;0,O19,0)</f>
        <v>59764.280521592664</v>
      </c>
      <c r="P26" s="187">
        <f t="shared" ca="1" si="35"/>
        <v>113214.44215591271</v>
      </c>
      <c r="Q26" s="187"/>
    </row>
    <row r="27" spans="1:17" ht="12.75" customHeight="1">
      <c r="A27" s="39"/>
      <c r="B27" s="250" t="s">
        <v>207</v>
      </c>
      <c r="C27" s="49"/>
      <c r="D27" s="187">
        <f t="shared" ca="1" si="30"/>
        <v>64898432.299034491</v>
      </c>
      <c r="E27" s="187">
        <f ca="1">E26*E13</f>
        <v>8239877.3103451943</v>
      </c>
      <c r="F27" s="187">
        <f t="shared" ref="F27:G27" ca="1" si="36">F26*F13</f>
        <v>4183918.0559943696</v>
      </c>
      <c r="G27" s="187">
        <f t="shared" ca="1" si="36"/>
        <v>1488893.9225231956</v>
      </c>
      <c r="H27" s="187">
        <f t="shared" ref="H27:J27" ca="1" si="37">H26*H13</f>
        <v>1874550.9271101612</v>
      </c>
      <c r="I27" s="187">
        <f t="shared" ca="1" si="37"/>
        <v>4582299.6316892812</v>
      </c>
      <c r="J27" s="187">
        <f t="shared" ca="1" si="37"/>
        <v>2628944.0909023006</v>
      </c>
      <c r="K27" s="187">
        <f t="shared" ref="K27:M27" ca="1" si="38">K26*K13</f>
        <v>2891657.9449519529</v>
      </c>
      <c r="L27" s="187">
        <f t="shared" ca="1" si="38"/>
        <v>5074631.3856041189</v>
      </c>
      <c r="M27" s="187">
        <f t="shared" ca="1" si="38"/>
        <v>0</v>
      </c>
      <c r="N27" s="187">
        <f t="shared" ref="N27" ca="1" si="39">N26*N13</f>
        <v>0</v>
      </c>
      <c r="O27" s="187">
        <f t="shared" ref="O27:P27" ca="1" si="40">O26*O13</f>
        <v>5815685.9206507616</v>
      </c>
      <c r="P27" s="187">
        <f t="shared" ca="1" si="40"/>
        <v>28117973.109263148</v>
      </c>
      <c r="Q27" s="187"/>
    </row>
    <row r="28" spans="1:17" ht="12.75" customHeight="1">
      <c r="A28" s="250"/>
      <c r="B28" s="236"/>
      <c r="C28" s="162"/>
      <c r="D28" s="39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</row>
    <row r="29" spans="1:17" ht="12.75" customHeight="1">
      <c r="A29" s="250" t="s">
        <v>113</v>
      </c>
      <c r="B29" s="250"/>
      <c r="C29" s="162"/>
      <c r="D29" s="39"/>
      <c r="E29" s="187">
        <f ca="1">E26+E22+E16</f>
        <v>0</v>
      </c>
      <c r="F29" s="187">
        <f t="shared" ref="F29:G29" ca="1" si="41">F26+F22+F16</f>
        <v>0</v>
      </c>
      <c r="G29" s="187">
        <f t="shared" ca="1" si="41"/>
        <v>0</v>
      </c>
      <c r="H29" s="187">
        <f t="shared" ref="H29:J29" ca="1" si="42">H26+H22+H16</f>
        <v>0</v>
      </c>
      <c r="I29" s="187">
        <f t="shared" ca="1" si="42"/>
        <v>0</v>
      </c>
      <c r="J29" s="187">
        <f t="shared" ca="1" si="42"/>
        <v>0</v>
      </c>
      <c r="K29" s="187">
        <f t="shared" ref="K29:M29" ca="1" si="43">K26+K22+K16</f>
        <v>0</v>
      </c>
      <c r="L29" s="187">
        <f t="shared" ca="1" si="43"/>
        <v>0</v>
      </c>
      <c r="M29" s="187">
        <f t="shared" ca="1" si="43"/>
        <v>0</v>
      </c>
      <c r="N29" s="187">
        <f t="shared" ref="N29" ca="1" si="44">N26+N22+N16</f>
        <v>0</v>
      </c>
      <c r="O29" s="187">
        <f t="shared" ref="O29:P29" ca="1" si="45">O26+O22+O16</f>
        <v>0</v>
      </c>
      <c r="P29" s="187">
        <f t="shared" ca="1" si="45"/>
        <v>0</v>
      </c>
      <c r="Q29" s="187"/>
    </row>
    <row r="30" spans="1:17" ht="12.75" customHeight="1">
      <c r="A30" s="250" t="s">
        <v>113</v>
      </c>
      <c r="C30" s="39"/>
      <c r="D30" s="39"/>
      <c r="E30" s="187">
        <f ca="1">((E19*-1)+E18)-E16</f>
        <v>0</v>
      </c>
      <c r="F30" s="187">
        <f t="shared" ref="F30:G30" ca="1" si="46">((F19*-1)+F18)-F16</f>
        <v>0</v>
      </c>
      <c r="G30" s="187">
        <f t="shared" ca="1" si="46"/>
        <v>0</v>
      </c>
      <c r="H30" s="187">
        <f t="shared" ref="H30:J30" ca="1" si="47">((H19*-1)+H18)-H16</f>
        <v>0</v>
      </c>
      <c r="I30" s="187">
        <f t="shared" ca="1" si="47"/>
        <v>0</v>
      </c>
      <c r="J30" s="187">
        <f t="shared" ca="1" si="47"/>
        <v>0</v>
      </c>
      <c r="K30" s="187">
        <f t="shared" ref="K30:M30" ca="1" si="48">((K19*-1)+K18)-K16</f>
        <v>0</v>
      </c>
      <c r="L30" s="187">
        <f t="shared" ca="1" si="48"/>
        <v>0</v>
      </c>
      <c r="M30" s="187">
        <f t="shared" ca="1" si="48"/>
        <v>0</v>
      </c>
      <c r="N30" s="187">
        <f t="shared" ref="N30" ca="1" si="49">((N19*-1)+N18)-N16</f>
        <v>0</v>
      </c>
      <c r="O30" s="187">
        <f t="shared" ref="O30:P30" ca="1" si="50">((O19*-1)+O18)-O16</f>
        <v>0</v>
      </c>
      <c r="P30" s="187">
        <f t="shared" ca="1" si="50"/>
        <v>0</v>
      </c>
      <c r="Q30" s="187"/>
    </row>
    <row r="34" spans="10:10" ht="12.75" customHeight="1">
      <c r="J34" s="65"/>
    </row>
  </sheetData>
  <pageMargins left="0.75" right="0.75" top="1" bottom="1" header="0.5" footer="0.5"/>
  <pageSetup scale="52" fitToHeight="5" orientation="landscape" r:id="rId1"/>
  <headerFooter alignWithMargins="0">
    <oddHeader>&amp;CConfidential per WAC 480-07-160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0000"/>
    <pageSetUpPr fitToPage="1"/>
  </sheetPr>
  <dimension ref="A1:S359"/>
  <sheetViews>
    <sheetView zoomScaleNormal="100" workbookViewId="0">
      <pane ySplit="1" topLeftCell="A288" activePane="bottomLeft" state="frozen"/>
      <selection activeCell="D237" sqref="D237"/>
      <selection pane="bottomLeft" activeCell="D328" sqref="D328:E329"/>
    </sheetView>
  </sheetViews>
  <sheetFormatPr defaultColWidth="9.42578125" defaultRowHeight="12" customHeight="1"/>
  <cols>
    <col min="1" max="2" width="2.7109375" style="10" customWidth="1"/>
    <col min="3" max="3" width="34.5703125" style="10" bestFit="1" customWidth="1"/>
    <col min="4" max="4" width="7" style="250" customWidth="1"/>
    <col min="5" max="5" width="8.7109375" style="39" customWidth="1"/>
    <col min="6" max="6" width="16.7109375" style="42" customWidth="1"/>
    <col min="7" max="18" width="15.7109375" style="39" customWidth="1"/>
    <col min="19" max="19" width="9.42578125" style="54"/>
    <col min="20" max="16384" width="9.42578125" style="39"/>
  </cols>
  <sheetData>
    <row r="1" spans="1:19" s="50" customFormat="1" ht="18">
      <c r="A1" s="1" t="s">
        <v>210</v>
      </c>
      <c r="B1" s="2"/>
      <c r="C1" s="3"/>
      <c r="D1" s="3"/>
      <c r="E1" s="36"/>
      <c r="F1" s="60" t="s">
        <v>80</v>
      </c>
      <c r="G1" s="61">
        <f>'Actual NPC (Total System)'!E3</f>
        <v>44562</v>
      </c>
      <c r="H1" s="61">
        <f t="shared" ref="H1:I1" si="0">EDATE(G1,1)</f>
        <v>44593</v>
      </c>
      <c r="I1" s="61">
        <f t="shared" si="0"/>
        <v>44621</v>
      </c>
      <c r="J1" s="6">
        <f>'Actual NPC (Total System)'!H3</f>
        <v>44652</v>
      </c>
      <c r="K1" s="61">
        <f>'Actual NPC (Total System)'!I3</f>
        <v>44682</v>
      </c>
      <c r="L1" s="61">
        <f>'Actual NPC (Total System)'!J3</f>
        <v>44713</v>
      </c>
      <c r="M1" s="61">
        <f>'Actual NPC (Total System)'!K3</f>
        <v>44743</v>
      </c>
      <c r="N1" s="61">
        <f>'Actual NPC (Total System)'!L3</f>
        <v>44774</v>
      </c>
      <c r="O1" s="61">
        <f>'Actual NPC (Total System)'!M3</f>
        <v>44805</v>
      </c>
      <c r="P1" s="61">
        <f>'Actual NPC (Total System)'!N3</f>
        <v>44835</v>
      </c>
      <c r="Q1" s="61">
        <f>'Actual NPC (Total System)'!O3</f>
        <v>44866</v>
      </c>
      <c r="R1" s="61">
        <f>'Actual NPC (Total System)'!P3</f>
        <v>44896</v>
      </c>
      <c r="S1" s="62"/>
    </row>
    <row r="2" spans="1:19" s="8" customFormat="1" ht="12.75" customHeight="1">
      <c r="B2" s="9"/>
      <c r="E2" s="37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9"/>
    </row>
    <row r="3" spans="1:19" s="10" customFormat="1" ht="12.75">
      <c r="D3" s="250"/>
      <c r="E3" s="38"/>
      <c r="F3" s="63"/>
      <c r="K3" s="153"/>
      <c r="L3" s="153"/>
      <c r="M3" s="153"/>
      <c r="N3" s="153"/>
      <c r="O3" s="153"/>
      <c r="P3" s="153"/>
      <c r="Q3" s="153"/>
      <c r="R3" s="153"/>
      <c r="S3" s="59"/>
    </row>
    <row r="4" spans="1:19" s="10" customFormat="1" ht="12.75">
      <c r="B4" s="12"/>
      <c r="C4" s="13"/>
      <c r="D4" s="13"/>
      <c r="E4" s="38"/>
      <c r="F4" s="14"/>
      <c r="K4" s="153"/>
      <c r="L4" s="153"/>
      <c r="M4" s="153"/>
      <c r="N4" s="153"/>
      <c r="O4" s="153"/>
      <c r="P4" s="153"/>
      <c r="Q4" s="153"/>
      <c r="R4" s="153"/>
      <c r="S4" s="59"/>
    </row>
    <row r="5" spans="1:19" s="50" customFormat="1" ht="15.75">
      <c r="A5" s="10"/>
      <c r="B5" s="15"/>
      <c r="C5" s="10"/>
      <c r="D5" s="250"/>
      <c r="E5" s="39"/>
      <c r="F5" s="17"/>
      <c r="S5" s="59"/>
    </row>
    <row r="6" spans="1:19" s="10" customFormat="1" ht="12.75">
      <c r="B6" s="15"/>
      <c r="D6" s="353" t="s">
        <v>171</v>
      </c>
      <c r="E6" s="353"/>
      <c r="F6" s="14"/>
      <c r="G6" s="355" t="s">
        <v>87</v>
      </c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59"/>
    </row>
    <row r="7" spans="1:19" s="10" customFormat="1" ht="12.75">
      <c r="A7" s="136" t="s">
        <v>0</v>
      </c>
      <c r="D7" s="250"/>
      <c r="E7" s="39"/>
      <c r="F7" s="14"/>
      <c r="K7" s="153"/>
      <c r="L7" s="153"/>
      <c r="M7" s="153"/>
      <c r="N7" s="153"/>
      <c r="O7" s="153"/>
      <c r="P7" s="153"/>
      <c r="Q7" s="153"/>
      <c r="R7" s="153"/>
      <c r="S7" s="59"/>
    </row>
    <row r="8" spans="1:19" s="10" customFormat="1" ht="12.75">
      <c r="A8" s="16"/>
      <c r="B8" s="10" t="s">
        <v>1</v>
      </c>
      <c r="D8" s="250"/>
      <c r="E8" s="39"/>
      <c r="F8" s="16"/>
      <c r="K8" s="153"/>
      <c r="L8" s="153"/>
      <c r="M8" s="153"/>
      <c r="N8" s="153"/>
      <c r="O8" s="153"/>
      <c r="P8" s="153"/>
      <c r="Q8" s="153"/>
      <c r="R8" s="153"/>
      <c r="S8" s="59"/>
    </row>
    <row r="9" spans="1:19" s="10" customFormat="1" ht="12.75">
      <c r="A9" s="16"/>
      <c r="C9" s="23" t="s">
        <v>2</v>
      </c>
      <c r="D9" s="327" t="s">
        <v>172</v>
      </c>
      <c r="E9" s="326">
        <f>VLOOKUP(D9,'Actual Factors'!$A$4:$B$9,2,FALSE)</f>
        <v>0</v>
      </c>
      <c r="F9" s="180">
        <f>SUM(G9:R9)</f>
        <v>0</v>
      </c>
      <c r="G9" s="181">
        <f>INDEX('Actual NPC (Total System)'!E:E,MATCH($C9,'Actual NPC (Total System)'!$C:$C,0),1)*$E9</f>
        <v>0</v>
      </c>
      <c r="H9" s="181">
        <f>INDEX('Actual NPC (Total System)'!F:F,MATCH($C9,'Actual NPC (Total System)'!$C:$C,0),1)*$E9</f>
        <v>0</v>
      </c>
      <c r="I9" s="181">
        <f>INDEX('Actual NPC (Total System)'!G:G,MATCH($C9,'Actual NPC (Total System)'!$C:$C,0),1)*$E9</f>
        <v>0</v>
      </c>
      <c r="J9" s="181">
        <f>INDEX('Actual NPC (Total System)'!H:H,MATCH($C9,'Actual NPC (Total System)'!$C:$C,0),1)*$E9</f>
        <v>0</v>
      </c>
      <c r="K9" s="181">
        <f>INDEX('Actual NPC (Total System)'!I:I,MATCH($C9,'Actual NPC (Total System)'!$C:$C,0),1)*$E9</f>
        <v>0</v>
      </c>
      <c r="L9" s="181">
        <f>INDEX('Actual NPC (Total System)'!J:J,MATCH($C9,'Actual NPC (Total System)'!$C:$C,0),1)*$E9</f>
        <v>0</v>
      </c>
      <c r="M9" s="181">
        <f>INDEX('Actual NPC (Total System)'!K:K,MATCH($C9,'Actual NPC (Total System)'!$C:$C,0),1)*$E9</f>
        <v>0</v>
      </c>
      <c r="N9" s="181">
        <f>INDEX('Actual NPC (Total System)'!L:L,MATCH($C9,'Actual NPC (Total System)'!$C:$C,0),1)*$E9</f>
        <v>0</v>
      </c>
      <c r="O9" s="181">
        <f>INDEX('Actual NPC (Total System)'!M:M,MATCH($C9,'Actual NPC (Total System)'!$C:$C,0),1)*$E9</f>
        <v>0</v>
      </c>
      <c r="P9" s="181">
        <f>INDEX('Actual NPC (Total System)'!N:N,MATCH($C9,'Actual NPC (Total System)'!$C:$C,0),1)*$E9</f>
        <v>0</v>
      </c>
      <c r="Q9" s="181">
        <f>INDEX('Actual NPC (Total System)'!O:O,MATCH($C9,'Actual NPC (Total System)'!$C:$C,0),1)*$E9</f>
        <v>0</v>
      </c>
      <c r="R9" s="181">
        <f>INDEX('Actual NPC (Total System)'!P:P,MATCH($C9,'Actual NPC (Total System)'!$C:$C,0),1)*$E9</f>
        <v>0</v>
      </c>
      <c r="S9" s="59"/>
    </row>
    <row r="10" spans="1:19" s="250" customFormat="1" ht="12.75">
      <c r="A10" s="170"/>
      <c r="C10" s="236" t="s">
        <v>3</v>
      </c>
      <c r="D10" s="327" t="s">
        <v>172</v>
      </c>
      <c r="E10" s="326">
        <f>VLOOKUP(D10,'Actual Factors'!$A$4:$B$9,2,FALSE)</f>
        <v>0</v>
      </c>
      <c r="F10" s="178">
        <f t="shared" ref="F10" si="1">SUM(G10:R10)</f>
        <v>0</v>
      </c>
      <c r="G10" s="179">
        <f>INDEX('Actual NPC (Total System)'!E:E,MATCH($C10,'Actual NPC (Total System)'!$C:$C,0),1)*$E10</f>
        <v>0</v>
      </c>
      <c r="H10" s="179">
        <f>INDEX('Actual NPC (Total System)'!F:F,MATCH($C10,'Actual NPC (Total System)'!$C:$C,0),1)*$E10</f>
        <v>0</v>
      </c>
      <c r="I10" s="179">
        <f>INDEX('Actual NPC (Total System)'!G:G,MATCH($C10,'Actual NPC (Total System)'!$C:$C,0),1)*$E10</f>
        <v>0</v>
      </c>
      <c r="J10" s="179">
        <f>INDEX('Actual NPC (Total System)'!H:H,MATCH($C10,'Actual NPC (Total System)'!$C:$C,0),1)*$E10</f>
        <v>0</v>
      </c>
      <c r="K10" s="179">
        <f>INDEX('Actual NPC (Total System)'!I:I,MATCH($C10,'Actual NPC (Total System)'!$C:$C,0),1)*$E10</f>
        <v>0</v>
      </c>
      <c r="L10" s="179">
        <f>INDEX('Actual NPC (Total System)'!J:J,MATCH($C10,'Actual NPC (Total System)'!$C:$C,0),1)*$E10</f>
        <v>0</v>
      </c>
      <c r="M10" s="179">
        <f>INDEX('Actual NPC (Total System)'!K:K,MATCH($C10,'Actual NPC (Total System)'!$C:$C,0),1)*$E10</f>
        <v>0</v>
      </c>
      <c r="N10" s="179">
        <f>INDEX('Actual NPC (Total System)'!L:L,MATCH($C10,'Actual NPC (Total System)'!$C:$C,0),1)*$E10</f>
        <v>0</v>
      </c>
      <c r="O10" s="179">
        <f>INDEX('Actual NPC (Total System)'!M:M,MATCH($C10,'Actual NPC (Total System)'!$C:$C,0),1)*$E10</f>
        <v>0</v>
      </c>
      <c r="P10" s="179">
        <f>INDEX('Actual NPC (Total System)'!N:N,MATCH($C10,'Actual NPC (Total System)'!$C:$C,0),1)*$E10</f>
        <v>0</v>
      </c>
      <c r="Q10" s="179">
        <f>INDEX('Actual NPC (Total System)'!O:O,MATCH($C10,'Actual NPC (Total System)'!$C:$C,0),1)*$E10</f>
        <v>0</v>
      </c>
      <c r="R10" s="179">
        <f>INDEX('Actual NPC (Total System)'!P:P,MATCH($C10,'Actual NPC (Total System)'!$C:$C,0),1)*$E10</f>
        <v>0</v>
      </c>
      <c r="S10" s="59"/>
    </row>
    <row r="11" spans="1:19" s="10" customFormat="1" ht="12.75">
      <c r="C11" s="23" t="s">
        <v>223</v>
      </c>
      <c r="D11" s="327" t="s">
        <v>172</v>
      </c>
      <c r="E11" s="326">
        <f>VLOOKUP(D11,'Actual Factors'!$A$4:$B$9,2,FALSE)</f>
        <v>0</v>
      </c>
      <c r="F11" s="178">
        <f t="shared" ref="F11" si="2">SUM(G11:R11)</f>
        <v>0</v>
      </c>
      <c r="G11" s="179">
        <f>INDEX('Actual NPC (Total System)'!E:E,MATCH($C11,'Actual NPC (Total System)'!$C:$C,0),1)*$E11</f>
        <v>0</v>
      </c>
      <c r="H11" s="179">
        <f>INDEX('Actual NPC (Total System)'!F:F,MATCH($C11,'Actual NPC (Total System)'!$C:$C,0),1)*$E11</f>
        <v>0</v>
      </c>
      <c r="I11" s="179">
        <f>INDEX('Actual NPC (Total System)'!G:G,MATCH($C11,'Actual NPC (Total System)'!$C:$C,0),1)*$E11</f>
        <v>0</v>
      </c>
      <c r="J11" s="179">
        <f>INDEX('Actual NPC (Total System)'!H:H,MATCH($C11,'Actual NPC (Total System)'!$C:$C,0),1)*$E11</f>
        <v>0</v>
      </c>
      <c r="K11" s="179">
        <f>INDEX('Actual NPC (Total System)'!I:I,MATCH($C11,'Actual NPC (Total System)'!$C:$C,0),1)*$E11</f>
        <v>0</v>
      </c>
      <c r="L11" s="179">
        <f>INDEX('Actual NPC (Total System)'!J:J,MATCH($C11,'Actual NPC (Total System)'!$C:$C,0),1)*$E11</f>
        <v>0</v>
      </c>
      <c r="M11" s="179">
        <f>INDEX('Actual NPC (Total System)'!K:K,MATCH($C11,'Actual NPC (Total System)'!$C:$C,0),1)*$E11</f>
        <v>0</v>
      </c>
      <c r="N11" s="179">
        <f>INDEX('Actual NPC (Total System)'!L:L,MATCH($C11,'Actual NPC (Total System)'!$C:$C,0),1)*$E11</f>
        <v>0</v>
      </c>
      <c r="O11" s="179">
        <f>INDEX('Actual NPC (Total System)'!M:M,MATCH($C11,'Actual NPC (Total System)'!$C:$C,0),1)*$E11</f>
        <v>0</v>
      </c>
      <c r="P11" s="179">
        <f>INDEX('Actual NPC (Total System)'!N:N,MATCH($C11,'Actual NPC (Total System)'!$C:$C,0),1)*$E11</f>
        <v>0</v>
      </c>
      <c r="Q11" s="179">
        <f>INDEX('Actual NPC (Total System)'!O:O,MATCH($C11,'Actual NPC (Total System)'!$C:$C,0),1)*$E11</f>
        <v>0</v>
      </c>
      <c r="R11" s="179">
        <f>INDEX('Actual NPC (Total System)'!P:P,MATCH($C11,'Actual NPC (Total System)'!$C:$C,0),1)*$E11</f>
        <v>0</v>
      </c>
      <c r="S11" s="59"/>
    </row>
    <row r="12" spans="1:19" s="153" customFormat="1" ht="12.75">
      <c r="C12" s="165"/>
      <c r="D12" s="236"/>
      <c r="E12" s="47"/>
      <c r="F12" s="215" t="s">
        <v>86</v>
      </c>
      <c r="G12" s="215" t="s">
        <v>86</v>
      </c>
      <c r="H12" s="215" t="s">
        <v>86</v>
      </c>
      <c r="I12" s="215" t="s">
        <v>86</v>
      </c>
      <c r="J12" s="215" t="s">
        <v>86</v>
      </c>
      <c r="K12" s="215" t="s">
        <v>86</v>
      </c>
      <c r="L12" s="215" t="s">
        <v>86</v>
      </c>
      <c r="M12" s="215" t="s">
        <v>86</v>
      </c>
      <c r="N12" s="215" t="s">
        <v>86</v>
      </c>
      <c r="O12" s="215" t="s">
        <v>86</v>
      </c>
      <c r="P12" s="215" t="s">
        <v>86</v>
      </c>
      <c r="Q12" s="215" t="s">
        <v>86</v>
      </c>
      <c r="R12" s="215" t="s">
        <v>86</v>
      </c>
      <c r="S12" s="59"/>
    </row>
    <row r="13" spans="1:19" s="10" customFormat="1" ht="12.75">
      <c r="B13" s="23" t="s">
        <v>4</v>
      </c>
      <c r="D13" s="250"/>
      <c r="E13" s="47"/>
      <c r="F13" s="181">
        <f>SUM(G13:R13)</f>
        <v>0</v>
      </c>
      <c r="G13" s="181">
        <f t="shared" ref="G13:R13" si="3">SUM(G9:G11)</f>
        <v>0</v>
      </c>
      <c r="H13" s="181">
        <f t="shared" si="3"/>
        <v>0</v>
      </c>
      <c r="I13" s="181">
        <f t="shared" si="3"/>
        <v>0</v>
      </c>
      <c r="J13" s="181">
        <f t="shared" si="3"/>
        <v>0</v>
      </c>
      <c r="K13" s="181">
        <f t="shared" si="3"/>
        <v>0</v>
      </c>
      <c r="L13" s="181">
        <f t="shared" si="3"/>
        <v>0</v>
      </c>
      <c r="M13" s="181">
        <f t="shared" si="3"/>
        <v>0</v>
      </c>
      <c r="N13" s="181">
        <f t="shared" si="3"/>
        <v>0</v>
      </c>
      <c r="O13" s="181">
        <f t="shared" si="3"/>
        <v>0</v>
      </c>
      <c r="P13" s="181">
        <f t="shared" si="3"/>
        <v>0</v>
      </c>
      <c r="Q13" s="181">
        <f t="shared" si="3"/>
        <v>0</v>
      </c>
      <c r="R13" s="181">
        <f t="shared" si="3"/>
        <v>0</v>
      </c>
      <c r="S13" s="59"/>
    </row>
    <row r="14" spans="1:19" s="10" customFormat="1" ht="12.75">
      <c r="B14" s="23"/>
      <c r="D14" s="250"/>
      <c r="E14" s="47"/>
      <c r="F14" s="20"/>
      <c r="G14" s="21"/>
      <c r="H14" s="21"/>
      <c r="I14" s="21"/>
      <c r="J14" s="21"/>
      <c r="K14" s="158"/>
      <c r="L14" s="158"/>
      <c r="M14" s="158"/>
      <c r="N14" s="158"/>
      <c r="O14" s="158"/>
      <c r="P14" s="158"/>
      <c r="Q14" s="158"/>
      <c r="R14" s="158"/>
      <c r="S14" s="59"/>
    </row>
    <row r="15" spans="1:19" s="10" customFormat="1" ht="12.75">
      <c r="B15" s="23" t="s">
        <v>78</v>
      </c>
      <c r="D15" s="250"/>
      <c r="E15" s="47"/>
      <c r="F15" s="20"/>
      <c r="G15" s="21"/>
      <c r="H15" s="21"/>
      <c r="I15" s="21"/>
      <c r="J15" s="21"/>
      <c r="K15" s="158"/>
      <c r="L15" s="158"/>
      <c r="M15" s="158"/>
      <c r="N15" s="158"/>
      <c r="O15" s="158"/>
      <c r="P15" s="158"/>
      <c r="Q15" s="158"/>
      <c r="R15" s="158"/>
      <c r="S15" s="59"/>
    </row>
    <row r="16" spans="1:19" s="10" customFormat="1" ht="12.75">
      <c r="B16" s="23"/>
      <c r="C16" s="154" t="s">
        <v>78</v>
      </c>
      <c r="D16" s="327" t="s">
        <v>198</v>
      </c>
      <c r="E16" s="326">
        <f>VLOOKUP(D16,'Actual Factors'!$A$4:$B$9,2,FALSE)</f>
        <v>7.966085435555563E-2</v>
      </c>
      <c r="F16" s="180">
        <f t="shared" ref="F16:F17" si="4">SUM(G16:R16)</f>
        <v>19452710.715043452</v>
      </c>
      <c r="G16" s="181">
        <f>INDEX('Actual NPC (Total System)'!E:E,MATCH($C16,'Actual NPC (Total System)'!$C:$C,0),1)*$E16</f>
        <v>1415665.0396772451</v>
      </c>
      <c r="H16" s="181">
        <f>INDEX('Actual NPC (Total System)'!F:F,MATCH($C16,'Actual NPC (Total System)'!$C:$C,0),1)*$E16</f>
        <v>1336276.9584259565</v>
      </c>
      <c r="I16" s="181">
        <f>INDEX('Actual NPC (Total System)'!G:G,MATCH($C16,'Actual NPC (Total System)'!$C:$C,0),1)*$E16</f>
        <v>1402301.2518520129</v>
      </c>
      <c r="J16" s="181">
        <f>INDEX('Actual NPC (Total System)'!H:H,MATCH($C16,'Actual NPC (Total System)'!$C:$C,0),1)*$E16</f>
        <v>1616731.5868112238</v>
      </c>
      <c r="K16" s="181">
        <f>INDEX('Actual NPC (Total System)'!I:I,MATCH($C16,'Actual NPC (Total System)'!$C:$C,0),1)*$E16</f>
        <v>948354.47315311246</v>
      </c>
      <c r="L16" s="181">
        <f>INDEX('Actual NPC (Total System)'!J:J,MATCH($C16,'Actual NPC (Total System)'!$C:$C,0),1)*$E16</f>
        <v>1547929.5146141381</v>
      </c>
      <c r="M16" s="181">
        <f>INDEX('Actual NPC (Total System)'!K:K,MATCH($C16,'Actual NPC (Total System)'!$C:$C,0),1)*$E16</f>
        <v>1031125.6457365536</v>
      </c>
      <c r="N16" s="181">
        <f>INDEX('Actual NPC (Total System)'!L:L,MATCH($C16,'Actual NPC (Total System)'!$C:$C,0),1)*$E16</f>
        <v>1705334.2557633435</v>
      </c>
      <c r="O16" s="181">
        <f>INDEX('Actual NPC (Total System)'!M:M,MATCH($C16,'Actual NPC (Total System)'!$C:$C,0),1)*$E16</f>
        <v>2653998.5196231338</v>
      </c>
      <c r="P16" s="181">
        <f>INDEX('Actual NPC (Total System)'!N:N,MATCH($C16,'Actual NPC (Total System)'!$C:$C,0),1)*$E16</f>
        <v>1393482.0074290032</v>
      </c>
      <c r="Q16" s="181">
        <f>INDEX('Actual NPC (Total System)'!O:O,MATCH($C16,'Actual NPC (Total System)'!$C:$C,0),1)*$E16</f>
        <v>1210477.6492931901</v>
      </c>
      <c r="R16" s="181">
        <f>INDEX('Actual NPC (Total System)'!P:P,MATCH($C16,'Actual NPC (Total System)'!$C:$C,0),1)*$E16</f>
        <v>3191033.8126645377</v>
      </c>
      <c r="S16" s="59"/>
    </row>
    <row r="17" spans="1:19" s="153" customFormat="1" ht="12.75">
      <c r="B17" s="165"/>
      <c r="C17" s="153" t="s">
        <v>120</v>
      </c>
      <c r="D17" s="327" t="s">
        <v>198</v>
      </c>
      <c r="E17" s="326">
        <f>VLOOKUP(D17,'Actual Factors'!$A$4:$B$9,2,FALSE)</f>
        <v>7.966085435555563E-2</v>
      </c>
      <c r="F17" s="178">
        <f t="shared" si="4"/>
        <v>2186323.8105880041</v>
      </c>
      <c r="G17" s="179">
        <f>INDEX('Actual NPC (Total System)'!E:E,MATCH($C17,'Actual NPC (Total System)'!$C:$C,0),1)*$E17</f>
        <v>57629.609492420081</v>
      </c>
      <c r="H17" s="179">
        <f>INDEX('Actual NPC (Total System)'!F:F,MATCH($C17,'Actual NPC (Total System)'!$C:$C,0),1)*$E17</f>
        <v>46589.2356367955</v>
      </c>
      <c r="I17" s="179">
        <f>INDEX('Actual NPC (Total System)'!G:G,MATCH($C17,'Actual NPC (Total System)'!$C:$C,0),1)*$E17</f>
        <v>50986.083832000113</v>
      </c>
      <c r="J17" s="179">
        <f>INDEX('Actual NPC (Total System)'!H:H,MATCH($C17,'Actual NPC (Total System)'!$C:$C,0),1)*$E17</f>
        <v>102541.09194346238</v>
      </c>
      <c r="K17" s="179">
        <f>INDEX('Actual NPC (Total System)'!I:I,MATCH($C17,'Actual NPC (Total System)'!$C:$C,0),1)*$E17</f>
        <v>85860.023007686337</v>
      </c>
      <c r="L17" s="179">
        <f>INDEX('Actual NPC (Total System)'!J:J,MATCH($C17,'Actual NPC (Total System)'!$C:$C,0),1)*$E17</f>
        <v>377239.23421372945</v>
      </c>
      <c r="M17" s="179">
        <f>INDEX('Actual NPC (Total System)'!K:K,MATCH($C17,'Actual NPC (Total System)'!$C:$C,0),1)*$E17</f>
        <v>218015.12359154914</v>
      </c>
      <c r="N17" s="179">
        <f>INDEX('Actual NPC (Total System)'!L:L,MATCH($C17,'Actual NPC (Total System)'!$C:$C,0),1)*$E17</f>
        <v>285726.29376100807</v>
      </c>
      <c r="O17" s="179">
        <f>INDEX('Actual NPC (Total System)'!M:M,MATCH($C17,'Actual NPC (Total System)'!$C:$C,0),1)*$E17</f>
        <v>285757.46505331749</v>
      </c>
      <c r="P17" s="179">
        <f>INDEX('Actual NPC (Total System)'!N:N,MATCH($C17,'Actual NPC (Total System)'!$C:$C,0),1)*$E17</f>
        <v>101016.93046116647</v>
      </c>
      <c r="Q17" s="179">
        <f>INDEX('Actual NPC (Total System)'!O:O,MATCH($C17,'Actual NPC (Total System)'!$C:$C,0),1)*$E17</f>
        <v>152896.16462272417</v>
      </c>
      <c r="R17" s="179">
        <f>INDEX('Actual NPC (Total System)'!P:P,MATCH($C17,'Actual NPC (Total System)'!$C:$C,0),1)*$E17</f>
        <v>422066.55497214536</v>
      </c>
      <c r="S17" s="59"/>
    </row>
    <row r="18" spans="1:19" s="10" customFormat="1" ht="12.75">
      <c r="B18" s="23"/>
      <c r="D18" s="250"/>
      <c r="E18" s="47"/>
      <c r="F18" s="215" t="s">
        <v>86</v>
      </c>
      <c r="G18" s="215" t="s">
        <v>86</v>
      </c>
      <c r="H18" s="215" t="s">
        <v>86</v>
      </c>
      <c r="I18" s="215" t="s">
        <v>86</v>
      </c>
      <c r="J18" s="215" t="s">
        <v>86</v>
      </c>
      <c r="K18" s="215" t="s">
        <v>86</v>
      </c>
      <c r="L18" s="215" t="s">
        <v>86</v>
      </c>
      <c r="M18" s="215" t="s">
        <v>86</v>
      </c>
      <c r="N18" s="215" t="s">
        <v>86</v>
      </c>
      <c r="O18" s="215" t="s">
        <v>86</v>
      </c>
      <c r="P18" s="215" t="s">
        <v>86</v>
      </c>
      <c r="Q18" s="215" t="s">
        <v>86</v>
      </c>
      <c r="R18" s="215" t="s">
        <v>86</v>
      </c>
      <c r="S18" s="59"/>
    </row>
    <row r="19" spans="1:19" s="153" customFormat="1" ht="12.75">
      <c r="A19" s="10"/>
      <c r="B19" s="10" t="s">
        <v>5</v>
      </c>
      <c r="C19" s="10"/>
      <c r="D19" s="250"/>
      <c r="E19" s="47"/>
      <c r="F19" s="181">
        <f>SUM(G19:R19)</f>
        <v>21639034.525631458</v>
      </c>
      <c r="G19" s="181">
        <f t="shared" ref="G19:R19" si="5">SUM(G16:G17)</f>
        <v>1473294.6491696651</v>
      </c>
      <c r="H19" s="181">
        <f t="shared" si="5"/>
        <v>1382866.194062752</v>
      </c>
      <c r="I19" s="181">
        <f t="shared" si="5"/>
        <v>1453287.3356840131</v>
      </c>
      <c r="J19" s="181">
        <f t="shared" si="5"/>
        <v>1719272.6787546861</v>
      </c>
      <c r="K19" s="181">
        <f t="shared" si="5"/>
        <v>1034214.4961607988</v>
      </c>
      <c r="L19" s="181">
        <f t="shared" si="5"/>
        <v>1925168.7488278674</v>
      </c>
      <c r="M19" s="181">
        <f t="shared" si="5"/>
        <v>1249140.7693281027</v>
      </c>
      <c r="N19" s="181">
        <f t="shared" si="5"/>
        <v>1991060.5495243515</v>
      </c>
      <c r="O19" s="181">
        <f t="shared" si="5"/>
        <v>2939755.9846764514</v>
      </c>
      <c r="P19" s="181">
        <f t="shared" si="5"/>
        <v>1494498.9378901697</v>
      </c>
      <c r="Q19" s="181">
        <f t="shared" si="5"/>
        <v>1363373.8139159144</v>
      </c>
      <c r="R19" s="181">
        <f t="shared" si="5"/>
        <v>3613100.3676366829</v>
      </c>
      <c r="S19" s="59"/>
    </row>
    <row r="20" spans="1:19" s="10" customFormat="1" ht="12.75">
      <c r="D20" s="250"/>
      <c r="E20" s="47"/>
      <c r="F20" s="215" t="s">
        <v>86</v>
      </c>
      <c r="G20" s="215" t="s">
        <v>86</v>
      </c>
      <c r="H20" s="215" t="s">
        <v>86</v>
      </c>
      <c r="I20" s="215" t="s">
        <v>86</v>
      </c>
      <c r="J20" s="215" t="s">
        <v>86</v>
      </c>
      <c r="K20" s="215" t="s">
        <v>86</v>
      </c>
      <c r="L20" s="215" t="s">
        <v>86</v>
      </c>
      <c r="M20" s="215" t="s">
        <v>86</v>
      </c>
      <c r="N20" s="215" t="s">
        <v>86</v>
      </c>
      <c r="O20" s="215" t="s">
        <v>86</v>
      </c>
      <c r="P20" s="215" t="s">
        <v>86</v>
      </c>
      <c r="Q20" s="215" t="s">
        <v>86</v>
      </c>
      <c r="R20" s="215" t="s">
        <v>86</v>
      </c>
      <c r="S20" s="59"/>
    </row>
    <row r="21" spans="1:19" s="250" customFormat="1" ht="12.75">
      <c r="E21" s="47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59"/>
    </row>
    <row r="22" spans="1:19" s="10" customFormat="1" ht="12.75">
      <c r="A22" s="24" t="s">
        <v>6</v>
      </c>
      <c r="C22" s="16"/>
      <c r="D22" s="170"/>
      <c r="E22" s="47"/>
      <c r="F22" s="217">
        <f>SUM(G22:R22)</f>
        <v>21639034.525631458</v>
      </c>
      <c r="G22" s="217">
        <f t="shared" ref="G22:R22" si="6">SUM(G13,G19)</f>
        <v>1473294.6491696651</v>
      </c>
      <c r="H22" s="217">
        <f t="shared" si="6"/>
        <v>1382866.194062752</v>
      </c>
      <c r="I22" s="217">
        <f t="shared" si="6"/>
        <v>1453287.3356840131</v>
      </c>
      <c r="J22" s="217">
        <f t="shared" si="6"/>
        <v>1719272.6787546861</v>
      </c>
      <c r="K22" s="217">
        <f t="shared" si="6"/>
        <v>1034214.4961607988</v>
      </c>
      <c r="L22" s="217">
        <f t="shared" si="6"/>
        <v>1925168.7488278674</v>
      </c>
      <c r="M22" s="217">
        <f t="shared" si="6"/>
        <v>1249140.7693281027</v>
      </c>
      <c r="N22" s="217">
        <f t="shared" si="6"/>
        <v>1991060.5495243515</v>
      </c>
      <c r="O22" s="217">
        <f t="shared" si="6"/>
        <v>2939755.9846764514</v>
      </c>
      <c r="P22" s="217">
        <f t="shared" si="6"/>
        <v>1494498.9378901697</v>
      </c>
      <c r="Q22" s="217">
        <f t="shared" si="6"/>
        <v>1363373.8139159144</v>
      </c>
      <c r="R22" s="217">
        <f t="shared" si="6"/>
        <v>3613100.3676366829</v>
      </c>
      <c r="S22" s="59"/>
    </row>
    <row r="23" spans="1:19" s="10" customFormat="1" ht="12.75">
      <c r="D23" s="250"/>
      <c r="E23" s="47"/>
      <c r="F23" s="64"/>
      <c r="G23" s="21"/>
      <c r="H23" s="21"/>
      <c r="I23" s="21"/>
      <c r="J23" s="21"/>
      <c r="K23" s="158"/>
      <c r="L23" s="158"/>
      <c r="M23" s="158"/>
      <c r="N23" s="158"/>
      <c r="O23" s="158"/>
      <c r="P23" s="158"/>
      <c r="Q23" s="158"/>
      <c r="R23" s="158"/>
      <c r="S23" s="59"/>
    </row>
    <row r="24" spans="1:19" s="10" customFormat="1" ht="12.75">
      <c r="A24" s="16" t="s">
        <v>139</v>
      </c>
      <c r="D24" s="250"/>
      <c r="E24" s="47"/>
      <c r="F24" s="16"/>
      <c r="G24" s="21"/>
      <c r="H24" s="21"/>
      <c r="I24" s="21"/>
      <c r="J24" s="21"/>
      <c r="K24" s="158"/>
      <c r="L24" s="158"/>
      <c r="M24" s="158"/>
      <c r="N24" s="158"/>
      <c r="O24" s="158"/>
      <c r="P24" s="158"/>
      <c r="Q24" s="158"/>
      <c r="R24" s="158"/>
      <c r="S24" s="59"/>
    </row>
    <row r="25" spans="1:19" s="10" customFormat="1" ht="12.75">
      <c r="B25" s="10" t="s">
        <v>7</v>
      </c>
      <c r="D25" s="236"/>
      <c r="E25" s="47"/>
      <c r="F25" s="16"/>
      <c r="G25" s="21"/>
      <c r="H25" s="21"/>
      <c r="I25" s="21"/>
      <c r="J25" s="21"/>
      <c r="K25" s="158"/>
      <c r="L25" s="158"/>
      <c r="M25" s="158"/>
      <c r="N25" s="158"/>
      <c r="O25" s="158"/>
      <c r="P25" s="158"/>
      <c r="Q25" s="158"/>
      <c r="R25" s="158"/>
      <c r="S25" s="59"/>
    </row>
    <row r="26" spans="1:19" s="10" customFormat="1" ht="12.75">
      <c r="C26" s="251" t="s">
        <v>158</v>
      </c>
      <c r="D26" s="327" t="s">
        <v>172</v>
      </c>
      <c r="E26" s="326">
        <f>VLOOKUP(D26,'Actual Factors'!$A$4:$B$9,2,FALSE)</f>
        <v>0</v>
      </c>
      <c r="F26" s="180">
        <f t="shared" ref="F26:F32" si="7">SUM(G26:R26)</f>
        <v>0</v>
      </c>
      <c r="G26" s="181">
        <f>INDEX('Actual NPC (Total System)'!E:E,MATCH($C26,'Actual NPC (Total System)'!$C:$C,0),1)*$E26</f>
        <v>0</v>
      </c>
      <c r="H26" s="181">
        <f>INDEX('Actual NPC (Total System)'!F:F,MATCH($C26,'Actual NPC (Total System)'!$C:$C,0),1)*$E26</f>
        <v>0</v>
      </c>
      <c r="I26" s="181">
        <f>INDEX('Actual NPC (Total System)'!G:G,MATCH($C26,'Actual NPC (Total System)'!$C:$C,0),1)*$E26</f>
        <v>0</v>
      </c>
      <c r="J26" s="181">
        <f>INDEX('Actual NPC (Total System)'!H:H,MATCH($C26,'Actual NPC (Total System)'!$C:$C,0),1)*$E26</f>
        <v>0</v>
      </c>
      <c r="K26" s="181">
        <f>INDEX('Actual NPC (Total System)'!I:I,MATCH($C26,'Actual NPC (Total System)'!$C:$C,0),1)*$E26</f>
        <v>0</v>
      </c>
      <c r="L26" s="181">
        <f>INDEX('Actual NPC (Total System)'!J:J,MATCH($C26,'Actual NPC (Total System)'!$C:$C,0),1)*$E26</f>
        <v>0</v>
      </c>
      <c r="M26" s="181">
        <f>INDEX('Actual NPC (Total System)'!K:K,MATCH($C26,'Actual NPC (Total System)'!$C:$C,0),1)*$E26</f>
        <v>0</v>
      </c>
      <c r="N26" s="181">
        <f>INDEX('Actual NPC (Total System)'!L:L,MATCH($C26,'Actual NPC (Total System)'!$C:$C,0),1)*$E26</f>
        <v>0</v>
      </c>
      <c r="O26" s="181">
        <f>INDEX('Actual NPC (Total System)'!M:M,MATCH($C26,'Actual NPC (Total System)'!$C:$C,0),1)*$E26</f>
        <v>0</v>
      </c>
      <c r="P26" s="181">
        <f>INDEX('Actual NPC (Total System)'!N:N,MATCH($C26,'Actual NPC (Total System)'!$C:$C,0),1)*$E26</f>
        <v>0</v>
      </c>
      <c r="Q26" s="181">
        <f>INDEX('Actual NPC (Total System)'!O:O,MATCH($C26,'Actual NPC (Total System)'!$C:$C,0),1)*$E26</f>
        <v>0</v>
      </c>
      <c r="R26" s="181">
        <f>INDEX('Actual NPC (Total System)'!P:P,MATCH($C26,'Actual NPC (Total System)'!$C:$C,0),1)*$E26</f>
        <v>0</v>
      </c>
      <c r="S26" s="59"/>
    </row>
    <row r="27" spans="1:19" s="153" customFormat="1" ht="12.75">
      <c r="C27" s="251" t="s">
        <v>151</v>
      </c>
      <c r="D27" s="327" t="s">
        <v>198</v>
      </c>
      <c r="E27" s="326">
        <f>VLOOKUP(D27,'Actual Factors'!$A$4:$B$9,2,FALSE)</f>
        <v>7.966085435555563E-2</v>
      </c>
      <c r="F27" s="178">
        <f t="shared" si="7"/>
        <v>1013830.4003763902</v>
      </c>
      <c r="G27" s="179">
        <f>INDEX('Actual NPC (Total System)'!E:E,MATCH($C27,'Actual NPC (Total System)'!$C:$C,0),1)*$E27</f>
        <v>123004.31804093657</v>
      </c>
      <c r="H27" s="179">
        <f>INDEX('Actual NPC (Total System)'!F:F,MATCH($C27,'Actual NPC (Total System)'!$C:$C,0),1)*$E27</f>
        <v>106351.35823422841</v>
      </c>
      <c r="I27" s="179">
        <f>INDEX('Actual NPC (Total System)'!G:G,MATCH($C27,'Actual NPC (Total System)'!$C:$C,0),1)*$E27</f>
        <v>106280.02273576155</v>
      </c>
      <c r="J27" s="179">
        <f>INDEX('Actual NPC (Total System)'!H:H,MATCH($C27,'Actual NPC (Total System)'!$C:$C,0),1)*$E27</f>
        <v>99405.633546550831</v>
      </c>
      <c r="K27" s="179">
        <f>INDEX('Actual NPC (Total System)'!I:I,MATCH($C27,'Actual NPC (Total System)'!$C:$C,0),1)*$E27</f>
        <v>82777.693620978651</v>
      </c>
      <c r="L27" s="179">
        <f>INDEX('Actual NPC (Total System)'!J:J,MATCH($C27,'Actual NPC (Total System)'!$C:$C,0),1)*$E27</f>
        <v>58476.180527218909</v>
      </c>
      <c r="M27" s="179">
        <f>INDEX('Actual NPC (Total System)'!K:K,MATCH($C27,'Actual NPC (Total System)'!$C:$C,0),1)*$E27</f>
        <v>52848.816691043838</v>
      </c>
      <c r="N27" s="179">
        <f>INDEX('Actual NPC (Total System)'!L:L,MATCH($C27,'Actual NPC (Total System)'!$C:$C,0),1)*$E27</f>
        <v>44744.81521495105</v>
      </c>
      <c r="O27" s="179">
        <f>INDEX('Actual NPC (Total System)'!M:M,MATCH($C27,'Actual NPC (Total System)'!$C:$C,0),1)*$E27</f>
        <v>59836.450157589337</v>
      </c>
      <c r="P27" s="179">
        <f>INDEX('Actual NPC (Total System)'!N:N,MATCH($C27,'Actual NPC (Total System)'!$C:$C,0),1)*$E27</f>
        <v>72827.612387445173</v>
      </c>
      <c r="Q27" s="179">
        <f>INDEX('Actual NPC (Total System)'!O:O,MATCH($C27,'Actual NPC (Total System)'!$C:$C,0),1)*$E27</f>
        <v>90031.421425762193</v>
      </c>
      <c r="R27" s="179">
        <f>INDEX('Actual NPC (Total System)'!P:P,MATCH($C27,'Actual NPC (Total System)'!$C:$C,0),1)*$E27</f>
        <v>117246.07779392366</v>
      </c>
      <c r="S27" s="59"/>
    </row>
    <row r="28" spans="1:19" s="153" customFormat="1" ht="12.75">
      <c r="C28" s="251" t="s">
        <v>154</v>
      </c>
      <c r="D28" s="327" t="s">
        <v>198</v>
      </c>
      <c r="E28" s="326">
        <f>VLOOKUP(D28,'Actual Factors'!$A$4:$B$9,2,FALSE)</f>
        <v>7.966085435555563E-2</v>
      </c>
      <c r="F28" s="178">
        <f t="shared" si="7"/>
        <v>801152.15173934877</v>
      </c>
      <c r="G28" s="179">
        <f>INDEX('Actual NPC (Total System)'!E:E,MATCH($C28,'Actual NPC (Total System)'!$C:$C,0),1)*$E28</f>
        <v>98714.52465206958</v>
      </c>
      <c r="H28" s="179">
        <f>INDEX('Actual NPC (Total System)'!F:F,MATCH($C28,'Actual NPC (Total System)'!$C:$C,0),1)*$E28</f>
        <v>81539.420606011059</v>
      </c>
      <c r="I28" s="179">
        <f>INDEX('Actual NPC (Total System)'!G:G,MATCH($C28,'Actual NPC (Total System)'!$C:$C,0),1)*$E28</f>
        <v>82012.786911022442</v>
      </c>
      <c r="J28" s="179">
        <f>INDEX('Actual NPC (Total System)'!H:H,MATCH($C28,'Actual NPC (Total System)'!$C:$C,0),1)*$E28</f>
        <v>74947.876839492266</v>
      </c>
      <c r="K28" s="179">
        <f>INDEX('Actual NPC (Total System)'!I:I,MATCH($C28,'Actual NPC (Total System)'!$C:$C,0),1)*$E28</f>
        <v>64492.766501166683</v>
      </c>
      <c r="L28" s="179">
        <f>INDEX('Actual NPC (Total System)'!J:J,MATCH($C28,'Actual NPC (Total System)'!$C:$C,0),1)*$E28</f>
        <v>46888.266551875407</v>
      </c>
      <c r="M28" s="179">
        <f>INDEX('Actual NPC (Total System)'!K:K,MATCH($C28,'Actual NPC (Total System)'!$C:$C,0),1)*$E28</f>
        <v>42818.771095299715</v>
      </c>
      <c r="N28" s="179">
        <f>INDEX('Actual NPC (Total System)'!L:L,MATCH($C28,'Actual NPC (Total System)'!$C:$C,0),1)*$E28</f>
        <v>37166.669377413069</v>
      </c>
      <c r="O28" s="179">
        <f>INDEX('Actual NPC (Total System)'!M:M,MATCH($C28,'Actual NPC (Total System)'!$C:$C,0),1)*$E28</f>
        <v>49328.040334831552</v>
      </c>
      <c r="P28" s="179">
        <f>INDEX('Actual NPC (Total System)'!N:N,MATCH($C28,'Actual NPC (Total System)'!$C:$C,0),1)*$E28</f>
        <v>55591.379788188373</v>
      </c>
      <c r="Q28" s="179">
        <f>INDEX('Actual NPC (Total System)'!O:O,MATCH($C28,'Actual NPC (Total System)'!$C:$C,0),1)*$E28</f>
        <v>71619.432853427483</v>
      </c>
      <c r="R28" s="179">
        <f>INDEX('Actual NPC (Total System)'!P:P,MATCH($C28,'Actual NPC (Total System)'!$C:$C,0),1)*$E28</f>
        <v>96032.216228551071</v>
      </c>
      <c r="S28" s="59"/>
    </row>
    <row r="29" spans="1:19" s="10" customFormat="1" ht="12.75">
      <c r="C29" s="251" t="s">
        <v>88</v>
      </c>
      <c r="D29" s="327" t="s">
        <v>198</v>
      </c>
      <c r="E29" s="326">
        <f>VLOOKUP(D29,'Actual Factors'!$A$4:$B$9,2,FALSE)</f>
        <v>7.966085435555563E-2</v>
      </c>
      <c r="F29" s="178">
        <f t="shared" si="7"/>
        <v>322879.04718377383</v>
      </c>
      <c r="G29" s="179">
        <f>INDEX('Actual NPC (Total System)'!E:E,MATCH($C29,'Actual NPC (Total System)'!$C:$C,0),1)*$E29</f>
        <v>16364.050599782684</v>
      </c>
      <c r="H29" s="179">
        <f>INDEX('Actual NPC (Total System)'!F:F,MATCH($C29,'Actual NPC (Total System)'!$C:$C,0),1)*$E29</f>
        <v>31061.939464729418</v>
      </c>
      <c r="I29" s="179">
        <f>INDEX('Actual NPC (Total System)'!G:G,MATCH($C29,'Actual NPC (Total System)'!$C:$C,0),1)*$E29</f>
        <v>28368.734232943592</v>
      </c>
      <c r="J29" s="179">
        <f>INDEX('Actual NPC (Total System)'!H:H,MATCH($C29,'Actual NPC (Total System)'!$C:$C,0),1)*$E29</f>
        <v>36346.289238309269</v>
      </c>
      <c r="K29" s="179">
        <f>INDEX('Actual NPC (Total System)'!I:I,MATCH($C29,'Actual NPC (Total System)'!$C:$C,0),1)*$E29</f>
        <v>38367.344858950477</v>
      </c>
      <c r="L29" s="179">
        <f>INDEX('Actual NPC (Total System)'!J:J,MATCH($C29,'Actual NPC (Total System)'!$C:$C,0),1)*$E29</f>
        <v>35863.233783582618</v>
      </c>
      <c r="M29" s="179">
        <f>INDEX('Actual NPC (Total System)'!K:K,MATCH($C29,'Actual NPC (Total System)'!$C:$C,0),1)*$E29</f>
        <v>24744.066580306411</v>
      </c>
      <c r="N29" s="179">
        <f>INDEX('Actual NPC (Total System)'!L:L,MATCH($C29,'Actual NPC (Total System)'!$C:$C,0),1)*$E29</f>
        <v>23006.421974423043</v>
      </c>
      <c r="O29" s="179">
        <f>INDEX('Actual NPC (Total System)'!M:M,MATCH($C29,'Actual NPC (Total System)'!$C:$C,0),1)*$E29</f>
        <v>21794.905447216381</v>
      </c>
      <c r="P29" s="179">
        <f>INDEX('Actual NPC (Total System)'!N:N,MATCH($C29,'Actual NPC (Total System)'!$C:$C,0),1)*$E29</f>
        <v>25684.26540705494</v>
      </c>
      <c r="Q29" s="179">
        <f>INDEX('Actual NPC (Total System)'!O:O,MATCH($C29,'Actual NPC (Total System)'!$C:$C,0),1)*$E29</f>
        <v>21058.462357129949</v>
      </c>
      <c r="R29" s="179">
        <f>INDEX('Actual NPC (Total System)'!P:P,MATCH($C29,'Actual NPC (Total System)'!$C:$C,0),1)*$E29</f>
        <v>20219.333239345026</v>
      </c>
      <c r="S29" s="59"/>
    </row>
    <row r="30" spans="1:19" s="153" customFormat="1" ht="12.75">
      <c r="C30" s="251" t="s">
        <v>150</v>
      </c>
      <c r="D30" s="327" t="s">
        <v>198</v>
      </c>
      <c r="E30" s="326">
        <f>VLOOKUP(D30,'Actual Factors'!$A$4:$B$9,2,FALSE)</f>
        <v>7.966085435555563E-2</v>
      </c>
      <c r="F30" s="178">
        <f t="shared" si="7"/>
        <v>310825.19129504485</v>
      </c>
      <c r="G30" s="179">
        <f>INDEX('Actual NPC (Total System)'!E:E,MATCH($C30,'Actual NPC (Total System)'!$C:$C,0),1)*$E30</f>
        <v>17628.923170628153</v>
      </c>
      <c r="H30" s="179">
        <f>INDEX('Actual NPC (Total System)'!F:F,MATCH($C30,'Actual NPC (Total System)'!$C:$C,0),1)*$E30</f>
        <v>21246.169618073571</v>
      </c>
      <c r="I30" s="179">
        <f>INDEX('Actual NPC (Total System)'!G:G,MATCH($C30,'Actual NPC (Total System)'!$C:$C,0),1)*$E30</f>
        <v>26284.837350735459</v>
      </c>
      <c r="J30" s="179">
        <f>INDEX('Actual NPC (Total System)'!H:H,MATCH($C30,'Actual NPC (Total System)'!$C:$C,0),1)*$E30</f>
        <v>32535.188101789608</v>
      </c>
      <c r="K30" s="179">
        <f>INDEX('Actual NPC (Total System)'!I:I,MATCH($C30,'Actual NPC (Total System)'!$C:$C,0),1)*$E30</f>
        <v>61911.575583124381</v>
      </c>
      <c r="L30" s="179">
        <f>INDEX('Actual NPC (Total System)'!J:J,MATCH($C30,'Actual NPC (Total System)'!$C:$C,0),1)*$E30</f>
        <v>37548.465530342743</v>
      </c>
      <c r="M30" s="179">
        <f>INDEX('Actual NPC (Total System)'!K:K,MATCH($C30,'Actual NPC (Total System)'!$C:$C,0),1)*$E30</f>
        <v>33448.389864997036</v>
      </c>
      <c r="N30" s="179">
        <f>INDEX('Actual NPC (Total System)'!L:L,MATCH($C30,'Actual NPC (Total System)'!$C:$C,0),1)*$E30</f>
        <v>39784.62855939172</v>
      </c>
      <c r="O30" s="179">
        <f>INDEX('Actual NPC (Total System)'!M:M,MATCH($C30,'Actual NPC (Total System)'!$C:$C,0),1)*$E30</f>
        <v>39345.14679538901</v>
      </c>
      <c r="P30" s="179">
        <f>INDEX('Actual NPC (Total System)'!N:N,MATCH($C30,'Actual NPC (Total System)'!$C:$C,0),1)*$E30</f>
        <v>24962.45521930508</v>
      </c>
      <c r="Q30" s="179">
        <f>INDEX('Actual NPC (Total System)'!O:O,MATCH($C30,'Actual NPC (Total System)'!$C:$C,0),1)*$E30</f>
        <v>17304.195257150255</v>
      </c>
      <c r="R30" s="179">
        <f>INDEX('Actual NPC (Total System)'!P:P,MATCH($C30,'Actual NPC (Total System)'!$C:$C,0),1)*$E30</f>
        <v>-41174.783755882178</v>
      </c>
      <c r="S30" s="59"/>
    </row>
    <row r="31" spans="1:19" s="250" customFormat="1" ht="12.75">
      <c r="C31" s="251" t="s">
        <v>159</v>
      </c>
      <c r="D31" s="327" t="s">
        <v>172</v>
      </c>
      <c r="E31" s="326">
        <f>VLOOKUP(D31,'Actual Factors'!$A$4:$B$9,2,FALSE)</f>
        <v>0</v>
      </c>
      <c r="F31" s="178">
        <f t="shared" si="7"/>
        <v>0</v>
      </c>
      <c r="G31" s="179">
        <f>INDEX('Actual NPC (Total System)'!E:E,MATCH($C31,'Actual NPC (Total System)'!$C:$C,0),1)*$E31</f>
        <v>0</v>
      </c>
      <c r="H31" s="179">
        <f>INDEX('Actual NPC (Total System)'!F:F,MATCH($C31,'Actual NPC (Total System)'!$C:$C,0),1)*$E31</f>
        <v>0</v>
      </c>
      <c r="I31" s="179">
        <f>INDEX('Actual NPC (Total System)'!G:G,MATCH($C31,'Actual NPC (Total System)'!$C:$C,0),1)*$E31</f>
        <v>0</v>
      </c>
      <c r="J31" s="179">
        <f>INDEX('Actual NPC (Total System)'!H:H,MATCH($C31,'Actual NPC (Total System)'!$C:$C,0),1)*$E31</f>
        <v>0</v>
      </c>
      <c r="K31" s="179">
        <f>INDEX('Actual NPC (Total System)'!I:I,MATCH($C31,'Actual NPC (Total System)'!$C:$C,0),1)*$E31</f>
        <v>0</v>
      </c>
      <c r="L31" s="179">
        <f>INDEX('Actual NPC (Total System)'!J:J,MATCH($C31,'Actual NPC (Total System)'!$C:$C,0),1)*$E31</f>
        <v>0</v>
      </c>
      <c r="M31" s="179">
        <f>INDEX('Actual NPC (Total System)'!K:K,MATCH($C31,'Actual NPC (Total System)'!$C:$C,0),1)*$E31</f>
        <v>0</v>
      </c>
      <c r="N31" s="179">
        <f>INDEX('Actual NPC (Total System)'!L:L,MATCH($C31,'Actual NPC (Total System)'!$C:$C,0),1)*$E31</f>
        <v>0</v>
      </c>
      <c r="O31" s="179">
        <f>INDEX('Actual NPC (Total System)'!M:M,MATCH($C31,'Actual NPC (Total System)'!$C:$C,0),1)*$E31</f>
        <v>0</v>
      </c>
      <c r="P31" s="179">
        <f>INDEX('Actual NPC (Total System)'!N:N,MATCH($C31,'Actual NPC (Total System)'!$C:$C,0),1)*$E31</f>
        <v>0</v>
      </c>
      <c r="Q31" s="179">
        <f>INDEX('Actual NPC (Total System)'!O:O,MATCH($C31,'Actual NPC (Total System)'!$C:$C,0),1)*$E31</f>
        <v>0</v>
      </c>
      <c r="R31" s="179">
        <f>INDEX('Actual NPC (Total System)'!P:P,MATCH($C31,'Actual NPC (Total System)'!$C:$C,0),1)*$E31</f>
        <v>0</v>
      </c>
      <c r="S31" s="59"/>
    </row>
    <row r="32" spans="1:19" s="250" customFormat="1" ht="12.75">
      <c r="C32" s="251" t="s">
        <v>8</v>
      </c>
      <c r="D32" s="327" t="s">
        <v>172</v>
      </c>
      <c r="E32" s="326">
        <f>VLOOKUP(D32,'Actual Factors'!$A$4:$B$9,2,FALSE)</f>
        <v>0</v>
      </c>
      <c r="F32" s="178">
        <f t="shared" si="7"/>
        <v>0</v>
      </c>
      <c r="G32" s="179">
        <f>INDEX('Actual NPC (Total System)'!E:E,MATCH($C32,'Actual NPC (Total System)'!$C:$C,0),1)*$E32</f>
        <v>0</v>
      </c>
      <c r="H32" s="179">
        <f>INDEX('Actual NPC (Total System)'!F:F,MATCH($C32,'Actual NPC (Total System)'!$C:$C,0),1)*$E32</f>
        <v>0</v>
      </c>
      <c r="I32" s="179">
        <f>INDEX('Actual NPC (Total System)'!G:G,MATCH($C32,'Actual NPC (Total System)'!$C:$C,0),1)*$E32</f>
        <v>0</v>
      </c>
      <c r="J32" s="179">
        <f>INDEX('Actual NPC (Total System)'!H:H,MATCH($C32,'Actual NPC (Total System)'!$C:$C,0),1)*$E32</f>
        <v>0</v>
      </c>
      <c r="K32" s="179">
        <f>INDEX('Actual NPC (Total System)'!I:I,MATCH($C32,'Actual NPC (Total System)'!$C:$C,0),1)*$E32</f>
        <v>0</v>
      </c>
      <c r="L32" s="179">
        <f>INDEX('Actual NPC (Total System)'!J:J,MATCH($C32,'Actual NPC (Total System)'!$C:$C,0),1)*$E32</f>
        <v>0</v>
      </c>
      <c r="M32" s="179">
        <f>INDEX('Actual NPC (Total System)'!K:K,MATCH($C32,'Actual NPC (Total System)'!$C:$C,0),1)*$E32</f>
        <v>0</v>
      </c>
      <c r="N32" s="179">
        <f>INDEX('Actual NPC (Total System)'!L:L,MATCH($C32,'Actual NPC (Total System)'!$C:$C,0),1)*$E32</f>
        <v>0</v>
      </c>
      <c r="O32" s="179">
        <f>INDEX('Actual NPC (Total System)'!M:M,MATCH($C32,'Actual NPC (Total System)'!$C:$C,0),1)*$E32</f>
        <v>0</v>
      </c>
      <c r="P32" s="179">
        <f>INDEX('Actual NPC (Total System)'!N:N,MATCH($C32,'Actual NPC (Total System)'!$C:$C,0),1)*$E32</f>
        <v>0</v>
      </c>
      <c r="Q32" s="179">
        <f>INDEX('Actual NPC (Total System)'!O:O,MATCH($C32,'Actual NPC (Total System)'!$C:$C,0),1)*$E32</f>
        <v>0</v>
      </c>
      <c r="R32" s="179">
        <f>INDEX('Actual NPC (Total System)'!P:P,MATCH($C32,'Actual NPC (Total System)'!$C:$C,0),1)*$E32</f>
        <v>0</v>
      </c>
      <c r="S32" s="59"/>
    </row>
    <row r="33" spans="1:19" s="153" customFormat="1" ht="12.75">
      <c r="C33" s="251" t="s">
        <v>117</v>
      </c>
      <c r="D33" s="327" t="s">
        <v>172</v>
      </c>
      <c r="E33" s="326">
        <f>VLOOKUP(D33,'Actual Factors'!$A$4:$B$9,2,FALSE)</f>
        <v>0</v>
      </c>
      <c r="F33" s="178">
        <f t="shared" ref="F33" si="8">SUM(G33:R33)</f>
        <v>0</v>
      </c>
      <c r="G33" s="179">
        <f>INDEX('Actual NPC (Total System)'!E:E,MATCH($C33,'Actual NPC (Total System)'!$C:$C,0),1)*$E33</f>
        <v>0</v>
      </c>
      <c r="H33" s="179">
        <f>INDEX('Actual NPC (Total System)'!F:F,MATCH($C33,'Actual NPC (Total System)'!$C:$C,0),1)*$E33</f>
        <v>0</v>
      </c>
      <c r="I33" s="179">
        <f>INDEX('Actual NPC (Total System)'!G:G,MATCH($C33,'Actual NPC (Total System)'!$C:$C,0),1)*$E33</f>
        <v>0</v>
      </c>
      <c r="J33" s="179">
        <f>INDEX('Actual NPC (Total System)'!H:H,MATCH($C33,'Actual NPC (Total System)'!$C:$C,0),1)*$E33</f>
        <v>0</v>
      </c>
      <c r="K33" s="179">
        <f>INDEX('Actual NPC (Total System)'!I:I,MATCH($C33,'Actual NPC (Total System)'!$C:$C,0),1)*$E33</f>
        <v>0</v>
      </c>
      <c r="L33" s="179">
        <f>INDEX('Actual NPC (Total System)'!J:J,MATCH($C33,'Actual NPC (Total System)'!$C:$C,0),1)*$E33</f>
        <v>0</v>
      </c>
      <c r="M33" s="179">
        <f>INDEX('Actual NPC (Total System)'!K:K,MATCH($C33,'Actual NPC (Total System)'!$C:$C,0),1)*$E33</f>
        <v>0</v>
      </c>
      <c r="N33" s="179">
        <f>INDEX('Actual NPC (Total System)'!L:L,MATCH($C33,'Actual NPC (Total System)'!$C:$C,0),1)*$E33</f>
        <v>0</v>
      </c>
      <c r="O33" s="179">
        <f>INDEX('Actual NPC (Total System)'!M:M,MATCH($C33,'Actual NPC (Total System)'!$C:$C,0),1)*$E33</f>
        <v>0</v>
      </c>
      <c r="P33" s="179">
        <f>INDEX('Actual NPC (Total System)'!N:N,MATCH($C33,'Actual NPC (Total System)'!$C:$C,0),1)*$E33</f>
        <v>0</v>
      </c>
      <c r="Q33" s="179">
        <f>INDEX('Actual NPC (Total System)'!O:O,MATCH($C33,'Actual NPC (Total System)'!$C:$C,0),1)*$E33</f>
        <v>0</v>
      </c>
      <c r="R33" s="179">
        <f>INDEX('Actual NPC (Total System)'!P:P,MATCH($C33,'Actual NPC (Total System)'!$C:$C,0),1)*$E33</f>
        <v>0</v>
      </c>
      <c r="S33" s="59"/>
    </row>
    <row r="34" spans="1:19" s="10" customFormat="1" ht="12.75">
      <c r="C34" s="251" t="s">
        <v>89</v>
      </c>
      <c r="D34" s="327" t="s">
        <v>197</v>
      </c>
      <c r="E34" s="326">
        <f>VLOOKUP(D34,'Actual Factors'!$A$4:$B$9,2,FALSE)</f>
        <v>7.5825828720678959E-2</v>
      </c>
      <c r="F34" s="178">
        <f t="shared" ref="F34:F52" si="9">SUM(G34:R34)</f>
        <v>138036.90241707387</v>
      </c>
      <c r="G34" s="179">
        <f>INDEX('Actual NPC (Total System)'!E:E,MATCH($C34,'Actual NPC (Total System)'!$C:$C,0),1)*$E34</f>
        <v>11378.348031996364</v>
      </c>
      <c r="H34" s="179">
        <f>INDEX('Actual NPC (Total System)'!F:F,MATCH($C34,'Actual NPC (Total System)'!$C:$C,0),1)*$E34</f>
        <v>11378.348031996364</v>
      </c>
      <c r="I34" s="179">
        <f>INDEX('Actual NPC (Total System)'!G:G,MATCH($C34,'Actual NPC (Total System)'!$C:$C,0),1)*$E34</f>
        <v>11378.348031996364</v>
      </c>
      <c r="J34" s="179">
        <f>INDEX('Actual NPC (Total System)'!H:H,MATCH($C34,'Actual NPC (Total System)'!$C:$C,0),1)*$E34</f>
        <v>11378.348031996364</v>
      </c>
      <c r="K34" s="179">
        <f>INDEX('Actual NPC (Total System)'!I:I,MATCH($C34,'Actual NPC (Total System)'!$C:$C,0),1)*$E34</f>
        <v>11378.348031996364</v>
      </c>
      <c r="L34" s="179">
        <f>INDEX('Actual NPC (Total System)'!J:J,MATCH($C34,'Actual NPC (Total System)'!$C:$C,0),1)*$E34</f>
        <v>11378.348031996364</v>
      </c>
      <c r="M34" s="179">
        <f>INDEX('Actual NPC (Total System)'!K:K,MATCH($C34,'Actual NPC (Total System)'!$C:$C,0),1)*$E34</f>
        <v>11378.348031996364</v>
      </c>
      <c r="N34" s="179">
        <f>INDEX('Actual NPC (Total System)'!L:L,MATCH($C34,'Actual NPC (Total System)'!$C:$C,0),1)*$E34</f>
        <v>11378.348031996364</v>
      </c>
      <c r="O34" s="179">
        <f>INDEX('Actual NPC (Total System)'!M:M,MATCH($C34,'Actual NPC (Total System)'!$C:$C,0),1)*$E34</f>
        <v>11378.348031996364</v>
      </c>
      <c r="P34" s="179">
        <f>INDEX('Actual NPC (Total System)'!N:N,MATCH($C34,'Actual NPC (Total System)'!$C:$C,0),1)*$E34</f>
        <v>9108.0468942705156</v>
      </c>
      <c r="Q34" s="179">
        <f>INDEX('Actual NPC (Total System)'!O:O,MATCH($C34,'Actual NPC (Total System)'!$C:$C,0),1)*$E34</f>
        <v>13261.86161741803</v>
      </c>
      <c r="R34" s="179">
        <f>INDEX('Actual NPC (Total System)'!P:P,MATCH($C34,'Actual NPC (Total System)'!$C:$C,0),1)*$E34</f>
        <v>13261.86161741803</v>
      </c>
      <c r="S34" s="59"/>
    </row>
    <row r="35" spans="1:19" s="250" customFormat="1" ht="12.75">
      <c r="C35" s="251" t="s">
        <v>222</v>
      </c>
      <c r="D35" s="327" t="s">
        <v>172</v>
      </c>
      <c r="E35" s="326">
        <f>VLOOKUP(D35,'Actual Factors'!$A$4:$B$9,2,FALSE)</f>
        <v>0</v>
      </c>
      <c r="F35" s="178">
        <f t="shared" ref="F35" si="10">SUM(G35:R35)</f>
        <v>0</v>
      </c>
      <c r="G35" s="179">
        <f>INDEX('Actual NPC (Total System)'!E:E,MATCH($C35,'Actual NPC (Total System)'!$C:$C,0),1)*$E35</f>
        <v>0</v>
      </c>
      <c r="H35" s="179">
        <f>INDEX('Actual NPC (Total System)'!F:F,MATCH($C35,'Actual NPC (Total System)'!$C:$C,0),1)*$E35</f>
        <v>0</v>
      </c>
      <c r="I35" s="179">
        <f>INDEX('Actual NPC (Total System)'!G:G,MATCH($C35,'Actual NPC (Total System)'!$C:$C,0),1)*$E35</f>
        <v>0</v>
      </c>
      <c r="J35" s="179">
        <f>INDEX('Actual NPC (Total System)'!H:H,MATCH($C35,'Actual NPC (Total System)'!$C:$C,0),1)*$E35</f>
        <v>0</v>
      </c>
      <c r="K35" s="179">
        <f>INDEX('Actual NPC (Total System)'!I:I,MATCH($C35,'Actual NPC (Total System)'!$C:$C,0),1)*$E35</f>
        <v>0</v>
      </c>
      <c r="L35" s="179">
        <f>INDEX('Actual NPC (Total System)'!J:J,MATCH($C35,'Actual NPC (Total System)'!$C:$C,0),1)*$E35</f>
        <v>0</v>
      </c>
      <c r="M35" s="179">
        <f>INDEX('Actual NPC (Total System)'!K:K,MATCH($C35,'Actual NPC (Total System)'!$C:$C,0),1)*$E35</f>
        <v>0</v>
      </c>
      <c r="N35" s="179">
        <f>INDEX('Actual NPC (Total System)'!L:L,MATCH($C35,'Actual NPC (Total System)'!$C:$C,0),1)*$E35</f>
        <v>0</v>
      </c>
      <c r="O35" s="179">
        <f>INDEX('Actual NPC (Total System)'!M:M,MATCH($C35,'Actual NPC (Total System)'!$C:$C,0),1)*$E35</f>
        <v>0</v>
      </c>
      <c r="P35" s="179">
        <f>INDEX('Actual NPC (Total System)'!N:N,MATCH($C35,'Actual NPC (Total System)'!$C:$C,0),1)*$E35</f>
        <v>0</v>
      </c>
      <c r="Q35" s="179">
        <f>INDEX('Actual NPC (Total System)'!O:O,MATCH($C35,'Actual NPC (Total System)'!$C:$C,0),1)*$E35</f>
        <v>0</v>
      </c>
      <c r="R35" s="179">
        <f>INDEX('Actual NPC (Total System)'!P:P,MATCH($C35,'Actual NPC (Total System)'!$C:$C,0),1)*$E35</f>
        <v>0</v>
      </c>
      <c r="S35" s="59"/>
    </row>
    <row r="36" spans="1:19" s="10" customFormat="1" ht="12.75">
      <c r="A36" s="153"/>
      <c r="B36" s="153"/>
      <c r="C36" s="251" t="s">
        <v>160</v>
      </c>
      <c r="D36" s="327" t="s">
        <v>198</v>
      </c>
      <c r="E36" s="326">
        <f>VLOOKUP(D36,'Actual Factors'!$A$4:$B$9,2,FALSE)</f>
        <v>7.966085435555563E-2</v>
      </c>
      <c r="F36" s="178">
        <f t="shared" si="9"/>
        <v>547660.66172713472</v>
      </c>
      <c r="G36" s="179">
        <f>INDEX('Actual NPC (Total System)'!E:E,MATCH($C36,'Actual NPC (Total System)'!$C:$C,0),1)*$E36</f>
        <v>33408.960131916669</v>
      </c>
      <c r="H36" s="179">
        <f>INDEX('Actual NPC (Total System)'!F:F,MATCH($C36,'Actual NPC (Total System)'!$C:$C,0),1)*$E36</f>
        <v>39068.739562946103</v>
      </c>
      <c r="I36" s="179">
        <f>INDEX('Actual NPC (Total System)'!G:G,MATCH($C36,'Actual NPC (Total System)'!$C:$C,0),1)*$E36</f>
        <v>44295.099420989289</v>
      </c>
      <c r="J36" s="179">
        <f>INDEX('Actual NPC (Total System)'!H:H,MATCH($C36,'Actual NPC (Total System)'!$C:$C,0),1)*$E36</f>
        <v>54352.275910509838</v>
      </c>
      <c r="K36" s="179">
        <f>INDEX('Actual NPC (Total System)'!I:I,MATCH($C36,'Actual NPC (Total System)'!$C:$C,0),1)*$E36</f>
        <v>60467.321107223986</v>
      </c>
      <c r="L36" s="179">
        <f>INDEX('Actual NPC (Total System)'!J:J,MATCH($C36,'Actual NPC (Total System)'!$C:$C,0),1)*$E36</f>
        <v>59950.727636205098</v>
      </c>
      <c r="M36" s="179">
        <f>INDEX('Actual NPC (Total System)'!K:K,MATCH($C36,'Actual NPC (Total System)'!$C:$C,0),1)*$E36</f>
        <v>54556.344714329542</v>
      </c>
      <c r="N36" s="179">
        <f>INDEX('Actual NPC (Total System)'!L:L,MATCH($C36,'Actual NPC (Total System)'!$C:$C,0),1)*$E36</f>
        <v>51470.3796062291</v>
      </c>
      <c r="O36" s="179">
        <f>INDEX('Actual NPC (Total System)'!M:M,MATCH($C36,'Actual NPC (Total System)'!$C:$C,0),1)*$E36</f>
        <v>49240.814885746389</v>
      </c>
      <c r="P36" s="179">
        <f>INDEX('Actual NPC (Total System)'!N:N,MATCH($C36,'Actual NPC (Total System)'!$C:$C,0),1)*$E36</f>
        <v>46306.669823702388</v>
      </c>
      <c r="Q36" s="179">
        <f>INDEX('Actual NPC (Total System)'!O:O,MATCH($C36,'Actual NPC (Total System)'!$C:$C,0),1)*$E36</f>
        <v>31633.739501033786</v>
      </c>
      <c r="R36" s="179">
        <f>INDEX('Actual NPC (Total System)'!P:P,MATCH($C36,'Actual NPC (Total System)'!$C:$C,0),1)*$E36</f>
        <v>22909.589426302606</v>
      </c>
      <c r="S36" s="59"/>
    </row>
    <row r="37" spans="1:19" s="10" customFormat="1" ht="12.75">
      <c r="C37" s="251" t="s">
        <v>9</v>
      </c>
      <c r="D37" s="327" t="s">
        <v>172</v>
      </c>
      <c r="E37" s="326">
        <f>VLOOKUP(D37,'Actual Factors'!$A$4:$B$9,2,FALSE)</f>
        <v>0</v>
      </c>
      <c r="F37" s="178">
        <f t="shared" si="9"/>
        <v>0</v>
      </c>
      <c r="G37" s="179">
        <f>INDEX('Actual NPC (Total System)'!E:E,MATCH($C37,'Actual NPC (Total System)'!$C:$C,0),1)*$E37</f>
        <v>0</v>
      </c>
      <c r="H37" s="179">
        <f>INDEX('Actual NPC (Total System)'!F:F,MATCH($C37,'Actual NPC (Total System)'!$C:$C,0),1)*$E37</f>
        <v>0</v>
      </c>
      <c r="I37" s="179">
        <f>INDEX('Actual NPC (Total System)'!G:G,MATCH($C37,'Actual NPC (Total System)'!$C:$C,0),1)*$E37</f>
        <v>0</v>
      </c>
      <c r="J37" s="179">
        <f>INDEX('Actual NPC (Total System)'!H:H,MATCH($C37,'Actual NPC (Total System)'!$C:$C,0),1)*$E37</f>
        <v>0</v>
      </c>
      <c r="K37" s="179">
        <f>INDEX('Actual NPC (Total System)'!I:I,MATCH($C37,'Actual NPC (Total System)'!$C:$C,0),1)*$E37</f>
        <v>0</v>
      </c>
      <c r="L37" s="179">
        <f>INDEX('Actual NPC (Total System)'!J:J,MATCH($C37,'Actual NPC (Total System)'!$C:$C,0),1)*$E37</f>
        <v>0</v>
      </c>
      <c r="M37" s="179">
        <f>INDEX('Actual NPC (Total System)'!K:K,MATCH($C37,'Actual NPC (Total System)'!$C:$C,0),1)*$E37</f>
        <v>0</v>
      </c>
      <c r="N37" s="179">
        <f>INDEX('Actual NPC (Total System)'!L:L,MATCH($C37,'Actual NPC (Total System)'!$C:$C,0),1)*$E37</f>
        <v>0</v>
      </c>
      <c r="O37" s="179">
        <f>INDEX('Actual NPC (Total System)'!M:M,MATCH($C37,'Actual NPC (Total System)'!$C:$C,0),1)*$E37</f>
        <v>0</v>
      </c>
      <c r="P37" s="179">
        <f>INDEX('Actual NPC (Total System)'!N:N,MATCH($C37,'Actual NPC (Total System)'!$C:$C,0),1)*$E37</f>
        <v>0</v>
      </c>
      <c r="Q37" s="179">
        <f>INDEX('Actual NPC (Total System)'!O:O,MATCH($C37,'Actual NPC (Total System)'!$C:$C,0),1)*$E37</f>
        <v>0</v>
      </c>
      <c r="R37" s="179">
        <f>INDEX('Actual NPC (Total System)'!P:P,MATCH($C37,'Actual NPC (Total System)'!$C:$C,0),1)*$E37</f>
        <v>0</v>
      </c>
      <c r="S37" s="59"/>
    </row>
    <row r="38" spans="1:19" s="10" customFormat="1" ht="12.75">
      <c r="C38" s="251" t="s">
        <v>90</v>
      </c>
      <c r="D38" s="327" t="s">
        <v>198</v>
      </c>
      <c r="E38" s="326">
        <f>VLOOKUP(D38,'Actual Factors'!$A$4:$B$9,2,FALSE)</f>
        <v>7.966085435555563E-2</v>
      </c>
      <c r="F38" s="178">
        <f t="shared" si="9"/>
        <v>160256.55353183852</v>
      </c>
      <c r="G38" s="179">
        <f>INDEX('Actual NPC (Total System)'!E:E,MATCH($C38,'Actual NPC (Total System)'!$C:$C,0),1)*$E38</f>
        <v>20263.948894043941</v>
      </c>
      <c r="H38" s="179">
        <f>INDEX('Actual NPC (Total System)'!F:F,MATCH($C38,'Actual NPC (Total System)'!$C:$C,0),1)*$E38</f>
        <v>15931.413296386203</v>
      </c>
      <c r="I38" s="179">
        <f>INDEX('Actual NPC (Total System)'!G:G,MATCH($C38,'Actual NPC (Total System)'!$C:$C,0),1)*$E38</f>
        <v>17045.28234493237</v>
      </c>
      <c r="J38" s="179">
        <f>INDEX('Actual NPC (Total System)'!H:H,MATCH($C38,'Actual NPC (Total System)'!$C:$C,0),1)*$E38</f>
        <v>17474.517333239324</v>
      </c>
      <c r="K38" s="179">
        <f>INDEX('Actual NPC (Total System)'!I:I,MATCH($C38,'Actual NPC (Total System)'!$C:$C,0),1)*$E38</f>
        <v>16744.972076531536</v>
      </c>
      <c r="L38" s="179">
        <f>INDEX('Actual NPC (Total System)'!J:J,MATCH($C38,'Actual NPC (Total System)'!$C:$C,0),1)*$E38</f>
        <v>15373.284655906331</v>
      </c>
      <c r="M38" s="179">
        <f>INDEX('Actual NPC (Total System)'!K:K,MATCH($C38,'Actual NPC (Total System)'!$C:$C,0),1)*$E38</f>
        <v>24083.082234508274</v>
      </c>
      <c r="N38" s="179">
        <f>INDEX('Actual NPC (Total System)'!L:L,MATCH($C38,'Actual NPC (Total System)'!$C:$C,0),1)*$E38</f>
        <v>18239.944228574488</v>
      </c>
      <c r="O38" s="179">
        <f>INDEX('Actual NPC (Total System)'!M:M,MATCH($C38,'Actual NPC (Total System)'!$C:$C,0),1)*$E38</f>
        <v>6768.9150316097912</v>
      </c>
      <c r="P38" s="179">
        <f>INDEX('Actual NPC (Total System)'!N:N,MATCH($C38,'Actual NPC (Total System)'!$C:$C,0),1)*$E38</f>
        <v>2713.7768508146019</v>
      </c>
      <c r="Q38" s="179">
        <f>INDEX('Actual NPC (Total System)'!O:O,MATCH($C38,'Actual NPC (Total System)'!$C:$C,0),1)*$E38</f>
        <v>2851.1456212824096</v>
      </c>
      <c r="R38" s="179">
        <f>INDEX('Actual NPC (Total System)'!P:P,MATCH($C38,'Actual NPC (Total System)'!$C:$C,0),1)*$E38</f>
        <v>2766.2709640092826</v>
      </c>
      <c r="S38" s="59"/>
    </row>
    <row r="39" spans="1:19" s="10" customFormat="1" ht="12.75">
      <c r="C39" s="251" t="s">
        <v>161</v>
      </c>
      <c r="D39" s="327" t="s">
        <v>198</v>
      </c>
      <c r="E39" s="326">
        <f>VLOOKUP(D39,'Actual Factors'!$A$4:$B$9,2,FALSE)</f>
        <v>7.966085435555563E-2</v>
      </c>
      <c r="F39" s="178">
        <f t="shared" si="9"/>
        <v>538700.34350732132</v>
      </c>
      <c r="G39" s="179">
        <f>INDEX('Actual NPC (Total System)'!E:E,MATCH($C39,'Actual NPC (Total System)'!$C:$C,0),1)*$E39</f>
        <v>30175.233698289183</v>
      </c>
      <c r="H39" s="179">
        <f>INDEX('Actual NPC (Total System)'!F:F,MATCH($C39,'Actual NPC (Total System)'!$C:$C,0),1)*$E39</f>
        <v>36322.242016204953</v>
      </c>
      <c r="I39" s="179">
        <f>INDEX('Actual NPC (Total System)'!G:G,MATCH($C39,'Actual NPC (Total System)'!$C:$C,0),1)*$E39</f>
        <v>44992.806624036784</v>
      </c>
      <c r="J39" s="179">
        <f>INDEX('Actual NPC (Total System)'!H:H,MATCH($C39,'Actual NPC (Total System)'!$C:$C,0),1)*$E39</f>
        <v>56015.189075705173</v>
      </c>
      <c r="K39" s="179">
        <f>INDEX('Actual NPC (Total System)'!I:I,MATCH($C39,'Actual NPC (Total System)'!$C:$C,0),1)*$E39</f>
        <v>65060.085614413561</v>
      </c>
      <c r="L39" s="179">
        <f>INDEX('Actual NPC (Total System)'!J:J,MATCH($C39,'Actual NPC (Total System)'!$C:$C,0),1)*$E39</f>
        <v>55105.55611877286</v>
      </c>
      <c r="M39" s="179">
        <f>INDEX('Actual NPC (Total System)'!K:K,MATCH($C39,'Actual NPC (Total System)'!$C:$C,0),1)*$E39</f>
        <v>57495.966460110496</v>
      </c>
      <c r="N39" s="179">
        <f>INDEX('Actual NPC (Total System)'!L:L,MATCH($C39,'Actual NPC (Total System)'!$C:$C,0),1)*$E39</f>
        <v>53049.917331430268</v>
      </c>
      <c r="O39" s="179">
        <f>INDEX('Actual NPC (Total System)'!M:M,MATCH($C39,'Actual NPC (Total System)'!$C:$C,0),1)*$E39</f>
        <v>50923.669552612548</v>
      </c>
      <c r="P39" s="179">
        <f>INDEX('Actual NPC (Total System)'!N:N,MATCH($C39,'Actual NPC (Total System)'!$C:$C,0),1)*$E39</f>
        <v>43761.897458445805</v>
      </c>
      <c r="Q39" s="179">
        <f>INDEX('Actual NPC (Total System)'!O:O,MATCH($C39,'Actual NPC (Total System)'!$C:$C,0),1)*$E39</f>
        <v>28163.048313780459</v>
      </c>
      <c r="R39" s="179">
        <f>INDEX('Actual NPC (Total System)'!P:P,MATCH($C39,'Actual NPC (Total System)'!$C:$C,0),1)*$E39</f>
        <v>17634.731243519218</v>
      </c>
      <c r="S39" s="59"/>
    </row>
    <row r="40" spans="1:19" s="153" customFormat="1" ht="12.75">
      <c r="C40" s="251" t="s">
        <v>162</v>
      </c>
      <c r="D40" s="327" t="s">
        <v>198</v>
      </c>
      <c r="E40" s="326">
        <f>VLOOKUP(D40,'Actual Factors'!$A$4:$B$9,2,FALSE)</f>
        <v>7.966085435555563E-2</v>
      </c>
      <c r="F40" s="178">
        <f t="shared" ref="F40" si="11">SUM(G40:R40)</f>
        <v>213364.62806659966</v>
      </c>
      <c r="G40" s="179">
        <f>INDEX('Actual NPC (Total System)'!E:E,MATCH($C40,'Actual NPC (Total System)'!$C:$C,0),1)*$E40</f>
        <v>9282.2205627873773</v>
      </c>
      <c r="H40" s="179">
        <f>INDEX('Actual NPC (Total System)'!F:F,MATCH($C40,'Actual NPC (Total System)'!$C:$C,0),1)*$E40</f>
        <v>13019.841730640932</v>
      </c>
      <c r="I40" s="179">
        <f>INDEX('Actual NPC (Total System)'!G:G,MATCH($C40,'Actual NPC (Total System)'!$C:$C,0),1)*$E40</f>
        <v>13179.96721737249</v>
      </c>
      <c r="J40" s="179">
        <f>INDEX('Actual NPC (Total System)'!H:H,MATCH($C40,'Actual NPC (Total System)'!$C:$C,0),1)*$E40</f>
        <v>18504.807806612727</v>
      </c>
      <c r="K40" s="179">
        <f>INDEX('Actual NPC (Total System)'!I:I,MATCH($C40,'Actual NPC (Total System)'!$C:$C,0),1)*$E40</f>
        <v>23875.568895346227</v>
      </c>
      <c r="L40" s="179">
        <f>INDEX('Actual NPC (Total System)'!J:J,MATCH($C40,'Actual NPC (Total System)'!$C:$C,0),1)*$E40</f>
        <v>25174.273431036501</v>
      </c>
      <c r="M40" s="179">
        <f>INDEX('Actual NPC (Total System)'!K:K,MATCH($C40,'Actual NPC (Total System)'!$C:$C,0),1)*$E40</f>
        <v>28711.880532557043</v>
      </c>
      <c r="N40" s="179">
        <f>INDEX('Actual NPC (Total System)'!L:L,MATCH($C40,'Actual NPC (Total System)'!$C:$C,0),1)*$E40</f>
        <v>27350.828632596847</v>
      </c>
      <c r="O40" s="179">
        <f>INDEX('Actual NPC (Total System)'!M:M,MATCH($C40,'Actual NPC (Total System)'!$C:$C,0),1)*$E40</f>
        <v>20696.801281747179</v>
      </c>
      <c r="P40" s="179">
        <f>INDEX('Actual NPC (Total System)'!N:N,MATCH($C40,'Actual NPC (Total System)'!$C:$C,0),1)*$E40</f>
        <v>17360.512294745458</v>
      </c>
      <c r="Q40" s="179">
        <f>INDEX('Actual NPC (Total System)'!O:O,MATCH($C40,'Actual NPC (Total System)'!$C:$C,0),1)*$E40</f>
        <v>8888.096096037636</v>
      </c>
      <c r="R40" s="179">
        <f>INDEX('Actual NPC (Total System)'!P:P,MATCH($C40,'Actual NPC (Total System)'!$C:$C,0),1)*$E40</f>
        <v>7319.8295851192261</v>
      </c>
      <c r="S40" s="59"/>
    </row>
    <row r="41" spans="1:19" s="10" customFormat="1" ht="12.75">
      <c r="A41" s="153"/>
      <c r="B41" s="153"/>
      <c r="C41" s="251" t="s">
        <v>91</v>
      </c>
      <c r="D41" s="327" t="s">
        <v>198</v>
      </c>
      <c r="E41" s="326">
        <f>VLOOKUP(D41,'Actual Factors'!$A$4:$B$9,2,FALSE)</f>
        <v>7.966085435555563E-2</v>
      </c>
      <c r="F41" s="178">
        <f t="shared" si="9"/>
        <v>638792.42499176506</v>
      </c>
      <c r="G41" s="179">
        <f>INDEX('Actual NPC (Total System)'!E:E,MATCH($C41,'Actual NPC (Total System)'!$C:$C,0),1)*$E41</f>
        <v>48549.307686993379</v>
      </c>
      <c r="H41" s="179">
        <f>INDEX('Actual NPC (Total System)'!F:F,MATCH($C41,'Actual NPC (Total System)'!$C:$C,0),1)*$E41</f>
        <v>48549.307686993379</v>
      </c>
      <c r="I41" s="179">
        <f>INDEX('Actual NPC (Total System)'!G:G,MATCH($C41,'Actual NPC (Total System)'!$C:$C,0),1)*$E41</f>
        <v>54169.380961777832</v>
      </c>
      <c r="J41" s="179">
        <f>INDEX('Actual NPC (Total System)'!H:H,MATCH($C41,'Actual NPC (Total System)'!$C:$C,0),1)*$E41</f>
        <v>54169.380961777832</v>
      </c>
      <c r="K41" s="179">
        <f>INDEX('Actual NPC (Total System)'!I:I,MATCH($C41,'Actual NPC (Total System)'!$C:$C,0),1)*$E41</f>
        <v>54169.380961777832</v>
      </c>
      <c r="L41" s="179">
        <f>INDEX('Actual NPC (Total System)'!J:J,MATCH($C41,'Actual NPC (Total System)'!$C:$C,0),1)*$E41</f>
        <v>54169.380961777832</v>
      </c>
      <c r="M41" s="179">
        <f>INDEX('Actual NPC (Total System)'!K:K,MATCH($C41,'Actual NPC (Total System)'!$C:$C,0),1)*$E41</f>
        <v>54169.380961777832</v>
      </c>
      <c r="N41" s="179">
        <f>INDEX('Actual NPC (Total System)'!L:L,MATCH($C41,'Actual NPC (Total System)'!$C:$C,0),1)*$E41</f>
        <v>54169.380961777832</v>
      </c>
      <c r="O41" s="179">
        <f>INDEX('Actual NPC (Total System)'!M:M,MATCH($C41,'Actual NPC (Total System)'!$C:$C,0),1)*$E41</f>
        <v>54169.380961777832</v>
      </c>
      <c r="P41" s="179">
        <f>INDEX('Actual NPC (Total System)'!N:N,MATCH($C41,'Actual NPC (Total System)'!$C:$C,0),1)*$E41</f>
        <v>54169.380961777832</v>
      </c>
      <c r="Q41" s="179">
        <f>INDEX('Actual NPC (Total System)'!O:O,MATCH($C41,'Actual NPC (Total System)'!$C:$C,0),1)*$E41</f>
        <v>54169.380961777832</v>
      </c>
      <c r="R41" s="179">
        <f>INDEX('Actual NPC (Total System)'!P:P,MATCH($C41,'Actual NPC (Total System)'!$C:$C,0),1)*$E41</f>
        <v>54169.380961777832</v>
      </c>
      <c r="S41" s="59"/>
    </row>
    <row r="42" spans="1:19" s="10" customFormat="1" ht="12.75">
      <c r="A42" s="153"/>
      <c r="B42" s="153"/>
      <c r="C42" s="251" t="s">
        <v>121</v>
      </c>
      <c r="D42" s="327" t="s">
        <v>172</v>
      </c>
      <c r="E42" s="326">
        <f>VLOOKUP(D42,'Actual Factors'!$A$4:$B$9,2,FALSE)</f>
        <v>0</v>
      </c>
      <c r="F42" s="178">
        <f t="shared" si="9"/>
        <v>0</v>
      </c>
      <c r="G42" s="179">
        <f>INDEX('Actual NPC (Total System)'!E:E,MATCH($C42,'Actual NPC (Total System)'!$C:$C,0),1)*$E42</f>
        <v>0</v>
      </c>
      <c r="H42" s="179">
        <f>INDEX('Actual NPC (Total System)'!F:F,MATCH($C42,'Actual NPC (Total System)'!$C:$C,0),1)*$E42</f>
        <v>0</v>
      </c>
      <c r="I42" s="179">
        <f>INDEX('Actual NPC (Total System)'!G:G,MATCH($C42,'Actual NPC (Total System)'!$C:$C,0),1)*$E42</f>
        <v>0</v>
      </c>
      <c r="J42" s="179">
        <f>INDEX('Actual NPC (Total System)'!H:H,MATCH($C42,'Actual NPC (Total System)'!$C:$C,0),1)*$E42</f>
        <v>0</v>
      </c>
      <c r="K42" s="179">
        <f>INDEX('Actual NPC (Total System)'!I:I,MATCH($C42,'Actual NPC (Total System)'!$C:$C,0),1)*$E42</f>
        <v>0</v>
      </c>
      <c r="L42" s="179">
        <f>INDEX('Actual NPC (Total System)'!J:J,MATCH($C42,'Actual NPC (Total System)'!$C:$C,0),1)*$E42</f>
        <v>0</v>
      </c>
      <c r="M42" s="179">
        <f>INDEX('Actual NPC (Total System)'!K:K,MATCH($C42,'Actual NPC (Total System)'!$C:$C,0),1)*$E42</f>
        <v>0</v>
      </c>
      <c r="N42" s="179">
        <f>INDEX('Actual NPC (Total System)'!L:L,MATCH($C42,'Actual NPC (Total System)'!$C:$C,0),1)*$E42</f>
        <v>0</v>
      </c>
      <c r="O42" s="179">
        <f>INDEX('Actual NPC (Total System)'!M:M,MATCH($C42,'Actual NPC (Total System)'!$C:$C,0),1)*$E42</f>
        <v>0</v>
      </c>
      <c r="P42" s="179">
        <f>INDEX('Actual NPC (Total System)'!N:N,MATCH($C42,'Actual NPC (Total System)'!$C:$C,0),1)*$E42</f>
        <v>0</v>
      </c>
      <c r="Q42" s="179">
        <f>INDEX('Actual NPC (Total System)'!O:O,MATCH($C42,'Actual NPC (Total System)'!$C:$C,0),1)*$E42</f>
        <v>0</v>
      </c>
      <c r="R42" s="179">
        <f>INDEX('Actual NPC (Total System)'!P:P,MATCH($C42,'Actual NPC (Total System)'!$C:$C,0),1)*$E42</f>
        <v>0</v>
      </c>
      <c r="S42" s="59"/>
    </row>
    <row r="43" spans="1:19" s="250" customFormat="1" ht="12.75">
      <c r="C43" s="251" t="s">
        <v>218</v>
      </c>
      <c r="D43" s="327" t="s">
        <v>198</v>
      </c>
      <c r="E43" s="326">
        <f>VLOOKUP(D43,'Actual Factors'!$A$4:$B$9,2,FALSE)</f>
        <v>7.966085435555563E-2</v>
      </c>
      <c r="F43" s="178">
        <f t="shared" ref="F43" si="12">SUM(G43:R43)</f>
        <v>1670826.2060611895</v>
      </c>
      <c r="G43" s="179">
        <f>INDEX('Actual NPC (Total System)'!E:E,MATCH($C43,'Actual NPC (Total System)'!$C:$C,0),1)*$E43</f>
        <v>166563.7367262156</v>
      </c>
      <c r="H43" s="179">
        <f>INDEX('Actual NPC (Total System)'!F:F,MATCH($C43,'Actual NPC (Total System)'!$C:$C,0),1)*$E43</f>
        <v>136751.13357590669</v>
      </c>
      <c r="I43" s="179">
        <f>INDEX('Actual NPC (Total System)'!G:G,MATCH($C43,'Actual NPC (Total System)'!$C:$C,0),1)*$E43</f>
        <v>136751.13357590669</v>
      </c>
      <c r="J43" s="179">
        <f>INDEX('Actual NPC (Total System)'!H:H,MATCH($C43,'Actual NPC (Total System)'!$C:$C,0),1)*$E43</f>
        <v>136751.13357590669</v>
      </c>
      <c r="K43" s="179">
        <f>INDEX('Actual NPC (Total System)'!I:I,MATCH($C43,'Actual NPC (Total System)'!$C:$C,0),1)*$E43</f>
        <v>136751.13357590669</v>
      </c>
      <c r="L43" s="179">
        <f>INDEX('Actual NPC (Total System)'!J:J,MATCH($C43,'Actual NPC (Total System)'!$C:$C,0),1)*$E43</f>
        <v>136751.13357590669</v>
      </c>
      <c r="M43" s="179">
        <f>INDEX('Actual NPC (Total System)'!K:K,MATCH($C43,'Actual NPC (Total System)'!$C:$C,0),1)*$E43</f>
        <v>136751.13357590669</v>
      </c>
      <c r="N43" s="179">
        <f>INDEX('Actual NPC (Total System)'!L:L,MATCH($C43,'Actual NPC (Total System)'!$C:$C,0),1)*$E43</f>
        <v>136751.13357590669</v>
      </c>
      <c r="O43" s="179">
        <f>INDEX('Actual NPC (Total System)'!M:M,MATCH($C43,'Actual NPC (Total System)'!$C:$C,0),1)*$E43</f>
        <v>136751.13357590669</v>
      </c>
      <c r="P43" s="179">
        <f>INDEX('Actual NPC (Total System)'!N:N,MATCH($C43,'Actual NPC (Total System)'!$C:$C,0),1)*$E43</f>
        <v>136751.13357590669</v>
      </c>
      <c r="Q43" s="179">
        <f>INDEX('Actual NPC (Total System)'!O:O,MATCH($C43,'Actual NPC (Total System)'!$C:$C,0),1)*$E43</f>
        <v>136751.13357590669</v>
      </c>
      <c r="R43" s="179">
        <f>INDEX('Actual NPC (Total System)'!P:P,MATCH($C43,'Actual NPC (Total System)'!$C:$C,0),1)*$E43</f>
        <v>136751.13357590669</v>
      </c>
      <c r="S43" s="59"/>
    </row>
    <row r="44" spans="1:19" s="153" customFormat="1" ht="12.75">
      <c r="A44" s="10"/>
      <c r="B44" s="10"/>
      <c r="C44" s="251" t="s">
        <v>134</v>
      </c>
      <c r="D44" s="327" t="s">
        <v>172</v>
      </c>
      <c r="E44" s="326">
        <f>VLOOKUP(D44,'Actual Factors'!$A$4:$B$9,2,FALSE)</f>
        <v>0</v>
      </c>
      <c r="F44" s="178">
        <f t="shared" si="9"/>
        <v>0</v>
      </c>
      <c r="G44" s="179">
        <f>INDEX('Actual NPC (Total System)'!E:E,MATCH($C44,'Actual NPC (Total System)'!$C:$C,0),1)*$E44</f>
        <v>0</v>
      </c>
      <c r="H44" s="179">
        <f>INDEX('Actual NPC (Total System)'!F:F,MATCH($C44,'Actual NPC (Total System)'!$C:$C,0),1)*$E44</f>
        <v>0</v>
      </c>
      <c r="I44" s="179">
        <f>INDEX('Actual NPC (Total System)'!G:G,MATCH($C44,'Actual NPC (Total System)'!$C:$C,0),1)*$E44</f>
        <v>0</v>
      </c>
      <c r="J44" s="179">
        <f>INDEX('Actual NPC (Total System)'!H:H,MATCH($C44,'Actual NPC (Total System)'!$C:$C,0),1)*$E44</f>
        <v>0</v>
      </c>
      <c r="K44" s="179">
        <f>INDEX('Actual NPC (Total System)'!I:I,MATCH($C44,'Actual NPC (Total System)'!$C:$C,0),1)*$E44</f>
        <v>0</v>
      </c>
      <c r="L44" s="179">
        <f>INDEX('Actual NPC (Total System)'!J:J,MATCH($C44,'Actual NPC (Total System)'!$C:$C,0),1)*$E44</f>
        <v>0</v>
      </c>
      <c r="M44" s="179">
        <f>INDEX('Actual NPC (Total System)'!K:K,MATCH($C44,'Actual NPC (Total System)'!$C:$C,0),1)*$E44</f>
        <v>0</v>
      </c>
      <c r="N44" s="179">
        <f>INDEX('Actual NPC (Total System)'!L:L,MATCH($C44,'Actual NPC (Total System)'!$C:$C,0),1)*$E44</f>
        <v>0</v>
      </c>
      <c r="O44" s="179">
        <f>INDEX('Actual NPC (Total System)'!M:M,MATCH($C44,'Actual NPC (Total System)'!$C:$C,0),1)*$E44</f>
        <v>0</v>
      </c>
      <c r="P44" s="179">
        <f>INDEX('Actual NPC (Total System)'!N:N,MATCH($C44,'Actual NPC (Total System)'!$C:$C,0),1)*$E44</f>
        <v>0</v>
      </c>
      <c r="Q44" s="179">
        <f>INDEX('Actual NPC (Total System)'!O:O,MATCH($C44,'Actual NPC (Total System)'!$C:$C,0),1)*$E44</f>
        <v>0</v>
      </c>
      <c r="R44" s="179">
        <f>INDEX('Actual NPC (Total System)'!P:P,MATCH($C44,'Actual NPC (Total System)'!$C:$C,0),1)*$E44</f>
        <v>0</v>
      </c>
      <c r="S44" s="59"/>
    </row>
    <row r="45" spans="1:19" s="153" customFormat="1" ht="12.75">
      <c r="A45" s="10"/>
      <c r="B45" s="10"/>
      <c r="C45" s="251" t="s">
        <v>10</v>
      </c>
      <c r="D45" s="327" t="s">
        <v>197</v>
      </c>
      <c r="E45" s="326">
        <f>VLOOKUP(D45,'Actual Factors'!$A$4:$B$9,2,FALSE)</f>
        <v>7.5825828720678959E-2</v>
      </c>
      <c r="F45" s="178">
        <f t="shared" si="9"/>
        <v>14889.062670531752</v>
      </c>
      <c r="G45" s="179">
        <f>INDEX('Actual NPC (Total System)'!E:E,MATCH($C45,'Actual NPC (Total System)'!$C:$C,0),1)*$E45</f>
        <v>1227.1902345389458</v>
      </c>
      <c r="H45" s="179">
        <f>INDEX('Actual NPC (Total System)'!F:F,MATCH($C45,'Actual NPC (Total System)'!$C:$C,0),1)*$E45</f>
        <v>1241.9884032720738</v>
      </c>
      <c r="I45" s="179">
        <f>INDEX('Actual NPC (Total System)'!G:G,MATCH($C45,'Actual NPC (Total System)'!$C:$C,0),1)*$E45</f>
        <v>1241.9884032720738</v>
      </c>
      <c r="J45" s="179">
        <f>INDEX('Actual NPC (Total System)'!H:H,MATCH($C45,'Actual NPC (Total System)'!$C:$C,0),1)*$E45</f>
        <v>1241.9884032720738</v>
      </c>
      <c r="K45" s="179">
        <f>INDEX('Actual NPC (Total System)'!I:I,MATCH($C45,'Actual NPC (Total System)'!$C:$C,0),1)*$E45</f>
        <v>1241.9884032720738</v>
      </c>
      <c r="L45" s="179">
        <f>INDEX('Actual NPC (Total System)'!J:J,MATCH($C45,'Actual NPC (Total System)'!$C:$C,0),1)*$E45</f>
        <v>1241.9884032720738</v>
      </c>
      <c r="M45" s="179">
        <f>INDEX('Actual NPC (Total System)'!K:K,MATCH($C45,'Actual NPC (Total System)'!$C:$C,0),1)*$E45</f>
        <v>1241.9884032720738</v>
      </c>
      <c r="N45" s="179">
        <f>INDEX('Actual NPC (Total System)'!L:L,MATCH($C45,'Actual NPC (Total System)'!$C:$C,0),1)*$E45</f>
        <v>1241.9884032720738</v>
      </c>
      <c r="O45" s="179">
        <f>INDEX('Actual NPC (Total System)'!M:M,MATCH($C45,'Actual NPC (Total System)'!$C:$C,0),1)*$E45</f>
        <v>1241.9884032720738</v>
      </c>
      <c r="P45" s="179">
        <f>INDEX('Actual NPC (Total System)'!N:N,MATCH($C45,'Actual NPC (Total System)'!$C:$C,0),1)*$E45</f>
        <v>1241.9884032720738</v>
      </c>
      <c r="Q45" s="179">
        <f>INDEX('Actual NPC (Total System)'!O:O,MATCH($C45,'Actual NPC (Total System)'!$C:$C,0),1)*$E45</f>
        <v>1241.9884032720738</v>
      </c>
      <c r="R45" s="179">
        <f>INDEX('Actual NPC (Total System)'!P:P,MATCH($C45,'Actual NPC (Total System)'!$C:$C,0),1)*$E45</f>
        <v>1241.9884032720738</v>
      </c>
      <c r="S45" s="59"/>
    </row>
    <row r="46" spans="1:19" s="10" customFormat="1" ht="12.75">
      <c r="C46" s="251" t="s">
        <v>163</v>
      </c>
      <c r="D46" s="327" t="s">
        <v>198</v>
      </c>
      <c r="E46" s="326">
        <f>VLOOKUP(D46,'Actual Factors'!$A$4:$B$9,2,FALSE)</f>
        <v>7.966085435555563E-2</v>
      </c>
      <c r="F46" s="178">
        <f t="shared" si="9"/>
        <v>146343.43003123032</v>
      </c>
      <c r="G46" s="179">
        <f>INDEX('Actual NPC (Total System)'!E:E,MATCH($C46,'Actual NPC (Total System)'!$C:$C,0),1)*$E46</f>
        <v>6373.7517873192528</v>
      </c>
      <c r="H46" s="179">
        <f>INDEX('Actual NPC (Total System)'!F:F,MATCH($C46,'Actual NPC (Total System)'!$C:$C,0),1)*$E46</f>
        <v>8899.3115477223546</v>
      </c>
      <c r="I46" s="179">
        <f>INDEX('Actual NPC (Total System)'!G:G,MATCH($C46,'Actual NPC (Total System)'!$C:$C,0),1)*$E46</f>
        <v>10984.269512510507</v>
      </c>
      <c r="J46" s="179">
        <f>INDEX('Actual NPC (Total System)'!H:H,MATCH($C46,'Actual NPC (Total System)'!$C:$C,0),1)*$E46</f>
        <v>13573.690990024827</v>
      </c>
      <c r="K46" s="179">
        <f>INDEX('Actual NPC (Total System)'!I:I,MATCH($C46,'Actual NPC (Total System)'!$C:$C,0),1)*$E46</f>
        <v>15838.06352081819</v>
      </c>
      <c r="L46" s="179">
        <f>INDEX('Actual NPC (Total System)'!J:J,MATCH($C46,'Actual NPC (Total System)'!$C:$C,0),1)*$E46</f>
        <v>15912.253267696606</v>
      </c>
      <c r="M46" s="179">
        <f>INDEX('Actual NPC (Total System)'!K:K,MATCH($C46,'Actual NPC (Total System)'!$C:$C,0),1)*$E46</f>
        <v>20013.573235587341</v>
      </c>
      <c r="N46" s="179">
        <f>INDEX('Actual NPC (Total System)'!L:L,MATCH($C46,'Actual NPC (Total System)'!$C:$C,0),1)*$E46</f>
        <v>18219.871286493973</v>
      </c>
      <c r="O46" s="179">
        <f>INDEX('Actual NPC (Total System)'!M:M,MATCH($C46,'Actual NPC (Total System)'!$C:$C,0),1)*$E46</f>
        <v>14007.016563202935</v>
      </c>
      <c r="P46" s="179">
        <f>INDEX('Actual NPC (Total System)'!N:N,MATCH($C46,'Actual NPC (Total System)'!$C:$C,0),1)*$E46</f>
        <v>11759.160913951649</v>
      </c>
      <c r="Q46" s="179">
        <f>INDEX('Actual NPC (Total System)'!O:O,MATCH($C46,'Actual NPC (Total System)'!$C:$C,0),1)*$E46</f>
        <v>5942.2568205742336</v>
      </c>
      <c r="R46" s="179">
        <f>INDEX('Actual NPC (Total System)'!P:P,MATCH($C46,'Actual NPC (Total System)'!$C:$C,0),1)*$E46</f>
        <v>4820.2105853284693</v>
      </c>
      <c r="S46" s="59"/>
    </row>
    <row r="47" spans="1:19" s="10" customFormat="1" ht="12.75">
      <c r="C47" s="251" t="s">
        <v>164</v>
      </c>
      <c r="D47" s="327" t="s">
        <v>198</v>
      </c>
      <c r="E47" s="326">
        <f>VLOOKUP(D47,'Actual Factors'!$A$4:$B$9,2,FALSE)</f>
        <v>7.966085435555563E-2</v>
      </c>
      <c r="F47" s="178">
        <f t="shared" si="9"/>
        <v>438816.12109014753</v>
      </c>
      <c r="G47" s="179">
        <f>INDEX('Actual NPC (Total System)'!E:E,MATCH($C47,'Actual NPC (Total System)'!$C:$C,0),1)*$E47</f>
        <v>31827.410970143017</v>
      </c>
      <c r="H47" s="179">
        <f>INDEX('Actual NPC (Total System)'!F:F,MATCH($C47,'Actual NPC (Total System)'!$C:$C,0),1)*$E47</f>
        <v>35071.219281497746</v>
      </c>
      <c r="I47" s="179">
        <f>INDEX('Actual NPC (Total System)'!G:G,MATCH($C47,'Actual NPC (Total System)'!$C:$C,0),1)*$E47</f>
        <v>29060.480414259669</v>
      </c>
      <c r="J47" s="179">
        <f>INDEX('Actual NPC (Total System)'!H:H,MATCH($C47,'Actual NPC (Total System)'!$C:$C,0),1)*$E47</f>
        <v>26860.853039452326</v>
      </c>
      <c r="K47" s="179">
        <f>INDEX('Actual NPC (Total System)'!I:I,MATCH($C47,'Actual NPC (Total System)'!$C:$C,0),1)*$E47</f>
        <v>47433.6040489714</v>
      </c>
      <c r="L47" s="179">
        <f>INDEX('Actual NPC (Total System)'!J:J,MATCH($C47,'Actual NPC (Total System)'!$C:$C,0),1)*$E47</f>
        <v>55118.755922339573</v>
      </c>
      <c r="M47" s="179">
        <f>INDEX('Actual NPC (Total System)'!K:K,MATCH($C47,'Actual NPC (Total System)'!$C:$C,0),1)*$E47</f>
        <v>49375.522187070179</v>
      </c>
      <c r="N47" s="179">
        <f>INDEX('Actual NPC (Total System)'!L:L,MATCH($C47,'Actual NPC (Total System)'!$C:$C,0),1)*$E47</f>
        <v>42103.518589080391</v>
      </c>
      <c r="O47" s="179">
        <f>INDEX('Actual NPC (Total System)'!M:M,MATCH($C47,'Actual NPC (Total System)'!$C:$C,0),1)*$E47</f>
        <v>37923.267460260002</v>
      </c>
      <c r="P47" s="179">
        <f>INDEX('Actual NPC (Total System)'!N:N,MATCH($C47,'Actual NPC (Total System)'!$C:$C,0),1)*$E47</f>
        <v>40272.951189808358</v>
      </c>
      <c r="Q47" s="179">
        <f>INDEX('Actual NPC (Total System)'!O:O,MATCH($C47,'Actual NPC (Total System)'!$C:$C,0),1)*$E47</f>
        <v>25841.090544590552</v>
      </c>
      <c r="R47" s="179">
        <f>INDEX('Actual NPC (Total System)'!P:P,MATCH($C47,'Actual NPC (Total System)'!$C:$C,0),1)*$E47</f>
        <v>17927.447442674336</v>
      </c>
      <c r="S47" s="59"/>
    </row>
    <row r="48" spans="1:19" s="153" customFormat="1" ht="12.75">
      <c r="C48" s="251" t="s">
        <v>165</v>
      </c>
      <c r="D48" s="327" t="s">
        <v>197</v>
      </c>
      <c r="E48" s="326">
        <f>VLOOKUP(D48,'Actual Factors'!$A$4:$B$9,2,FALSE)</f>
        <v>7.5825828720678959E-2</v>
      </c>
      <c r="F48" s="178">
        <f t="shared" ref="F48" si="13">SUM(G48:R48)</f>
        <v>1621.8583652220698</v>
      </c>
      <c r="G48" s="179">
        <f>INDEX('Actual NPC (Total System)'!E:E,MATCH($C48,'Actual NPC (Total System)'!$C:$C,0),1)*$E48</f>
        <v>162.94591462930305</v>
      </c>
      <c r="H48" s="179">
        <f>INDEX('Actual NPC (Total System)'!F:F,MATCH($C48,'Actual NPC (Total System)'!$C:$C,0),1)*$E48</f>
        <v>260.50039282817977</v>
      </c>
      <c r="I48" s="179">
        <f>INDEX('Actual NPC (Total System)'!G:G,MATCH($C48,'Actual NPC (Total System)'!$C:$C,0),1)*$E48</f>
        <v>199.0117118020068</v>
      </c>
      <c r="J48" s="179">
        <f>INDEX('Actual NPC (Total System)'!H:H,MATCH($C48,'Actual NPC (Total System)'!$C:$C,0),1)*$E48</f>
        <v>246.142013901632</v>
      </c>
      <c r="K48" s="179">
        <f>INDEX('Actual NPC (Total System)'!I:I,MATCH($C48,'Actual NPC (Total System)'!$C:$C,0),1)*$E48</f>
        <v>143.64444992845424</v>
      </c>
      <c r="L48" s="179">
        <f>INDEX('Actual NPC (Total System)'!J:J,MATCH($C48,'Actual NPC (Total System)'!$C:$C,0),1)*$E48</f>
        <v>149.22371440572178</v>
      </c>
      <c r="M48" s="179">
        <f>INDEX('Actual NPC (Total System)'!K:K,MATCH($C48,'Actual NPC (Total System)'!$C:$C,0),1)*$E48</f>
        <v>137.14693466537923</v>
      </c>
      <c r="N48" s="179">
        <f>INDEX('Actual NPC (Total System)'!L:L,MATCH($C48,'Actual NPC (Total System)'!$C:$C,0),1)*$E48</f>
        <v>189.66693667047031</v>
      </c>
      <c r="O48" s="179">
        <f>INDEX('Actual NPC (Total System)'!M:M,MATCH($C48,'Actual NPC (Total System)'!$C:$C,0),1)*$E48</f>
        <v>166.5362676192272</v>
      </c>
      <c r="P48" s="179">
        <f>INDEX('Actual NPC (Total System)'!N:N,MATCH($C48,'Actual NPC (Total System)'!$C:$C,0),1)*$E48</f>
        <v>160.59986348868526</v>
      </c>
      <c r="Q48" s="179">
        <f>INDEX('Actual NPC (Total System)'!O:O,MATCH($C48,'Actual NPC (Total System)'!$C:$C,0),1)*$E48</f>
        <v>135.1428580122917</v>
      </c>
      <c r="R48" s="179">
        <f>INDEX('Actual NPC (Total System)'!P:P,MATCH($C48,'Actual NPC (Total System)'!$C:$C,0),1)*$E48</f>
        <v>-328.70269272928164</v>
      </c>
      <c r="S48" s="59"/>
    </row>
    <row r="49" spans="1:19" s="10" customFormat="1" ht="12.75">
      <c r="C49" s="251" t="s">
        <v>166</v>
      </c>
      <c r="D49" s="327" t="s">
        <v>197</v>
      </c>
      <c r="E49" s="326">
        <f>VLOOKUP(D49,'Actual Factors'!$A$4:$B$9,2,FALSE)</f>
        <v>7.5825828720678959E-2</v>
      </c>
      <c r="F49" s="178">
        <f t="shared" si="9"/>
        <v>0</v>
      </c>
      <c r="G49" s="179">
        <f>INDEX('Actual NPC (Total System)'!E:E,MATCH($C49,'Actual NPC (Total System)'!$C:$C,0),1)*$E49</f>
        <v>0</v>
      </c>
      <c r="H49" s="179">
        <f>INDEX('Actual NPC (Total System)'!F:F,MATCH($C49,'Actual NPC (Total System)'!$C:$C,0),1)*$E49</f>
        <v>0</v>
      </c>
      <c r="I49" s="179">
        <f>INDEX('Actual NPC (Total System)'!G:G,MATCH($C49,'Actual NPC (Total System)'!$C:$C,0),1)*$E49</f>
        <v>0</v>
      </c>
      <c r="J49" s="179">
        <f>INDEX('Actual NPC (Total System)'!H:H,MATCH($C49,'Actual NPC (Total System)'!$C:$C,0),1)*$E49</f>
        <v>0</v>
      </c>
      <c r="K49" s="179">
        <f>INDEX('Actual NPC (Total System)'!I:I,MATCH($C49,'Actual NPC (Total System)'!$C:$C,0),1)*$E49</f>
        <v>0</v>
      </c>
      <c r="L49" s="179">
        <f>INDEX('Actual NPC (Total System)'!J:J,MATCH($C49,'Actual NPC (Total System)'!$C:$C,0),1)*$E49</f>
        <v>0</v>
      </c>
      <c r="M49" s="179">
        <f>INDEX('Actual NPC (Total System)'!K:K,MATCH($C49,'Actual NPC (Total System)'!$C:$C,0),1)*$E49</f>
        <v>0</v>
      </c>
      <c r="N49" s="179">
        <f>INDEX('Actual NPC (Total System)'!L:L,MATCH($C49,'Actual NPC (Total System)'!$C:$C,0),1)*$E49</f>
        <v>0</v>
      </c>
      <c r="O49" s="179">
        <f>INDEX('Actual NPC (Total System)'!M:M,MATCH($C49,'Actual NPC (Total System)'!$C:$C,0),1)*$E49</f>
        <v>0</v>
      </c>
      <c r="P49" s="179">
        <f>INDEX('Actual NPC (Total System)'!N:N,MATCH($C49,'Actual NPC (Total System)'!$C:$C,0),1)*$E49</f>
        <v>0</v>
      </c>
      <c r="Q49" s="179">
        <f>INDEX('Actual NPC (Total System)'!O:O,MATCH($C49,'Actual NPC (Total System)'!$C:$C,0),1)*$E49</f>
        <v>0</v>
      </c>
      <c r="R49" s="179">
        <f>INDEX('Actual NPC (Total System)'!P:P,MATCH($C49,'Actual NPC (Total System)'!$C:$C,0),1)*$E49</f>
        <v>0</v>
      </c>
      <c r="S49" s="59"/>
    </row>
    <row r="50" spans="1:19" s="10" customFormat="1" ht="12.75">
      <c r="C50" s="251" t="s">
        <v>11</v>
      </c>
      <c r="D50" s="327" t="s">
        <v>198</v>
      </c>
      <c r="E50" s="326">
        <f>VLOOKUP(D50,'Actual Factors'!$A$4:$B$9,2,FALSE)</f>
        <v>7.966085435555563E-2</v>
      </c>
      <c r="F50" s="178">
        <f t="shared" si="9"/>
        <v>1614670.0698494383</v>
      </c>
      <c r="G50" s="179">
        <f>INDEX('Actual NPC (Total System)'!E:E,MATCH($C50,'Actual NPC (Total System)'!$C:$C,0),1)*$E50</f>
        <v>227750.5116531176</v>
      </c>
      <c r="H50" s="179">
        <f>INDEX('Actual NPC (Total System)'!F:F,MATCH($C50,'Actual NPC (Total System)'!$C:$C,0),1)*$E50</f>
        <v>175697.81518459209</v>
      </c>
      <c r="I50" s="179">
        <f>INDEX('Actual NPC (Total System)'!G:G,MATCH($C50,'Actual NPC (Total System)'!$C:$C,0),1)*$E50</f>
        <v>149290.53750749509</v>
      </c>
      <c r="J50" s="179">
        <f>INDEX('Actual NPC (Total System)'!H:H,MATCH($C50,'Actual NPC (Total System)'!$C:$C,0),1)*$E50</f>
        <v>143921.70261821989</v>
      </c>
      <c r="K50" s="179">
        <f>INDEX('Actual NPC (Total System)'!I:I,MATCH($C50,'Actual NPC (Total System)'!$C:$C,0),1)*$E50</f>
        <v>119916.65536002979</v>
      </c>
      <c r="L50" s="179">
        <f>INDEX('Actual NPC (Total System)'!J:J,MATCH($C50,'Actual NPC (Total System)'!$C:$C,0),1)*$E50</f>
        <v>100248.71623253741</v>
      </c>
      <c r="M50" s="179">
        <f>INDEX('Actual NPC (Total System)'!K:K,MATCH($C50,'Actual NPC (Total System)'!$C:$C,0),1)*$E50</f>
        <v>77624.970663484666</v>
      </c>
      <c r="N50" s="179">
        <f>INDEX('Actual NPC (Total System)'!L:L,MATCH($C50,'Actual NPC (Total System)'!$C:$C,0),1)*$E50</f>
        <v>60649.315888301775</v>
      </c>
      <c r="O50" s="179">
        <f>INDEX('Actual NPC (Total System)'!M:M,MATCH($C50,'Actual NPC (Total System)'!$C:$C,0),1)*$E50</f>
        <v>77649.774663705364</v>
      </c>
      <c r="P50" s="179">
        <f>INDEX('Actual NPC (Total System)'!N:N,MATCH($C50,'Actual NPC (Total System)'!$C:$C,0),1)*$E50</f>
        <v>104713.30244202618</v>
      </c>
      <c r="Q50" s="179">
        <f>INDEX('Actual NPC (Total System)'!O:O,MATCH($C50,'Actual NPC (Total System)'!$C:$C,0),1)*$E50</f>
        <v>149828.58922285173</v>
      </c>
      <c r="R50" s="179">
        <f>INDEX('Actual NPC (Total System)'!P:P,MATCH($C50,'Actual NPC (Total System)'!$C:$C,0),1)*$E50</f>
        <v>227378.17841307682</v>
      </c>
      <c r="S50" s="59"/>
    </row>
    <row r="51" spans="1:19" s="10" customFormat="1" ht="12.75">
      <c r="C51" s="251" t="s">
        <v>92</v>
      </c>
      <c r="D51" s="327" t="s">
        <v>198</v>
      </c>
      <c r="E51" s="326">
        <f>VLOOKUP(D51,'Actual Factors'!$A$4:$B$9,2,FALSE)</f>
        <v>7.966085435555563E-2</v>
      </c>
      <c r="F51" s="178">
        <f t="shared" si="9"/>
        <v>3276280.6207543481</v>
      </c>
      <c r="G51" s="179">
        <f>INDEX('Actual NPC (Total System)'!E:E,MATCH($C51,'Actual NPC (Total System)'!$C:$C,0),1)*$E51</f>
        <v>437882.54526683019</v>
      </c>
      <c r="H51" s="179">
        <f>INDEX('Actual NPC (Total System)'!F:F,MATCH($C51,'Actual NPC (Total System)'!$C:$C,0),1)*$E51</f>
        <v>352892.85453357984</v>
      </c>
      <c r="I51" s="179">
        <f>INDEX('Actual NPC (Total System)'!G:G,MATCH($C51,'Actual NPC (Total System)'!$C:$C,0),1)*$E51</f>
        <v>311407.79413980839</v>
      </c>
      <c r="J51" s="179">
        <f>INDEX('Actual NPC (Total System)'!H:H,MATCH($C51,'Actual NPC (Total System)'!$C:$C,0),1)*$E51</f>
        <v>306370.67262432957</v>
      </c>
      <c r="K51" s="179">
        <f>INDEX('Actual NPC (Total System)'!I:I,MATCH($C51,'Actual NPC (Total System)'!$C:$C,0),1)*$E51</f>
        <v>249790.34076991849</v>
      </c>
      <c r="L51" s="179">
        <f>INDEX('Actual NPC (Total System)'!J:J,MATCH($C51,'Actual NPC (Total System)'!$C:$C,0),1)*$E51</f>
        <v>204099.82136657441</v>
      </c>
      <c r="M51" s="179">
        <f>INDEX('Actual NPC (Total System)'!K:K,MATCH($C51,'Actual NPC (Total System)'!$C:$C,0),1)*$E51</f>
        <v>129643.0568806183</v>
      </c>
      <c r="N51" s="179">
        <f>INDEX('Actual NPC (Total System)'!L:L,MATCH($C51,'Actual NPC (Total System)'!$C:$C,0),1)*$E51</f>
        <v>130198.93749178827</v>
      </c>
      <c r="O51" s="179">
        <f>INDEX('Actual NPC (Total System)'!M:M,MATCH($C51,'Actual NPC (Total System)'!$C:$C,0),1)*$E51</f>
        <v>164680.50473952055</v>
      </c>
      <c r="P51" s="179">
        <f>INDEX('Actual NPC (Total System)'!N:N,MATCH($C51,'Actual NPC (Total System)'!$C:$C,0),1)*$E51</f>
        <v>226753.01994330797</v>
      </c>
      <c r="Q51" s="179">
        <f>INDEX('Actual NPC (Total System)'!O:O,MATCH($C51,'Actual NPC (Total System)'!$C:$C,0),1)*$E51</f>
        <v>307165.06340969977</v>
      </c>
      <c r="R51" s="179">
        <f>INDEX('Actual NPC (Total System)'!P:P,MATCH($C51,'Actual NPC (Total System)'!$C:$C,0),1)*$E51</f>
        <v>455396.00958837249</v>
      </c>
      <c r="S51" s="59"/>
    </row>
    <row r="52" spans="1:19" s="10" customFormat="1" ht="12.75">
      <c r="C52" s="167" t="s">
        <v>93</v>
      </c>
      <c r="D52" s="327" t="s">
        <v>198</v>
      </c>
      <c r="E52" s="326">
        <f>VLOOKUP(D52,'Actual Factors'!$A$4:$B$9,2,FALSE)</f>
        <v>7.966085435555563E-2</v>
      </c>
      <c r="F52" s="178">
        <f t="shared" si="9"/>
        <v>729846.81366855977</v>
      </c>
      <c r="G52" s="179">
        <f>INDEX('Actual NPC (Total System)'!E:E,MATCH($C52,'Actual NPC (Total System)'!$C:$C,0),1)*$E52</f>
        <v>34966.769562483823</v>
      </c>
      <c r="H52" s="179">
        <f>INDEX('Actual NPC (Total System)'!F:F,MATCH($C52,'Actual NPC (Total System)'!$C:$C,0),1)*$E52</f>
        <v>44954.298567041311</v>
      </c>
      <c r="I52" s="179">
        <f>INDEX('Actual NPC (Total System)'!G:G,MATCH($C52,'Actual NPC (Total System)'!$C:$C,0),1)*$E52</f>
        <v>71807.845909540687</v>
      </c>
      <c r="J52" s="179">
        <f>INDEX('Actual NPC (Total System)'!H:H,MATCH($C52,'Actual NPC (Total System)'!$C:$C,0),1)*$E52</f>
        <v>95304.917407936111</v>
      </c>
      <c r="K52" s="179">
        <f>INDEX('Actual NPC (Total System)'!I:I,MATCH($C52,'Actual NPC (Total System)'!$C:$C,0),1)*$E52</f>
        <v>84284.598172395548</v>
      </c>
      <c r="L52" s="179">
        <f>INDEX('Actual NPC (Total System)'!J:J,MATCH($C52,'Actual NPC (Total System)'!$C:$C,0),1)*$E52</f>
        <v>69789.461317346024</v>
      </c>
      <c r="M52" s="179">
        <f>INDEX('Actual NPC (Total System)'!K:K,MATCH($C52,'Actual NPC (Total System)'!$C:$C,0),1)*$E52</f>
        <v>54637.979564656038</v>
      </c>
      <c r="N52" s="179">
        <f>INDEX('Actual NPC (Total System)'!L:L,MATCH($C52,'Actual NPC (Total System)'!$C:$C,0),1)*$E52</f>
        <v>40793.789787755857</v>
      </c>
      <c r="O52" s="179">
        <f>INDEX('Actual NPC (Total System)'!M:M,MATCH($C52,'Actual NPC (Total System)'!$C:$C,0),1)*$E52</f>
        <v>53241.568601273037</v>
      </c>
      <c r="P52" s="179">
        <f>INDEX('Actual NPC (Total System)'!N:N,MATCH($C52,'Actual NPC (Total System)'!$C:$C,0),1)*$E52</f>
        <v>46350.833801357097</v>
      </c>
      <c r="Q52" s="179">
        <f>INDEX('Actual NPC (Total System)'!O:O,MATCH($C52,'Actual NPC (Total System)'!$C:$C,0),1)*$E52</f>
        <v>64569.553988505635</v>
      </c>
      <c r="R52" s="179">
        <f>INDEX('Actual NPC (Total System)'!P:P,MATCH($C52,'Actual NPC (Total System)'!$C:$C,0),1)*$E52</f>
        <v>69145.196988268581</v>
      </c>
      <c r="S52" s="59"/>
    </row>
    <row r="53" spans="1:19" s="10" customFormat="1" ht="12.75">
      <c r="C53" s="91"/>
      <c r="D53" s="236"/>
      <c r="E53" s="47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59"/>
    </row>
    <row r="54" spans="1:19" s="10" customFormat="1" ht="12.75">
      <c r="A54" s="24"/>
      <c r="B54" s="27" t="s">
        <v>94</v>
      </c>
      <c r="C54" s="91"/>
      <c r="D54" s="170"/>
      <c r="E54" s="47"/>
      <c r="F54" s="181">
        <f>SUM(G54:R54)</f>
        <v>12578792.487326957</v>
      </c>
      <c r="G54" s="180">
        <f t="shared" ref="G54:R54" si="14">SUM(G26:G53)</f>
        <v>1315524.6975847215</v>
      </c>
      <c r="H54" s="180">
        <f t="shared" si="14"/>
        <v>1160237.9017346506</v>
      </c>
      <c r="I54" s="180">
        <f t="shared" si="14"/>
        <v>1138750.3270061633</v>
      </c>
      <c r="J54" s="180">
        <f t="shared" si="14"/>
        <v>1179400.6075190266</v>
      </c>
      <c r="K54" s="180">
        <f t="shared" si="14"/>
        <v>1134645.0855527504</v>
      </c>
      <c r="L54" s="180">
        <f t="shared" si="14"/>
        <v>983239.07102879323</v>
      </c>
      <c r="M54" s="180">
        <f t="shared" si="14"/>
        <v>853680.41861218726</v>
      </c>
      <c r="N54" s="180">
        <f t="shared" si="14"/>
        <v>790509.55587805319</v>
      </c>
      <c r="O54" s="180">
        <f t="shared" si="14"/>
        <v>849144.26275527617</v>
      </c>
      <c r="P54" s="180">
        <f t="shared" si="14"/>
        <v>920488.98721886892</v>
      </c>
      <c r="Q54" s="180">
        <f t="shared" si="14"/>
        <v>1030455.602828213</v>
      </c>
      <c r="R54" s="180">
        <f t="shared" si="14"/>
        <v>1222715.9696082538</v>
      </c>
      <c r="S54" s="59"/>
    </row>
    <row r="55" spans="1:19" s="10" customFormat="1" ht="12.75">
      <c r="C55" s="91"/>
      <c r="D55" s="250"/>
      <c r="E55" s="47"/>
      <c r="F55" s="16"/>
      <c r="G55" s="21"/>
      <c r="H55" s="21"/>
      <c r="I55" s="21"/>
      <c r="J55" s="21"/>
      <c r="K55" s="158"/>
      <c r="L55" s="158"/>
      <c r="M55" s="158"/>
      <c r="N55" s="158"/>
      <c r="O55" s="158"/>
      <c r="P55" s="158"/>
      <c r="Q55" s="158"/>
      <c r="R55" s="158"/>
      <c r="S55" s="59"/>
    </row>
    <row r="56" spans="1:19" s="10" customFormat="1" ht="12.75">
      <c r="A56" s="24"/>
      <c r="B56" s="93" t="s">
        <v>12</v>
      </c>
      <c r="C56" s="91"/>
      <c r="D56" s="170"/>
      <c r="E56" s="47"/>
      <c r="F56" s="21"/>
      <c r="G56" s="21"/>
      <c r="H56" s="21"/>
      <c r="I56" s="21"/>
      <c r="J56" s="21"/>
      <c r="K56" s="158"/>
      <c r="L56" s="158"/>
      <c r="M56" s="158"/>
      <c r="N56" s="158"/>
      <c r="O56" s="158"/>
      <c r="P56" s="158"/>
      <c r="Q56" s="158"/>
      <c r="R56" s="158"/>
      <c r="S56" s="59"/>
    </row>
    <row r="57" spans="1:19" s="10" customFormat="1" ht="12.75">
      <c r="B57" s="16"/>
      <c r="C57" s="91" t="s">
        <v>13</v>
      </c>
      <c r="D57" s="327" t="s">
        <v>172</v>
      </c>
      <c r="E57" s="326">
        <f>VLOOKUP(D57,'Actual Factors'!$A$4:$B$9,2,FALSE)</f>
        <v>0</v>
      </c>
      <c r="F57" s="180">
        <f>SUM(G57:R57)</f>
        <v>0</v>
      </c>
      <c r="G57" s="181">
        <f>INDEX('Actual NPC (Total System)'!E:E,MATCH($C57,'Actual NPC (Total System)'!$C:$C,0),1)*$E57</f>
        <v>0</v>
      </c>
      <c r="H57" s="181">
        <f>INDEX('Actual NPC (Total System)'!F:F,MATCH($C57,'Actual NPC (Total System)'!$C:$C,0),1)*$E57</f>
        <v>0</v>
      </c>
      <c r="I57" s="181">
        <f>INDEX('Actual NPC (Total System)'!G:G,MATCH($C57,'Actual NPC (Total System)'!$C:$C,0),1)*$E57</f>
        <v>0</v>
      </c>
      <c r="J57" s="181">
        <f>INDEX('Actual NPC (Total System)'!H:H,MATCH($C57,'Actual NPC (Total System)'!$C:$C,0),1)*$E57</f>
        <v>0</v>
      </c>
      <c r="K57" s="181">
        <f>INDEX('Actual NPC (Total System)'!I:I,MATCH($C57,'Actual NPC (Total System)'!$C:$C,0),1)*$E57</f>
        <v>0</v>
      </c>
      <c r="L57" s="181">
        <f>INDEX('Actual NPC (Total System)'!J:J,MATCH($C57,'Actual NPC (Total System)'!$C:$C,0),1)*$E57</f>
        <v>0</v>
      </c>
      <c r="M57" s="181">
        <f>INDEX('Actual NPC (Total System)'!K:K,MATCH($C57,'Actual NPC (Total System)'!$C:$C,0),1)*$E57</f>
        <v>0</v>
      </c>
      <c r="N57" s="181">
        <f>INDEX('Actual NPC (Total System)'!L:L,MATCH($C57,'Actual NPC (Total System)'!$C:$C,0),1)*$E57</f>
        <v>0</v>
      </c>
      <c r="O57" s="181">
        <f>INDEX('Actual NPC (Total System)'!M:M,MATCH($C57,'Actual NPC (Total System)'!$C:$C,0),1)*$E57</f>
        <v>0</v>
      </c>
      <c r="P57" s="181">
        <f>INDEX('Actual NPC (Total System)'!N:N,MATCH($C57,'Actual NPC (Total System)'!$C:$C,0),1)*$E57</f>
        <v>0</v>
      </c>
      <c r="Q57" s="181">
        <f>INDEX('Actual NPC (Total System)'!O:O,MATCH($C57,'Actual NPC (Total System)'!$C:$C,0),1)*$E57</f>
        <v>0</v>
      </c>
      <c r="R57" s="181">
        <f>INDEX('Actual NPC (Total System)'!P:P,MATCH($C57,'Actual NPC (Total System)'!$C:$C,0),1)*$E57</f>
        <v>0</v>
      </c>
      <c r="S57" s="59"/>
    </row>
    <row r="58" spans="1:19" s="10" customFormat="1" ht="12.75">
      <c r="B58" s="15"/>
      <c r="C58" s="251" t="s">
        <v>14</v>
      </c>
      <c r="D58" s="327" t="s">
        <v>172</v>
      </c>
      <c r="E58" s="326">
        <f>VLOOKUP(D58,'Actual Factors'!$A$4:$B$9,2,FALSE)</f>
        <v>0</v>
      </c>
      <c r="F58" s="178">
        <f>SUM(G58:R58)</f>
        <v>0</v>
      </c>
      <c r="G58" s="179">
        <f>INDEX('Actual NPC (Total System)'!E:E,MATCH($C58,'Actual NPC (Total System)'!$C:$C,0),1)*$E58</f>
        <v>0</v>
      </c>
      <c r="H58" s="179">
        <f>INDEX('Actual NPC (Total System)'!F:F,MATCH($C58,'Actual NPC (Total System)'!$C:$C,0),1)*$E58</f>
        <v>0</v>
      </c>
      <c r="I58" s="179">
        <f>INDEX('Actual NPC (Total System)'!G:G,MATCH($C58,'Actual NPC (Total System)'!$C:$C,0),1)*$E58</f>
        <v>0</v>
      </c>
      <c r="J58" s="179">
        <f>INDEX('Actual NPC (Total System)'!H:H,MATCH($C58,'Actual NPC (Total System)'!$C:$C,0),1)*$E58</f>
        <v>0</v>
      </c>
      <c r="K58" s="179">
        <f>INDEX('Actual NPC (Total System)'!I:I,MATCH($C58,'Actual NPC (Total System)'!$C:$C,0),1)*$E58</f>
        <v>0</v>
      </c>
      <c r="L58" s="179">
        <f>INDEX('Actual NPC (Total System)'!J:J,MATCH($C58,'Actual NPC (Total System)'!$C:$C,0),1)*$E58</f>
        <v>0</v>
      </c>
      <c r="M58" s="179">
        <f>INDEX('Actual NPC (Total System)'!K:K,MATCH($C58,'Actual NPC (Total System)'!$C:$C,0),1)*$E58</f>
        <v>0</v>
      </c>
      <c r="N58" s="179">
        <f>INDEX('Actual NPC (Total System)'!L:L,MATCH($C58,'Actual NPC (Total System)'!$C:$C,0),1)*$E58</f>
        <v>0</v>
      </c>
      <c r="O58" s="179">
        <f>INDEX('Actual NPC (Total System)'!M:M,MATCH($C58,'Actual NPC (Total System)'!$C:$C,0),1)*$E58</f>
        <v>0</v>
      </c>
      <c r="P58" s="179">
        <f>INDEX('Actual NPC (Total System)'!N:N,MATCH($C58,'Actual NPC (Total System)'!$C:$C,0),1)*$E58</f>
        <v>0</v>
      </c>
      <c r="Q58" s="179">
        <f>INDEX('Actual NPC (Total System)'!O:O,MATCH($C58,'Actual NPC (Total System)'!$C:$C,0),1)*$E58</f>
        <v>0</v>
      </c>
      <c r="R58" s="179">
        <f>INDEX('Actual NPC (Total System)'!P:P,MATCH($C58,'Actual NPC (Total System)'!$C:$C,0),1)*$E58</f>
        <v>0</v>
      </c>
      <c r="S58" s="59"/>
    </row>
    <row r="59" spans="1:19" s="10" customFormat="1" ht="12.75">
      <c r="B59" s="15"/>
      <c r="C59" s="251" t="s">
        <v>15</v>
      </c>
      <c r="D59" s="327" t="s">
        <v>172</v>
      </c>
      <c r="E59" s="326">
        <f>VLOOKUP(D59,'Actual Factors'!$A$4:$B$9,2,FALSE)</f>
        <v>0</v>
      </c>
      <c r="F59" s="178">
        <f>SUM(G59:R59)</f>
        <v>0</v>
      </c>
      <c r="G59" s="179">
        <f>INDEX('Actual NPC (Total System)'!E:E,MATCH($C59,'Actual NPC (Total System)'!$C:$C,0),1)*$E59</f>
        <v>0</v>
      </c>
      <c r="H59" s="179">
        <f>INDEX('Actual NPC (Total System)'!F:F,MATCH($C59,'Actual NPC (Total System)'!$C:$C,0),1)*$E59</f>
        <v>0</v>
      </c>
      <c r="I59" s="179">
        <f>INDEX('Actual NPC (Total System)'!G:G,MATCH($C59,'Actual NPC (Total System)'!$C:$C,0),1)*$E59</f>
        <v>0</v>
      </c>
      <c r="J59" s="179">
        <f>INDEX('Actual NPC (Total System)'!H:H,MATCH($C59,'Actual NPC (Total System)'!$C:$C,0),1)*$E59</f>
        <v>0</v>
      </c>
      <c r="K59" s="179">
        <f>INDEX('Actual NPC (Total System)'!I:I,MATCH($C59,'Actual NPC (Total System)'!$C:$C,0),1)*$E59</f>
        <v>0</v>
      </c>
      <c r="L59" s="179">
        <f>INDEX('Actual NPC (Total System)'!J:J,MATCH($C59,'Actual NPC (Total System)'!$C:$C,0),1)*$E59</f>
        <v>0</v>
      </c>
      <c r="M59" s="179">
        <f>INDEX('Actual NPC (Total System)'!K:K,MATCH($C59,'Actual NPC (Total System)'!$C:$C,0),1)*$E59</f>
        <v>0</v>
      </c>
      <c r="N59" s="179">
        <f>INDEX('Actual NPC (Total System)'!L:L,MATCH($C59,'Actual NPC (Total System)'!$C:$C,0),1)*$E59</f>
        <v>0</v>
      </c>
      <c r="O59" s="179">
        <f>INDEX('Actual NPC (Total System)'!M:M,MATCH($C59,'Actual NPC (Total System)'!$C:$C,0),1)*$E59</f>
        <v>0</v>
      </c>
      <c r="P59" s="179">
        <f>INDEX('Actual NPC (Total System)'!N:N,MATCH($C59,'Actual NPC (Total System)'!$C:$C,0),1)*$E59</f>
        <v>0</v>
      </c>
      <c r="Q59" s="179">
        <f>INDEX('Actual NPC (Total System)'!O:O,MATCH($C59,'Actual NPC (Total System)'!$C:$C,0),1)*$E59</f>
        <v>0</v>
      </c>
      <c r="R59" s="179">
        <f>INDEX('Actual NPC (Total System)'!P:P,MATCH($C59,'Actual NPC (Total System)'!$C:$C,0),1)*$E59</f>
        <v>0</v>
      </c>
      <c r="S59" s="59"/>
    </row>
    <row r="60" spans="1:19" s="10" customFormat="1" ht="12.75">
      <c r="B60" s="15"/>
      <c r="C60" s="251" t="s">
        <v>16</v>
      </c>
      <c r="D60" s="327" t="s">
        <v>172</v>
      </c>
      <c r="E60" s="326">
        <f>VLOOKUP(D60,'Actual Factors'!$A$4:$B$9,2,FALSE)</f>
        <v>0</v>
      </c>
      <c r="F60" s="178">
        <f>SUM(G60:R60)</f>
        <v>0</v>
      </c>
      <c r="G60" s="179">
        <f>INDEX('Actual NPC (Total System)'!E:E,MATCH($C60,'Actual NPC (Total System)'!$C:$C,0),1)*$E60</f>
        <v>0</v>
      </c>
      <c r="H60" s="179">
        <f>INDEX('Actual NPC (Total System)'!F:F,MATCH($C60,'Actual NPC (Total System)'!$C:$C,0),1)*$E60</f>
        <v>0</v>
      </c>
      <c r="I60" s="179">
        <f>INDEX('Actual NPC (Total System)'!G:G,MATCH($C60,'Actual NPC (Total System)'!$C:$C,0),1)*$E60</f>
        <v>0</v>
      </c>
      <c r="J60" s="179">
        <f>INDEX('Actual NPC (Total System)'!H:H,MATCH($C60,'Actual NPC (Total System)'!$C:$C,0),1)*$E60</f>
        <v>0</v>
      </c>
      <c r="K60" s="179">
        <f>INDEX('Actual NPC (Total System)'!I:I,MATCH($C60,'Actual NPC (Total System)'!$C:$C,0),1)*$E60</f>
        <v>0</v>
      </c>
      <c r="L60" s="179">
        <f>INDEX('Actual NPC (Total System)'!J:J,MATCH($C60,'Actual NPC (Total System)'!$C:$C,0),1)*$E60</f>
        <v>0</v>
      </c>
      <c r="M60" s="179">
        <f>INDEX('Actual NPC (Total System)'!K:K,MATCH($C60,'Actual NPC (Total System)'!$C:$C,0),1)*$E60</f>
        <v>0</v>
      </c>
      <c r="N60" s="179">
        <f>INDEX('Actual NPC (Total System)'!L:L,MATCH($C60,'Actual NPC (Total System)'!$C:$C,0),1)*$E60</f>
        <v>0</v>
      </c>
      <c r="O60" s="179">
        <f>INDEX('Actual NPC (Total System)'!M:M,MATCH($C60,'Actual NPC (Total System)'!$C:$C,0),1)*$E60</f>
        <v>0</v>
      </c>
      <c r="P60" s="179">
        <f>INDEX('Actual NPC (Total System)'!N:N,MATCH($C60,'Actual NPC (Total System)'!$C:$C,0),1)*$E60</f>
        <v>0</v>
      </c>
      <c r="Q60" s="179">
        <f>INDEX('Actual NPC (Total System)'!O:O,MATCH($C60,'Actual NPC (Total System)'!$C:$C,0),1)*$E60</f>
        <v>0</v>
      </c>
      <c r="R60" s="179">
        <f>INDEX('Actual NPC (Total System)'!P:P,MATCH($C60,'Actual NPC (Total System)'!$C:$C,0),1)*$E60</f>
        <v>0</v>
      </c>
      <c r="S60" s="59"/>
    </row>
    <row r="61" spans="1:19" s="10" customFormat="1" ht="12.75">
      <c r="C61" s="251" t="s">
        <v>17</v>
      </c>
      <c r="D61" s="327" t="s">
        <v>203</v>
      </c>
      <c r="E61" s="325">
        <f>VLOOKUP(D61,'Actual Factors'!$A$4:$B$9,2,FALSE)</f>
        <v>1</v>
      </c>
      <c r="F61" s="178">
        <f>SUM(G61:R61)</f>
        <v>338738.26999999996</v>
      </c>
      <c r="G61" s="179">
        <f>INDEX('Actual NPC (Total System)'!E:E,MATCH($C61,'Actual NPC (Total System)'!$C:$C,0),1)*$E61</f>
        <v>0</v>
      </c>
      <c r="H61" s="179">
        <f>INDEX('Actual NPC (Total System)'!F:F,MATCH($C61,'Actual NPC (Total System)'!$C:$C,0),1)*$E61</f>
        <v>0.03</v>
      </c>
      <c r="I61" s="179">
        <f>INDEX('Actual NPC (Total System)'!G:G,MATCH($C61,'Actual NPC (Total System)'!$C:$C,0),1)*$E61</f>
        <v>0</v>
      </c>
      <c r="J61" s="179">
        <f>INDEX('Actual NPC (Total System)'!H:H,MATCH($C61,'Actual NPC (Total System)'!$C:$C,0),1)*$E61</f>
        <v>8815.869999999999</v>
      </c>
      <c r="K61" s="179">
        <f>INDEX('Actual NPC (Total System)'!I:I,MATCH($C61,'Actual NPC (Total System)'!$C:$C,0),1)*$E61</f>
        <v>15.52</v>
      </c>
      <c r="L61" s="179">
        <f>INDEX('Actual NPC (Total System)'!J:J,MATCH($C61,'Actual NPC (Total System)'!$C:$C,0),1)*$E61</f>
        <v>25447.67</v>
      </c>
      <c r="M61" s="179">
        <f>INDEX('Actual NPC (Total System)'!K:K,MATCH($C61,'Actual NPC (Total System)'!$C:$C,0),1)*$E61</f>
        <v>142601.74</v>
      </c>
      <c r="N61" s="179">
        <f>INDEX('Actual NPC (Total System)'!L:L,MATCH($C61,'Actual NPC (Total System)'!$C:$C,0),1)*$E61</f>
        <v>107845.62</v>
      </c>
      <c r="O61" s="179">
        <f>INDEX('Actual NPC (Total System)'!M:M,MATCH($C61,'Actual NPC (Total System)'!$C:$C,0),1)*$E61</f>
        <v>45985.69</v>
      </c>
      <c r="P61" s="179">
        <f>INDEX('Actual NPC (Total System)'!N:N,MATCH($C61,'Actual NPC (Total System)'!$C:$C,0),1)*$E61</f>
        <v>8026.1299999999992</v>
      </c>
      <c r="Q61" s="179">
        <f>INDEX('Actual NPC (Total System)'!O:O,MATCH($C61,'Actual NPC (Total System)'!$C:$C,0),1)*$E61</f>
        <v>0</v>
      </c>
      <c r="R61" s="179">
        <f>INDEX('Actual NPC (Total System)'!P:P,MATCH($C61,'Actual NPC (Total System)'!$C:$C,0),1)*$E61</f>
        <v>0</v>
      </c>
      <c r="S61" s="59"/>
    </row>
    <row r="62" spans="1:19" s="10" customFormat="1" ht="12.75">
      <c r="C62" s="251" t="s">
        <v>18</v>
      </c>
      <c r="D62" s="327" t="s">
        <v>172</v>
      </c>
      <c r="E62" s="326">
        <f>VLOOKUP(D62,'Actual Factors'!$A$4:$B$9,2,FALSE)</f>
        <v>0</v>
      </c>
      <c r="F62" s="178">
        <f t="shared" ref="F62:F67" si="15">SUM(G62:R62)</f>
        <v>0</v>
      </c>
      <c r="G62" s="179">
        <f>INDEX('Actual NPC (Total System)'!E:E,MATCH($C62,'Actual NPC (Total System)'!$C:$C,0),1)*$E62</f>
        <v>0</v>
      </c>
      <c r="H62" s="179">
        <f>INDEX('Actual NPC (Total System)'!F:F,MATCH($C62,'Actual NPC (Total System)'!$C:$C,0),1)*$E62</f>
        <v>0</v>
      </c>
      <c r="I62" s="179">
        <f>INDEX('Actual NPC (Total System)'!G:G,MATCH($C62,'Actual NPC (Total System)'!$C:$C,0),1)*$E62</f>
        <v>0</v>
      </c>
      <c r="J62" s="179">
        <f>INDEX('Actual NPC (Total System)'!H:H,MATCH($C62,'Actual NPC (Total System)'!$C:$C,0),1)*$E62</f>
        <v>0</v>
      </c>
      <c r="K62" s="179">
        <f>INDEX('Actual NPC (Total System)'!I:I,MATCH($C62,'Actual NPC (Total System)'!$C:$C,0),1)*$E62</f>
        <v>0</v>
      </c>
      <c r="L62" s="179">
        <f>INDEX('Actual NPC (Total System)'!J:J,MATCH($C62,'Actual NPC (Total System)'!$C:$C,0),1)*$E62</f>
        <v>0</v>
      </c>
      <c r="M62" s="179">
        <f>INDEX('Actual NPC (Total System)'!K:K,MATCH($C62,'Actual NPC (Total System)'!$C:$C,0),1)*$E62</f>
        <v>0</v>
      </c>
      <c r="N62" s="179">
        <f>INDEX('Actual NPC (Total System)'!L:L,MATCH($C62,'Actual NPC (Total System)'!$C:$C,0),1)*$E62</f>
        <v>0</v>
      </c>
      <c r="O62" s="179">
        <f>INDEX('Actual NPC (Total System)'!M:M,MATCH($C62,'Actual NPC (Total System)'!$C:$C,0),1)*$E62</f>
        <v>0</v>
      </c>
      <c r="P62" s="179">
        <f>INDEX('Actual NPC (Total System)'!N:N,MATCH($C62,'Actual NPC (Total System)'!$C:$C,0),1)*$E62</f>
        <v>0</v>
      </c>
      <c r="Q62" s="179">
        <f>INDEX('Actual NPC (Total System)'!O:O,MATCH($C62,'Actual NPC (Total System)'!$C:$C,0),1)*$E62</f>
        <v>0</v>
      </c>
      <c r="R62" s="179">
        <f>INDEX('Actual NPC (Total System)'!P:P,MATCH($C62,'Actual NPC (Total System)'!$C:$C,0),1)*$E62</f>
        <v>0</v>
      </c>
      <c r="S62" s="59"/>
    </row>
    <row r="63" spans="1:19" s="10" customFormat="1" ht="12.75">
      <c r="C63" s="251" t="s">
        <v>95</v>
      </c>
      <c r="D63" s="327" t="s">
        <v>172</v>
      </c>
      <c r="E63" s="326">
        <f>VLOOKUP(D63,'Actual Factors'!$A$4:$B$9,2,FALSE)</f>
        <v>0</v>
      </c>
      <c r="F63" s="178">
        <f t="shared" si="15"/>
        <v>0</v>
      </c>
      <c r="G63" s="179">
        <f>INDEX('Actual NPC (Total System)'!E:E,MATCH($C63,'Actual NPC (Total System)'!$C:$C,0),1)*$E63</f>
        <v>0</v>
      </c>
      <c r="H63" s="179">
        <f>INDEX('Actual NPC (Total System)'!F:F,MATCH($C63,'Actual NPC (Total System)'!$C:$C,0),1)*$E63</f>
        <v>0</v>
      </c>
      <c r="I63" s="179">
        <f>INDEX('Actual NPC (Total System)'!G:G,MATCH($C63,'Actual NPC (Total System)'!$C:$C,0),1)*$E63</f>
        <v>0</v>
      </c>
      <c r="J63" s="179">
        <f>INDEX('Actual NPC (Total System)'!H:H,MATCH($C63,'Actual NPC (Total System)'!$C:$C,0),1)*$E63</f>
        <v>0</v>
      </c>
      <c r="K63" s="179">
        <f>INDEX('Actual NPC (Total System)'!I:I,MATCH($C63,'Actual NPC (Total System)'!$C:$C,0),1)*$E63</f>
        <v>0</v>
      </c>
      <c r="L63" s="179">
        <f>INDEX('Actual NPC (Total System)'!J:J,MATCH($C63,'Actual NPC (Total System)'!$C:$C,0),1)*$E63</f>
        <v>0</v>
      </c>
      <c r="M63" s="179">
        <f>INDEX('Actual NPC (Total System)'!K:K,MATCH($C63,'Actual NPC (Total System)'!$C:$C,0),1)*$E63</f>
        <v>0</v>
      </c>
      <c r="N63" s="179">
        <f>INDEX('Actual NPC (Total System)'!L:L,MATCH($C63,'Actual NPC (Total System)'!$C:$C,0),1)*$E63</f>
        <v>0</v>
      </c>
      <c r="O63" s="179">
        <f>INDEX('Actual NPC (Total System)'!M:M,MATCH($C63,'Actual NPC (Total System)'!$C:$C,0),1)*$E63</f>
        <v>0</v>
      </c>
      <c r="P63" s="179">
        <f>INDEX('Actual NPC (Total System)'!N:N,MATCH($C63,'Actual NPC (Total System)'!$C:$C,0),1)*$E63</f>
        <v>0</v>
      </c>
      <c r="Q63" s="179">
        <f>INDEX('Actual NPC (Total System)'!O:O,MATCH($C63,'Actual NPC (Total System)'!$C:$C,0),1)*$E63</f>
        <v>0</v>
      </c>
      <c r="R63" s="179">
        <f>INDEX('Actual NPC (Total System)'!P:P,MATCH($C63,'Actual NPC (Total System)'!$C:$C,0),1)*$E63</f>
        <v>0</v>
      </c>
      <c r="S63" s="59"/>
    </row>
    <row r="64" spans="1:19" s="10" customFormat="1" ht="12" customHeight="1">
      <c r="A64" s="153"/>
      <c r="B64" s="153"/>
      <c r="C64" s="251" t="s">
        <v>137</v>
      </c>
      <c r="D64" s="327" t="s">
        <v>172</v>
      </c>
      <c r="E64" s="326">
        <f>VLOOKUP(D64,'Actual Factors'!$A$4:$B$9,2,FALSE)</f>
        <v>0</v>
      </c>
      <c r="F64" s="178">
        <f t="shared" si="15"/>
        <v>0</v>
      </c>
      <c r="G64" s="179">
        <f>INDEX('Actual NPC (Total System)'!E:E,MATCH($C64,'Actual NPC (Total System)'!$C:$C,0),1)*$E64</f>
        <v>0</v>
      </c>
      <c r="H64" s="179">
        <f>INDEX('Actual NPC (Total System)'!F:F,MATCH($C64,'Actual NPC (Total System)'!$C:$C,0),1)*$E64</f>
        <v>0</v>
      </c>
      <c r="I64" s="179">
        <f>INDEX('Actual NPC (Total System)'!G:G,MATCH($C64,'Actual NPC (Total System)'!$C:$C,0),1)*$E64</f>
        <v>0</v>
      </c>
      <c r="J64" s="179">
        <f>INDEX('Actual NPC (Total System)'!H:H,MATCH($C64,'Actual NPC (Total System)'!$C:$C,0),1)*$E64</f>
        <v>0</v>
      </c>
      <c r="K64" s="179">
        <f>INDEX('Actual NPC (Total System)'!I:I,MATCH($C64,'Actual NPC (Total System)'!$C:$C,0),1)*$E64</f>
        <v>0</v>
      </c>
      <c r="L64" s="179">
        <f>INDEX('Actual NPC (Total System)'!J:J,MATCH($C64,'Actual NPC (Total System)'!$C:$C,0),1)*$E64</f>
        <v>0</v>
      </c>
      <c r="M64" s="179">
        <f>INDEX('Actual NPC (Total System)'!K:K,MATCH($C64,'Actual NPC (Total System)'!$C:$C,0),1)*$E64</f>
        <v>0</v>
      </c>
      <c r="N64" s="179">
        <f>INDEX('Actual NPC (Total System)'!L:L,MATCH($C64,'Actual NPC (Total System)'!$C:$C,0),1)*$E64</f>
        <v>0</v>
      </c>
      <c r="O64" s="179">
        <f>INDEX('Actual NPC (Total System)'!M:M,MATCH($C64,'Actual NPC (Total System)'!$C:$C,0),1)*$E64</f>
        <v>0</v>
      </c>
      <c r="P64" s="179">
        <f>INDEX('Actual NPC (Total System)'!N:N,MATCH($C64,'Actual NPC (Total System)'!$C:$C,0),1)*$E64</f>
        <v>0</v>
      </c>
      <c r="Q64" s="179">
        <f>INDEX('Actual NPC (Total System)'!O:O,MATCH($C64,'Actual NPC (Total System)'!$C:$C,0),1)*$E64</f>
        <v>0</v>
      </c>
      <c r="R64" s="179">
        <f>INDEX('Actual NPC (Total System)'!P:P,MATCH($C64,'Actual NPC (Total System)'!$C:$C,0),1)*$E64</f>
        <v>0</v>
      </c>
      <c r="S64" s="59"/>
    </row>
    <row r="65" spans="1:19" s="250" customFormat="1" ht="12" customHeight="1">
      <c r="C65" s="251" t="s">
        <v>224</v>
      </c>
      <c r="D65" s="327" t="s">
        <v>172</v>
      </c>
      <c r="E65" s="326">
        <f>VLOOKUP(D65,'Actual Factors'!$A$4:$B$9,2,FALSE)</f>
        <v>0</v>
      </c>
      <c r="F65" s="178">
        <f t="shared" ref="F65" si="16">SUM(G65:R65)</f>
        <v>0</v>
      </c>
      <c r="G65" s="179">
        <f>INDEX('Actual NPC (Total System)'!E:E,MATCH($C65,'Actual NPC (Total System)'!$C:$C,0),1)*$E65</f>
        <v>0</v>
      </c>
      <c r="H65" s="179">
        <f>INDEX('Actual NPC (Total System)'!F:F,MATCH($C65,'Actual NPC (Total System)'!$C:$C,0),1)*$E65</f>
        <v>0</v>
      </c>
      <c r="I65" s="179">
        <f>INDEX('Actual NPC (Total System)'!G:G,MATCH($C65,'Actual NPC (Total System)'!$C:$C,0),1)*$E65</f>
        <v>0</v>
      </c>
      <c r="J65" s="179">
        <f>INDEX('Actual NPC (Total System)'!H:H,MATCH($C65,'Actual NPC (Total System)'!$C:$C,0),1)*$E65</f>
        <v>0</v>
      </c>
      <c r="K65" s="179">
        <f>INDEX('Actual NPC (Total System)'!I:I,MATCH($C65,'Actual NPC (Total System)'!$C:$C,0),1)*$E65</f>
        <v>0</v>
      </c>
      <c r="L65" s="179">
        <f>INDEX('Actual NPC (Total System)'!J:J,MATCH($C65,'Actual NPC (Total System)'!$C:$C,0),1)*$E65</f>
        <v>0</v>
      </c>
      <c r="M65" s="179">
        <f>INDEX('Actual NPC (Total System)'!K:K,MATCH($C65,'Actual NPC (Total System)'!$C:$C,0),1)*$E65</f>
        <v>0</v>
      </c>
      <c r="N65" s="179">
        <f>INDEX('Actual NPC (Total System)'!L:L,MATCH($C65,'Actual NPC (Total System)'!$C:$C,0),1)*$E65</f>
        <v>0</v>
      </c>
      <c r="O65" s="179">
        <f>INDEX('Actual NPC (Total System)'!M:M,MATCH($C65,'Actual NPC (Total System)'!$C:$C,0),1)*$E65</f>
        <v>0</v>
      </c>
      <c r="P65" s="179">
        <f>INDEX('Actual NPC (Total System)'!N:N,MATCH($C65,'Actual NPC (Total System)'!$C:$C,0),1)*$E65</f>
        <v>0</v>
      </c>
      <c r="Q65" s="179">
        <f>INDEX('Actual NPC (Total System)'!O:O,MATCH($C65,'Actual NPC (Total System)'!$C:$C,0),1)*$E65</f>
        <v>0</v>
      </c>
      <c r="R65" s="179">
        <f>INDEX('Actual NPC (Total System)'!P:P,MATCH($C65,'Actual NPC (Total System)'!$C:$C,0),1)*$E65</f>
        <v>0</v>
      </c>
      <c r="S65" s="59"/>
    </row>
    <row r="66" spans="1:19" s="10" customFormat="1" ht="13.5" customHeight="1">
      <c r="C66" s="251" t="s">
        <v>96</v>
      </c>
      <c r="D66" s="327" t="s">
        <v>172</v>
      </c>
      <c r="E66" s="326">
        <f>VLOOKUP(D66,'Actual Factors'!$A$4:$B$9,2,FALSE)</f>
        <v>0</v>
      </c>
      <c r="F66" s="178">
        <f t="shared" si="15"/>
        <v>0</v>
      </c>
      <c r="G66" s="179">
        <f>INDEX('Actual NPC (Total System)'!E:E,MATCH($C66,'Actual NPC (Total System)'!$C:$C,0),1)*$E66</f>
        <v>0</v>
      </c>
      <c r="H66" s="179">
        <f>INDEX('Actual NPC (Total System)'!F:F,MATCH($C66,'Actual NPC (Total System)'!$C:$C,0),1)*$E66</f>
        <v>0</v>
      </c>
      <c r="I66" s="179">
        <f>INDEX('Actual NPC (Total System)'!G:G,MATCH($C66,'Actual NPC (Total System)'!$C:$C,0),1)*$E66</f>
        <v>0</v>
      </c>
      <c r="J66" s="179">
        <f>INDEX('Actual NPC (Total System)'!H:H,MATCH($C66,'Actual NPC (Total System)'!$C:$C,0),1)*$E66</f>
        <v>0</v>
      </c>
      <c r="K66" s="179">
        <f>INDEX('Actual NPC (Total System)'!I:I,MATCH($C66,'Actual NPC (Total System)'!$C:$C,0),1)*$E66</f>
        <v>0</v>
      </c>
      <c r="L66" s="179">
        <f>INDEX('Actual NPC (Total System)'!J:J,MATCH($C66,'Actual NPC (Total System)'!$C:$C,0),1)*$E66</f>
        <v>0</v>
      </c>
      <c r="M66" s="179">
        <f>INDEX('Actual NPC (Total System)'!K:K,MATCH($C66,'Actual NPC (Total System)'!$C:$C,0),1)*$E66</f>
        <v>0</v>
      </c>
      <c r="N66" s="179">
        <f>INDEX('Actual NPC (Total System)'!L:L,MATCH($C66,'Actual NPC (Total System)'!$C:$C,0),1)*$E66</f>
        <v>0</v>
      </c>
      <c r="O66" s="179">
        <f>INDEX('Actual NPC (Total System)'!M:M,MATCH($C66,'Actual NPC (Total System)'!$C:$C,0),1)*$E66</f>
        <v>0</v>
      </c>
      <c r="P66" s="179">
        <f>INDEX('Actual NPC (Total System)'!N:N,MATCH($C66,'Actual NPC (Total System)'!$C:$C,0),1)*$E66</f>
        <v>0</v>
      </c>
      <c r="Q66" s="179">
        <f>INDEX('Actual NPC (Total System)'!O:O,MATCH($C66,'Actual NPC (Total System)'!$C:$C,0),1)*$E66</f>
        <v>0</v>
      </c>
      <c r="R66" s="179">
        <f>INDEX('Actual NPC (Total System)'!P:P,MATCH($C66,'Actual NPC (Total System)'!$C:$C,0),1)*$E66</f>
        <v>0</v>
      </c>
      <c r="S66" s="59"/>
    </row>
    <row r="67" spans="1:19" s="153" customFormat="1" ht="13.5" customHeight="1">
      <c r="A67" s="10"/>
      <c r="B67" s="10"/>
      <c r="C67" s="251" t="s">
        <v>126</v>
      </c>
      <c r="D67" s="327" t="s">
        <v>172</v>
      </c>
      <c r="E67" s="326">
        <f>VLOOKUP(D67,'Actual Factors'!$A$4:$B$9,2,FALSE)</f>
        <v>0</v>
      </c>
      <c r="F67" s="178">
        <f t="shared" si="15"/>
        <v>0</v>
      </c>
      <c r="G67" s="179">
        <f>INDEX('Actual NPC (Total System)'!E:E,MATCH($C67,'Actual NPC (Total System)'!$C:$C,0),1)*$E67</f>
        <v>0</v>
      </c>
      <c r="H67" s="179">
        <f>INDEX('Actual NPC (Total System)'!F:F,MATCH($C67,'Actual NPC (Total System)'!$C:$C,0),1)*$E67</f>
        <v>0</v>
      </c>
      <c r="I67" s="179">
        <f>INDEX('Actual NPC (Total System)'!G:G,MATCH($C67,'Actual NPC (Total System)'!$C:$C,0),1)*$E67</f>
        <v>0</v>
      </c>
      <c r="J67" s="179">
        <f>INDEX('Actual NPC (Total System)'!H:H,MATCH($C67,'Actual NPC (Total System)'!$C:$C,0),1)*$E67</f>
        <v>0</v>
      </c>
      <c r="K67" s="179">
        <f>INDEX('Actual NPC (Total System)'!I:I,MATCH($C67,'Actual NPC (Total System)'!$C:$C,0),1)*$E67</f>
        <v>0</v>
      </c>
      <c r="L67" s="179">
        <f>INDEX('Actual NPC (Total System)'!J:J,MATCH($C67,'Actual NPC (Total System)'!$C:$C,0),1)*$E67</f>
        <v>0</v>
      </c>
      <c r="M67" s="179">
        <f>INDEX('Actual NPC (Total System)'!K:K,MATCH($C67,'Actual NPC (Total System)'!$C:$C,0),1)*$E67</f>
        <v>0</v>
      </c>
      <c r="N67" s="179">
        <f>INDEX('Actual NPC (Total System)'!L:L,MATCH($C67,'Actual NPC (Total System)'!$C:$C,0),1)*$E67</f>
        <v>0</v>
      </c>
      <c r="O67" s="179">
        <f>INDEX('Actual NPC (Total System)'!M:M,MATCH($C67,'Actual NPC (Total System)'!$C:$C,0),1)*$E67</f>
        <v>0</v>
      </c>
      <c r="P67" s="179">
        <f>INDEX('Actual NPC (Total System)'!N:N,MATCH($C67,'Actual NPC (Total System)'!$C:$C,0),1)*$E67</f>
        <v>0</v>
      </c>
      <c r="Q67" s="179">
        <f>INDEX('Actual NPC (Total System)'!O:O,MATCH($C67,'Actual NPC (Total System)'!$C:$C,0),1)*$E67</f>
        <v>0</v>
      </c>
      <c r="R67" s="179">
        <f>INDEX('Actual NPC (Total System)'!P:P,MATCH($C67,'Actual NPC (Total System)'!$C:$C,0),1)*$E67</f>
        <v>0</v>
      </c>
      <c r="S67" s="59"/>
    </row>
    <row r="68" spans="1:19" s="10" customFormat="1" ht="12.75">
      <c r="A68" s="153"/>
      <c r="B68" s="153"/>
      <c r="C68" s="251" t="s">
        <v>127</v>
      </c>
      <c r="D68" s="327" t="s">
        <v>172</v>
      </c>
      <c r="E68" s="326">
        <f>VLOOKUP(D68,'Actual Factors'!$A$4:$B$9,2,FALSE)</f>
        <v>0</v>
      </c>
      <c r="F68" s="178">
        <f t="shared" ref="F68" si="17">SUM(G68:R68)</f>
        <v>0</v>
      </c>
      <c r="G68" s="179">
        <f>INDEX('Actual NPC (Total System)'!E:E,MATCH($C68,'Actual NPC (Total System)'!$C:$C,0),1)*$E68</f>
        <v>0</v>
      </c>
      <c r="H68" s="179">
        <f>INDEX('Actual NPC (Total System)'!F:F,MATCH($C68,'Actual NPC (Total System)'!$C:$C,0),1)*$E68</f>
        <v>0</v>
      </c>
      <c r="I68" s="179">
        <f>INDEX('Actual NPC (Total System)'!G:G,MATCH($C68,'Actual NPC (Total System)'!$C:$C,0),1)*$E68</f>
        <v>0</v>
      </c>
      <c r="J68" s="179">
        <f>INDEX('Actual NPC (Total System)'!H:H,MATCH($C68,'Actual NPC (Total System)'!$C:$C,0),1)*$E68</f>
        <v>0</v>
      </c>
      <c r="K68" s="179">
        <f>INDEX('Actual NPC (Total System)'!I:I,MATCH($C68,'Actual NPC (Total System)'!$C:$C,0),1)*$E68</f>
        <v>0</v>
      </c>
      <c r="L68" s="179">
        <f>INDEX('Actual NPC (Total System)'!J:J,MATCH($C68,'Actual NPC (Total System)'!$C:$C,0),1)*$E68</f>
        <v>0</v>
      </c>
      <c r="M68" s="179">
        <f>INDEX('Actual NPC (Total System)'!K:K,MATCH($C68,'Actual NPC (Total System)'!$C:$C,0),1)*$E68</f>
        <v>0</v>
      </c>
      <c r="N68" s="179">
        <f>INDEX('Actual NPC (Total System)'!L:L,MATCH($C68,'Actual NPC (Total System)'!$C:$C,0),1)*$E68</f>
        <v>0</v>
      </c>
      <c r="O68" s="179">
        <f>INDEX('Actual NPC (Total System)'!M:M,MATCH($C68,'Actual NPC (Total System)'!$C:$C,0),1)*$E68</f>
        <v>0</v>
      </c>
      <c r="P68" s="179">
        <f>INDEX('Actual NPC (Total System)'!N:N,MATCH($C68,'Actual NPC (Total System)'!$C:$C,0),1)*$E68</f>
        <v>0</v>
      </c>
      <c r="Q68" s="179">
        <f>INDEX('Actual NPC (Total System)'!O:O,MATCH($C68,'Actual NPC (Total System)'!$C:$C,0),1)*$E68</f>
        <v>0</v>
      </c>
      <c r="R68" s="179">
        <f>INDEX('Actual NPC (Total System)'!P:P,MATCH($C68,'Actual NPC (Total System)'!$C:$C,0),1)*$E68</f>
        <v>0</v>
      </c>
      <c r="S68" s="59"/>
    </row>
    <row r="69" spans="1:19" s="10" customFormat="1" ht="12.75">
      <c r="A69" s="153"/>
      <c r="B69" s="153"/>
      <c r="C69" s="251" t="s">
        <v>128</v>
      </c>
      <c r="D69" s="327" t="s">
        <v>172</v>
      </c>
      <c r="E69" s="326">
        <f>VLOOKUP(D69,'Actual Factors'!$A$4:$B$9,2,FALSE)</f>
        <v>0</v>
      </c>
      <c r="F69" s="178">
        <f t="shared" ref="F69" si="18">SUM(G69:R69)</f>
        <v>0</v>
      </c>
      <c r="G69" s="179">
        <f>INDEX('Actual NPC (Total System)'!E:E,MATCH($C69,'Actual NPC (Total System)'!$C:$C,0),1)*$E69</f>
        <v>0</v>
      </c>
      <c r="H69" s="179">
        <f>INDEX('Actual NPC (Total System)'!F:F,MATCH($C69,'Actual NPC (Total System)'!$C:$C,0),1)*$E69</f>
        <v>0</v>
      </c>
      <c r="I69" s="179">
        <f>INDEX('Actual NPC (Total System)'!G:G,MATCH($C69,'Actual NPC (Total System)'!$C:$C,0),1)*$E69</f>
        <v>0</v>
      </c>
      <c r="J69" s="179">
        <f>INDEX('Actual NPC (Total System)'!H:H,MATCH($C69,'Actual NPC (Total System)'!$C:$C,0),1)*$E69</f>
        <v>0</v>
      </c>
      <c r="K69" s="179">
        <f>INDEX('Actual NPC (Total System)'!I:I,MATCH($C69,'Actual NPC (Total System)'!$C:$C,0),1)*$E69</f>
        <v>0</v>
      </c>
      <c r="L69" s="179">
        <f>INDEX('Actual NPC (Total System)'!J:J,MATCH($C69,'Actual NPC (Total System)'!$C:$C,0),1)*$E69</f>
        <v>0</v>
      </c>
      <c r="M69" s="179">
        <f>INDEX('Actual NPC (Total System)'!K:K,MATCH($C69,'Actual NPC (Total System)'!$C:$C,0),1)*$E69</f>
        <v>0</v>
      </c>
      <c r="N69" s="179">
        <f>INDEX('Actual NPC (Total System)'!L:L,MATCH($C69,'Actual NPC (Total System)'!$C:$C,0),1)*$E69</f>
        <v>0</v>
      </c>
      <c r="O69" s="179">
        <f>INDEX('Actual NPC (Total System)'!M:M,MATCH($C69,'Actual NPC (Total System)'!$C:$C,0),1)*$E69</f>
        <v>0</v>
      </c>
      <c r="P69" s="179">
        <f>INDEX('Actual NPC (Total System)'!N:N,MATCH($C69,'Actual NPC (Total System)'!$C:$C,0),1)*$E69</f>
        <v>0</v>
      </c>
      <c r="Q69" s="179">
        <f>INDEX('Actual NPC (Total System)'!O:O,MATCH($C69,'Actual NPC (Total System)'!$C:$C,0),1)*$E69</f>
        <v>0</v>
      </c>
      <c r="R69" s="179">
        <f>INDEX('Actual NPC (Total System)'!P:P,MATCH($C69,'Actual NPC (Total System)'!$C:$C,0),1)*$E69</f>
        <v>0</v>
      </c>
      <c r="S69" s="59"/>
    </row>
    <row r="70" spans="1:19" s="153" customFormat="1" ht="12.75">
      <c r="C70" s="251" t="s">
        <v>129</v>
      </c>
      <c r="D70" s="327" t="s">
        <v>172</v>
      </c>
      <c r="E70" s="326">
        <f>VLOOKUP(D70,'Actual Factors'!$A$4:$B$9,2,FALSE)</f>
        <v>0</v>
      </c>
      <c r="F70" s="178">
        <f t="shared" ref="F70" si="19">SUM(G70:R70)</f>
        <v>0</v>
      </c>
      <c r="G70" s="179">
        <f>INDEX('Actual NPC (Total System)'!E:E,MATCH($C70,'Actual NPC (Total System)'!$C:$C,0),1)*$E70</f>
        <v>0</v>
      </c>
      <c r="H70" s="179">
        <f>INDEX('Actual NPC (Total System)'!F:F,MATCH($C70,'Actual NPC (Total System)'!$C:$C,0),1)*$E70</f>
        <v>0</v>
      </c>
      <c r="I70" s="179">
        <f>INDEX('Actual NPC (Total System)'!G:G,MATCH($C70,'Actual NPC (Total System)'!$C:$C,0),1)*$E70</f>
        <v>0</v>
      </c>
      <c r="J70" s="179">
        <f>INDEX('Actual NPC (Total System)'!H:H,MATCH($C70,'Actual NPC (Total System)'!$C:$C,0),1)*$E70</f>
        <v>0</v>
      </c>
      <c r="K70" s="179">
        <f>INDEX('Actual NPC (Total System)'!I:I,MATCH($C70,'Actual NPC (Total System)'!$C:$C,0),1)*$E70</f>
        <v>0</v>
      </c>
      <c r="L70" s="179">
        <f>INDEX('Actual NPC (Total System)'!J:J,MATCH($C70,'Actual NPC (Total System)'!$C:$C,0),1)*$E70</f>
        <v>0</v>
      </c>
      <c r="M70" s="179">
        <f>INDEX('Actual NPC (Total System)'!K:K,MATCH($C70,'Actual NPC (Total System)'!$C:$C,0),1)*$E70</f>
        <v>0</v>
      </c>
      <c r="N70" s="179">
        <f>INDEX('Actual NPC (Total System)'!L:L,MATCH($C70,'Actual NPC (Total System)'!$C:$C,0),1)*$E70</f>
        <v>0</v>
      </c>
      <c r="O70" s="179">
        <f>INDEX('Actual NPC (Total System)'!M:M,MATCH($C70,'Actual NPC (Total System)'!$C:$C,0),1)*$E70</f>
        <v>0</v>
      </c>
      <c r="P70" s="179">
        <f>INDEX('Actual NPC (Total System)'!N:N,MATCH($C70,'Actual NPC (Total System)'!$C:$C,0),1)*$E70</f>
        <v>0</v>
      </c>
      <c r="Q70" s="179">
        <f>INDEX('Actual NPC (Total System)'!O:O,MATCH($C70,'Actual NPC (Total System)'!$C:$C,0),1)*$E70</f>
        <v>0</v>
      </c>
      <c r="R70" s="179">
        <f>INDEX('Actual NPC (Total System)'!P:P,MATCH($C70,'Actual NPC (Total System)'!$C:$C,0),1)*$E70</f>
        <v>0</v>
      </c>
      <c r="S70" s="59"/>
    </row>
    <row r="71" spans="1:19" s="153" customFormat="1" ht="12.75">
      <c r="A71" s="10"/>
      <c r="B71" s="10"/>
      <c r="C71" s="251" t="s">
        <v>19</v>
      </c>
      <c r="D71" s="327" t="s">
        <v>172</v>
      </c>
      <c r="E71" s="326">
        <f>VLOOKUP(D71,'Actual Factors'!$A$4:$B$9,2,FALSE)</f>
        <v>0</v>
      </c>
      <c r="F71" s="178">
        <f t="shared" ref="F71:F76" si="20">SUM(G71:R71)</f>
        <v>0</v>
      </c>
      <c r="G71" s="179">
        <f>INDEX('Actual NPC (Total System)'!E:E,MATCH($C71,'Actual NPC (Total System)'!$C:$C,0),1)*$E71</f>
        <v>0</v>
      </c>
      <c r="H71" s="179">
        <f>INDEX('Actual NPC (Total System)'!F:F,MATCH($C71,'Actual NPC (Total System)'!$C:$C,0),1)*$E71</f>
        <v>0</v>
      </c>
      <c r="I71" s="179">
        <f>INDEX('Actual NPC (Total System)'!G:G,MATCH($C71,'Actual NPC (Total System)'!$C:$C,0),1)*$E71</f>
        <v>0</v>
      </c>
      <c r="J71" s="179">
        <f>INDEX('Actual NPC (Total System)'!H:H,MATCH($C71,'Actual NPC (Total System)'!$C:$C,0),1)*$E71</f>
        <v>0</v>
      </c>
      <c r="K71" s="179">
        <f>INDEX('Actual NPC (Total System)'!I:I,MATCH($C71,'Actual NPC (Total System)'!$C:$C,0),1)*$E71</f>
        <v>0</v>
      </c>
      <c r="L71" s="179">
        <f>INDEX('Actual NPC (Total System)'!J:J,MATCH($C71,'Actual NPC (Total System)'!$C:$C,0),1)*$E71</f>
        <v>0</v>
      </c>
      <c r="M71" s="179">
        <f>INDEX('Actual NPC (Total System)'!K:K,MATCH($C71,'Actual NPC (Total System)'!$C:$C,0),1)*$E71</f>
        <v>0</v>
      </c>
      <c r="N71" s="179">
        <f>INDEX('Actual NPC (Total System)'!L:L,MATCH($C71,'Actual NPC (Total System)'!$C:$C,0),1)*$E71</f>
        <v>0</v>
      </c>
      <c r="O71" s="179">
        <f>INDEX('Actual NPC (Total System)'!M:M,MATCH($C71,'Actual NPC (Total System)'!$C:$C,0),1)*$E71</f>
        <v>0</v>
      </c>
      <c r="P71" s="179">
        <f>INDEX('Actual NPC (Total System)'!N:N,MATCH($C71,'Actual NPC (Total System)'!$C:$C,0),1)*$E71</f>
        <v>0</v>
      </c>
      <c r="Q71" s="179">
        <f>INDEX('Actual NPC (Total System)'!O:O,MATCH($C71,'Actual NPC (Total System)'!$C:$C,0),1)*$E71</f>
        <v>0</v>
      </c>
      <c r="R71" s="179">
        <f>INDEX('Actual NPC (Total System)'!P:P,MATCH($C71,'Actual NPC (Total System)'!$C:$C,0),1)*$E71</f>
        <v>0</v>
      </c>
      <c r="S71" s="59"/>
    </row>
    <row r="72" spans="1:19" s="153" customFormat="1" ht="12.75">
      <c r="A72" s="10"/>
      <c r="B72" s="10"/>
      <c r="C72" s="251" t="s">
        <v>97</v>
      </c>
      <c r="D72" s="327" t="s">
        <v>172</v>
      </c>
      <c r="E72" s="326">
        <f>VLOOKUP(D72,'Actual Factors'!$A$4:$B$9,2,FALSE)</f>
        <v>0</v>
      </c>
      <c r="F72" s="178">
        <f t="shared" si="20"/>
        <v>0</v>
      </c>
      <c r="G72" s="179">
        <f>INDEX('Actual NPC (Total System)'!E:E,MATCH($C72,'Actual NPC (Total System)'!$C:$C,0),1)*$E72</f>
        <v>0</v>
      </c>
      <c r="H72" s="179">
        <f>INDEX('Actual NPC (Total System)'!F:F,MATCH($C72,'Actual NPC (Total System)'!$C:$C,0),1)*$E72</f>
        <v>0</v>
      </c>
      <c r="I72" s="179">
        <f>INDEX('Actual NPC (Total System)'!G:G,MATCH($C72,'Actual NPC (Total System)'!$C:$C,0),1)*$E72</f>
        <v>0</v>
      </c>
      <c r="J72" s="179">
        <f>INDEX('Actual NPC (Total System)'!H:H,MATCH($C72,'Actual NPC (Total System)'!$C:$C,0),1)*$E72</f>
        <v>0</v>
      </c>
      <c r="K72" s="179">
        <f>INDEX('Actual NPC (Total System)'!I:I,MATCH($C72,'Actual NPC (Total System)'!$C:$C,0),1)*$E72</f>
        <v>0</v>
      </c>
      <c r="L72" s="179">
        <f>INDEX('Actual NPC (Total System)'!J:J,MATCH($C72,'Actual NPC (Total System)'!$C:$C,0),1)*$E72</f>
        <v>0</v>
      </c>
      <c r="M72" s="179">
        <f>INDEX('Actual NPC (Total System)'!K:K,MATCH($C72,'Actual NPC (Total System)'!$C:$C,0),1)*$E72</f>
        <v>0</v>
      </c>
      <c r="N72" s="179">
        <f>INDEX('Actual NPC (Total System)'!L:L,MATCH($C72,'Actual NPC (Total System)'!$C:$C,0),1)*$E72</f>
        <v>0</v>
      </c>
      <c r="O72" s="179">
        <f>INDEX('Actual NPC (Total System)'!M:M,MATCH($C72,'Actual NPC (Total System)'!$C:$C,0),1)*$E72</f>
        <v>0</v>
      </c>
      <c r="P72" s="179">
        <f>INDEX('Actual NPC (Total System)'!N:N,MATCH($C72,'Actual NPC (Total System)'!$C:$C,0),1)*$E72</f>
        <v>0</v>
      </c>
      <c r="Q72" s="179">
        <f>INDEX('Actual NPC (Total System)'!O:O,MATCH($C72,'Actual NPC (Total System)'!$C:$C,0),1)*$E72</f>
        <v>0</v>
      </c>
      <c r="R72" s="179">
        <f>INDEX('Actual NPC (Total System)'!P:P,MATCH($C72,'Actual NPC (Total System)'!$C:$C,0),1)*$E72</f>
        <v>0</v>
      </c>
      <c r="S72" s="59"/>
    </row>
    <row r="73" spans="1:19" s="10" customFormat="1" ht="12.75">
      <c r="A73" s="153"/>
      <c r="B73" s="153"/>
      <c r="C73" s="251" t="s">
        <v>131</v>
      </c>
      <c r="D73" s="327" t="s">
        <v>172</v>
      </c>
      <c r="E73" s="326">
        <f>VLOOKUP(D73,'Actual Factors'!$A$4:$B$9,2,FALSE)</f>
        <v>0</v>
      </c>
      <c r="F73" s="178">
        <f t="shared" si="20"/>
        <v>0</v>
      </c>
      <c r="G73" s="179">
        <f>INDEX('Actual NPC (Total System)'!E:E,MATCH($C73,'Actual NPC (Total System)'!$C:$C,0),1)*$E73</f>
        <v>0</v>
      </c>
      <c r="H73" s="179">
        <f>INDEX('Actual NPC (Total System)'!F:F,MATCH($C73,'Actual NPC (Total System)'!$C:$C,0),1)*$E73</f>
        <v>0</v>
      </c>
      <c r="I73" s="179">
        <f>INDEX('Actual NPC (Total System)'!G:G,MATCH($C73,'Actual NPC (Total System)'!$C:$C,0),1)*$E73</f>
        <v>0</v>
      </c>
      <c r="J73" s="179">
        <f>INDEX('Actual NPC (Total System)'!H:H,MATCH($C73,'Actual NPC (Total System)'!$C:$C,0),1)*$E73</f>
        <v>0</v>
      </c>
      <c r="K73" s="179">
        <f>INDEX('Actual NPC (Total System)'!I:I,MATCH($C73,'Actual NPC (Total System)'!$C:$C,0),1)*$E73</f>
        <v>0</v>
      </c>
      <c r="L73" s="179">
        <f>INDEX('Actual NPC (Total System)'!J:J,MATCH($C73,'Actual NPC (Total System)'!$C:$C,0),1)*$E73</f>
        <v>0</v>
      </c>
      <c r="M73" s="179">
        <f>INDEX('Actual NPC (Total System)'!K:K,MATCH($C73,'Actual NPC (Total System)'!$C:$C,0),1)*$E73</f>
        <v>0</v>
      </c>
      <c r="N73" s="179">
        <f>INDEX('Actual NPC (Total System)'!L:L,MATCH($C73,'Actual NPC (Total System)'!$C:$C,0),1)*$E73</f>
        <v>0</v>
      </c>
      <c r="O73" s="179">
        <f>INDEX('Actual NPC (Total System)'!M:M,MATCH($C73,'Actual NPC (Total System)'!$C:$C,0),1)*$E73</f>
        <v>0</v>
      </c>
      <c r="P73" s="179">
        <f>INDEX('Actual NPC (Total System)'!N:N,MATCH($C73,'Actual NPC (Total System)'!$C:$C,0),1)*$E73</f>
        <v>0</v>
      </c>
      <c r="Q73" s="179">
        <f>INDEX('Actual NPC (Total System)'!O:O,MATCH($C73,'Actual NPC (Total System)'!$C:$C,0),1)*$E73</f>
        <v>0</v>
      </c>
      <c r="R73" s="179">
        <f>INDEX('Actual NPC (Total System)'!P:P,MATCH($C73,'Actual NPC (Total System)'!$C:$C,0),1)*$E73</f>
        <v>0</v>
      </c>
      <c r="S73" s="59"/>
    </row>
    <row r="74" spans="1:19" s="10" customFormat="1" ht="12.75">
      <c r="A74" s="153"/>
      <c r="B74" s="153"/>
      <c r="C74" s="251" t="s">
        <v>132</v>
      </c>
      <c r="D74" s="327" t="s">
        <v>172</v>
      </c>
      <c r="E74" s="326">
        <f>VLOOKUP(D74,'Actual Factors'!$A$4:$B$9,2,FALSE)</f>
        <v>0</v>
      </c>
      <c r="F74" s="178">
        <f t="shared" si="20"/>
        <v>0</v>
      </c>
      <c r="G74" s="179">
        <f>INDEX('Actual NPC (Total System)'!E:E,MATCH($C74,'Actual NPC (Total System)'!$C:$C,0),1)*$E74</f>
        <v>0</v>
      </c>
      <c r="H74" s="179">
        <f>INDEX('Actual NPC (Total System)'!F:F,MATCH($C74,'Actual NPC (Total System)'!$C:$C,0),1)*$E74</f>
        <v>0</v>
      </c>
      <c r="I74" s="179">
        <f>INDEX('Actual NPC (Total System)'!G:G,MATCH($C74,'Actual NPC (Total System)'!$C:$C,0),1)*$E74</f>
        <v>0</v>
      </c>
      <c r="J74" s="179">
        <f>INDEX('Actual NPC (Total System)'!H:H,MATCH($C74,'Actual NPC (Total System)'!$C:$C,0),1)*$E74</f>
        <v>0</v>
      </c>
      <c r="K74" s="179">
        <f>INDEX('Actual NPC (Total System)'!I:I,MATCH($C74,'Actual NPC (Total System)'!$C:$C,0),1)*$E74</f>
        <v>0</v>
      </c>
      <c r="L74" s="179">
        <f>INDEX('Actual NPC (Total System)'!J:J,MATCH($C74,'Actual NPC (Total System)'!$C:$C,0),1)*$E74</f>
        <v>0</v>
      </c>
      <c r="M74" s="179">
        <f>INDEX('Actual NPC (Total System)'!K:K,MATCH($C74,'Actual NPC (Total System)'!$C:$C,0),1)*$E74</f>
        <v>0</v>
      </c>
      <c r="N74" s="179">
        <f>INDEX('Actual NPC (Total System)'!L:L,MATCH($C74,'Actual NPC (Total System)'!$C:$C,0),1)*$E74</f>
        <v>0</v>
      </c>
      <c r="O74" s="179">
        <f>INDEX('Actual NPC (Total System)'!M:M,MATCH($C74,'Actual NPC (Total System)'!$C:$C,0),1)*$E74</f>
        <v>0</v>
      </c>
      <c r="P74" s="179">
        <f>INDEX('Actual NPC (Total System)'!N:N,MATCH($C74,'Actual NPC (Total System)'!$C:$C,0),1)*$E74</f>
        <v>0</v>
      </c>
      <c r="Q74" s="179">
        <f>INDEX('Actual NPC (Total System)'!O:O,MATCH($C74,'Actual NPC (Total System)'!$C:$C,0),1)*$E74</f>
        <v>0</v>
      </c>
      <c r="R74" s="179">
        <f>INDEX('Actual NPC (Total System)'!P:P,MATCH($C74,'Actual NPC (Total System)'!$C:$C,0),1)*$E74</f>
        <v>0</v>
      </c>
      <c r="S74" s="59"/>
    </row>
    <row r="75" spans="1:19" s="153" customFormat="1" ht="12.75">
      <c r="C75" s="251" t="s">
        <v>125</v>
      </c>
      <c r="D75" s="327" t="s">
        <v>172</v>
      </c>
      <c r="E75" s="326">
        <f>VLOOKUP(D75,'Actual Factors'!$A$4:$B$9,2,FALSE)</f>
        <v>0</v>
      </c>
      <c r="F75" s="178">
        <f t="shared" si="20"/>
        <v>0</v>
      </c>
      <c r="G75" s="179">
        <f>INDEX('Actual NPC (Total System)'!E:E,MATCH($C75,'Actual NPC (Total System)'!$C:$C,0),1)*$E75</f>
        <v>0</v>
      </c>
      <c r="H75" s="179">
        <f>INDEX('Actual NPC (Total System)'!F:F,MATCH($C75,'Actual NPC (Total System)'!$C:$C,0),1)*$E75</f>
        <v>0</v>
      </c>
      <c r="I75" s="179">
        <f>INDEX('Actual NPC (Total System)'!G:G,MATCH($C75,'Actual NPC (Total System)'!$C:$C,0),1)*$E75</f>
        <v>0</v>
      </c>
      <c r="J75" s="179">
        <f>INDEX('Actual NPC (Total System)'!H:H,MATCH($C75,'Actual NPC (Total System)'!$C:$C,0),1)*$E75</f>
        <v>0</v>
      </c>
      <c r="K75" s="179">
        <f>INDEX('Actual NPC (Total System)'!I:I,MATCH($C75,'Actual NPC (Total System)'!$C:$C,0),1)*$E75</f>
        <v>0</v>
      </c>
      <c r="L75" s="179">
        <f>INDEX('Actual NPC (Total System)'!J:J,MATCH($C75,'Actual NPC (Total System)'!$C:$C,0),1)*$E75</f>
        <v>0</v>
      </c>
      <c r="M75" s="179">
        <f>INDEX('Actual NPC (Total System)'!K:K,MATCH($C75,'Actual NPC (Total System)'!$C:$C,0),1)*$E75</f>
        <v>0</v>
      </c>
      <c r="N75" s="179">
        <f>INDEX('Actual NPC (Total System)'!L:L,MATCH($C75,'Actual NPC (Total System)'!$C:$C,0),1)*$E75</f>
        <v>0</v>
      </c>
      <c r="O75" s="179">
        <f>INDEX('Actual NPC (Total System)'!M:M,MATCH($C75,'Actual NPC (Total System)'!$C:$C,0),1)*$E75</f>
        <v>0</v>
      </c>
      <c r="P75" s="179">
        <f>INDEX('Actual NPC (Total System)'!N:N,MATCH($C75,'Actual NPC (Total System)'!$C:$C,0),1)*$E75</f>
        <v>0</v>
      </c>
      <c r="Q75" s="179">
        <f>INDEX('Actual NPC (Total System)'!O:O,MATCH($C75,'Actual NPC (Total System)'!$C:$C,0),1)*$E75</f>
        <v>0</v>
      </c>
      <c r="R75" s="179">
        <f>INDEX('Actual NPC (Total System)'!P:P,MATCH($C75,'Actual NPC (Total System)'!$C:$C,0),1)*$E75</f>
        <v>0</v>
      </c>
      <c r="S75" s="59"/>
    </row>
    <row r="76" spans="1:19" s="153" customFormat="1" ht="12.75">
      <c r="C76" s="251" t="s">
        <v>122</v>
      </c>
      <c r="D76" s="327" t="s">
        <v>172</v>
      </c>
      <c r="E76" s="326">
        <f>VLOOKUP(D76,'Actual Factors'!$A$4:$B$9,2,FALSE)</f>
        <v>0</v>
      </c>
      <c r="F76" s="178">
        <f t="shared" si="20"/>
        <v>0</v>
      </c>
      <c r="G76" s="179">
        <f>INDEX('Actual NPC (Total System)'!E:E,MATCH($C76,'Actual NPC (Total System)'!$C:$C,0),1)*$E76</f>
        <v>0</v>
      </c>
      <c r="H76" s="179">
        <f>INDEX('Actual NPC (Total System)'!F:F,MATCH($C76,'Actual NPC (Total System)'!$C:$C,0),1)*$E76</f>
        <v>0</v>
      </c>
      <c r="I76" s="179">
        <f>INDEX('Actual NPC (Total System)'!G:G,MATCH($C76,'Actual NPC (Total System)'!$C:$C,0),1)*$E76</f>
        <v>0</v>
      </c>
      <c r="J76" s="179">
        <f>INDEX('Actual NPC (Total System)'!H:H,MATCH($C76,'Actual NPC (Total System)'!$C:$C,0),1)*$E76</f>
        <v>0</v>
      </c>
      <c r="K76" s="179">
        <f>INDEX('Actual NPC (Total System)'!I:I,MATCH($C76,'Actual NPC (Total System)'!$C:$C,0),1)*$E76</f>
        <v>0</v>
      </c>
      <c r="L76" s="179">
        <f>INDEX('Actual NPC (Total System)'!J:J,MATCH($C76,'Actual NPC (Total System)'!$C:$C,0),1)*$E76</f>
        <v>0</v>
      </c>
      <c r="M76" s="179">
        <f>INDEX('Actual NPC (Total System)'!K:K,MATCH($C76,'Actual NPC (Total System)'!$C:$C,0),1)*$E76</f>
        <v>0</v>
      </c>
      <c r="N76" s="179">
        <f>INDEX('Actual NPC (Total System)'!L:L,MATCH($C76,'Actual NPC (Total System)'!$C:$C,0),1)*$E76</f>
        <v>0</v>
      </c>
      <c r="O76" s="179">
        <f>INDEX('Actual NPC (Total System)'!M:M,MATCH($C76,'Actual NPC (Total System)'!$C:$C,0),1)*$E76</f>
        <v>0</v>
      </c>
      <c r="P76" s="179">
        <f>INDEX('Actual NPC (Total System)'!N:N,MATCH($C76,'Actual NPC (Total System)'!$C:$C,0),1)*$E76</f>
        <v>0</v>
      </c>
      <c r="Q76" s="179">
        <f>INDEX('Actual NPC (Total System)'!O:O,MATCH($C76,'Actual NPC (Total System)'!$C:$C,0),1)*$E76</f>
        <v>0</v>
      </c>
      <c r="R76" s="179">
        <f>INDEX('Actual NPC (Total System)'!P:P,MATCH($C76,'Actual NPC (Total System)'!$C:$C,0),1)*$E76</f>
        <v>0</v>
      </c>
      <c r="S76" s="59"/>
    </row>
    <row r="77" spans="1:19" s="10" customFormat="1" ht="12.75">
      <c r="A77" s="153"/>
      <c r="B77" s="153"/>
      <c r="C77" s="251" t="s">
        <v>20</v>
      </c>
      <c r="D77" s="327" t="s">
        <v>172</v>
      </c>
      <c r="E77" s="326">
        <f>VLOOKUP(D77,'Actual Factors'!$A$4:$B$9,2,FALSE)</f>
        <v>0</v>
      </c>
      <c r="F77" s="178">
        <f t="shared" ref="F77:F98" si="21">SUM(G77:R77)</f>
        <v>0</v>
      </c>
      <c r="G77" s="179">
        <f>INDEX('Actual NPC (Total System)'!E:E,MATCH($C77,'Actual NPC (Total System)'!$C:$C,0),1)*$E77</f>
        <v>0</v>
      </c>
      <c r="H77" s="179">
        <f>INDEX('Actual NPC (Total System)'!F:F,MATCH($C77,'Actual NPC (Total System)'!$C:$C,0),1)*$E77</f>
        <v>0</v>
      </c>
      <c r="I77" s="179">
        <f>INDEX('Actual NPC (Total System)'!G:G,MATCH($C77,'Actual NPC (Total System)'!$C:$C,0),1)*$E77</f>
        <v>0</v>
      </c>
      <c r="J77" s="179">
        <f>INDEX('Actual NPC (Total System)'!H:H,MATCH($C77,'Actual NPC (Total System)'!$C:$C,0),1)*$E77</f>
        <v>0</v>
      </c>
      <c r="K77" s="179">
        <f>INDEX('Actual NPC (Total System)'!I:I,MATCH($C77,'Actual NPC (Total System)'!$C:$C,0),1)*$E77</f>
        <v>0</v>
      </c>
      <c r="L77" s="179">
        <f>INDEX('Actual NPC (Total System)'!J:J,MATCH($C77,'Actual NPC (Total System)'!$C:$C,0),1)*$E77</f>
        <v>0</v>
      </c>
      <c r="M77" s="179">
        <f>INDEX('Actual NPC (Total System)'!K:K,MATCH($C77,'Actual NPC (Total System)'!$C:$C,0),1)*$E77</f>
        <v>0</v>
      </c>
      <c r="N77" s="179">
        <f>INDEX('Actual NPC (Total System)'!L:L,MATCH($C77,'Actual NPC (Total System)'!$C:$C,0),1)*$E77</f>
        <v>0</v>
      </c>
      <c r="O77" s="179">
        <f>INDEX('Actual NPC (Total System)'!M:M,MATCH($C77,'Actual NPC (Total System)'!$C:$C,0),1)*$E77</f>
        <v>0</v>
      </c>
      <c r="P77" s="179">
        <f>INDEX('Actual NPC (Total System)'!N:N,MATCH($C77,'Actual NPC (Total System)'!$C:$C,0),1)*$E77</f>
        <v>0</v>
      </c>
      <c r="Q77" s="179">
        <f>INDEX('Actual NPC (Total System)'!O:O,MATCH($C77,'Actual NPC (Total System)'!$C:$C,0),1)*$E77</f>
        <v>0</v>
      </c>
      <c r="R77" s="179">
        <f>INDEX('Actual NPC (Total System)'!P:P,MATCH($C77,'Actual NPC (Total System)'!$C:$C,0),1)*$E77</f>
        <v>0</v>
      </c>
      <c r="S77" s="59"/>
    </row>
    <row r="78" spans="1:19" s="10" customFormat="1" ht="12.75">
      <c r="C78" s="251" t="s">
        <v>21</v>
      </c>
      <c r="D78" s="327" t="s">
        <v>172</v>
      </c>
      <c r="E78" s="326">
        <f>VLOOKUP(D78,'Actual Factors'!$A$4:$B$9,2,FALSE)</f>
        <v>0</v>
      </c>
      <c r="F78" s="178">
        <f t="shared" si="21"/>
        <v>0</v>
      </c>
      <c r="G78" s="179">
        <f>INDEX('Actual NPC (Total System)'!E:E,MATCH($C78,'Actual NPC (Total System)'!$C:$C,0),1)*$E78</f>
        <v>0</v>
      </c>
      <c r="H78" s="179">
        <f>INDEX('Actual NPC (Total System)'!F:F,MATCH($C78,'Actual NPC (Total System)'!$C:$C,0),1)*$E78</f>
        <v>0</v>
      </c>
      <c r="I78" s="179">
        <f>INDEX('Actual NPC (Total System)'!G:G,MATCH($C78,'Actual NPC (Total System)'!$C:$C,0),1)*$E78</f>
        <v>0</v>
      </c>
      <c r="J78" s="179">
        <f>INDEX('Actual NPC (Total System)'!H:H,MATCH($C78,'Actual NPC (Total System)'!$C:$C,0),1)*$E78</f>
        <v>0</v>
      </c>
      <c r="K78" s="179">
        <f>INDEX('Actual NPC (Total System)'!I:I,MATCH($C78,'Actual NPC (Total System)'!$C:$C,0),1)*$E78</f>
        <v>0</v>
      </c>
      <c r="L78" s="179">
        <f>INDEX('Actual NPC (Total System)'!J:J,MATCH($C78,'Actual NPC (Total System)'!$C:$C,0),1)*$E78</f>
        <v>0</v>
      </c>
      <c r="M78" s="179">
        <f>INDEX('Actual NPC (Total System)'!K:K,MATCH($C78,'Actual NPC (Total System)'!$C:$C,0),1)*$E78</f>
        <v>0</v>
      </c>
      <c r="N78" s="179">
        <f>INDEX('Actual NPC (Total System)'!L:L,MATCH($C78,'Actual NPC (Total System)'!$C:$C,0),1)*$E78</f>
        <v>0</v>
      </c>
      <c r="O78" s="179">
        <f>INDEX('Actual NPC (Total System)'!M:M,MATCH($C78,'Actual NPC (Total System)'!$C:$C,0),1)*$E78</f>
        <v>0</v>
      </c>
      <c r="P78" s="179">
        <f>INDEX('Actual NPC (Total System)'!N:N,MATCH($C78,'Actual NPC (Total System)'!$C:$C,0),1)*$E78</f>
        <v>0</v>
      </c>
      <c r="Q78" s="179">
        <f>INDEX('Actual NPC (Total System)'!O:O,MATCH($C78,'Actual NPC (Total System)'!$C:$C,0),1)*$E78</f>
        <v>0</v>
      </c>
      <c r="R78" s="179">
        <f>INDEX('Actual NPC (Total System)'!P:P,MATCH($C78,'Actual NPC (Total System)'!$C:$C,0),1)*$E78</f>
        <v>0</v>
      </c>
      <c r="S78" s="59"/>
    </row>
    <row r="79" spans="1:19" s="153" customFormat="1" ht="12.75">
      <c r="A79" s="10"/>
      <c r="B79" s="10"/>
      <c r="C79" s="251" t="s">
        <v>98</v>
      </c>
      <c r="D79" s="327" t="s">
        <v>172</v>
      </c>
      <c r="E79" s="326">
        <f>VLOOKUP(D79,'Actual Factors'!$A$4:$B$9,2,FALSE)</f>
        <v>0</v>
      </c>
      <c r="F79" s="178">
        <f t="shared" si="21"/>
        <v>0</v>
      </c>
      <c r="G79" s="179">
        <f>INDEX('Actual NPC (Total System)'!E:E,MATCH($C79,'Actual NPC (Total System)'!$C:$C,0),1)*$E79</f>
        <v>0</v>
      </c>
      <c r="H79" s="179">
        <f>INDEX('Actual NPC (Total System)'!F:F,MATCH($C79,'Actual NPC (Total System)'!$C:$C,0),1)*$E79</f>
        <v>0</v>
      </c>
      <c r="I79" s="179">
        <f>INDEX('Actual NPC (Total System)'!G:G,MATCH($C79,'Actual NPC (Total System)'!$C:$C,0),1)*$E79</f>
        <v>0</v>
      </c>
      <c r="J79" s="179">
        <f>INDEX('Actual NPC (Total System)'!H:H,MATCH($C79,'Actual NPC (Total System)'!$C:$C,0),1)*$E79</f>
        <v>0</v>
      </c>
      <c r="K79" s="179">
        <f>INDEX('Actual NPC (Total System)'!I:I,MATCH($C79,'Actual NPC (Total System)'!$C:$C,0),1)*$E79</f>
        <v>0</v>
      </c>
      <c r="L79" s="179">
        <f>INDEX('Actual NPC (Total System)'!J:J,MATCH($C79,'Actual NPC (Total System)'!$C:$C,0),1)*$E79</f>
        <v>0</v>
      </c>
      <c r="M79" s="179">
        <f>INDEX('Actual NPC (Total System)'!K:K,MATCH($C79,'Actual NPC (Total System)'!$C:$C,0),1)*$E79</f>
        <v>0</v>
      </c>
      <c r="N79" s="179">
        <f>INDEX('Actual NPC (Total System)'!L:L,MATCH($C79,'Actual NPC (Total System)'!$C:$C,0),1)*$E79</f>
        <v>0</v>
      </c>
      <c r="O79" s="179">
        <f>INDEX('Actual NPC (Total System)'!M:M,MATCH($C79,'Actual NPC (Total System)'!$C:$C,0),1)*$E79</f>
        <v>0</v>
      </c>
      <c r="P79" s="179">
        <f>INDEX('Actual NPC (Total System)'!N:N,MATCH($C79,'Actual NPC (Total System)'!$C:$C,0),1)*$E79</f>
        <v>0</v>
      </c>
      <c r="Q79" s="179">
        <f>INDEX('Actual NPC (Total System)'!O:O,MATCH($C79,'Actual NPC (Total System)'!$C:$C,0),1)*$E79</f>
        <v>0</v>
      </c>
      <c r="R79" s="179">
        <f>INDEX('Actual NPC (Total System)'!P:P,MATCH($C79,'Actual NPC (Total System)'!$C:$C,0),1)*$E79</f>
        <v>0</v>
      </c>
      <c r="S79" s="59"/>
    </row>
    <row r="80" spans="1:19" s="10" customFormat="1" ht="12.75">
      <c r="C80" s="251" t="s">
        <v>22</v>
      </c>
      <c r="D80" s="327" t="s">
        <v>172</v>
      </c>
      <c r="E80" s="326">
        <f>VLOOKUP(D80,'Actual Factors'!$A$4:$B$9,2,FALSE)</f>
        <v>0</v>
      </c>
      <c r="F80" s="178">
        <f t="shared" si="21"/>
        <v>0</v>
      </c>
      <c r="G80" s="179">
        <f>INDEX('Actual NPC (Total System)'!E:E,MATCH($C80,'Actual NPC (Total System)'!$C:$C,0),1)*$E80</f>
        <v>0</v>
      </c>
      <c r="H80" s="179">
        <f>INDEX('Actual NPC (Total System)'!F:F,MATCH($C80,'Actual NPC (Total System)'!$C:$C,0),1)*$E80</f>
        <v>0</v>
      </c>
      <c r="I80" s="179">
        <f>INDEX('Actual NPC (Total System)'!G:G,MATCH($C80,'Actual NPC (Total System)'!$C:$C,0),1)*$E80</f>
        <v>0</v>
      </c>
      <c r="J80" s="179">
        <f>INDEX('Actual NPC (Total System)'!H:H,MATCH($C80,'Actual NPC (Total System)'!$C:$C,0),1)*$E80</f>
        <v>0</v>
      </c>
      <c r="K80" s="179">
        <f>INDEX('Actual NPC (Total System)'!I:I,MATCH($C80,'Actual NPC (Total System)'!$C:$C,0),1)*$E80</f>
        <v>0</v>
      </c>
      <c r="L80" s="179">
        <f>INDEX('Actual NPC (Total System)'!J:J,MATCH($C80,'Actual NPC (Total System)'!$C:$C,0),1)*$E80</f>
        <v>0</v>
      </c>
      <c r="M80" s="179">
        <f>INDEX('Actual NPC (Total System)'!K:K,MATCH($C80,'Actual NPC (Total System)'!$C:$C,0),1)*$E80</f>
        <v>0</v>
      </c>
      <c r="N80" s="179">
        <f>INDEX('Actual NPC (Total System)'!L:L,MATCH($C80,'Actual NPC (Total System)'!$C:$C,0),1)*$E80</f>
        <v>0</v>
      </c>
      <c r="O80" s="179">
        <f>INDEX('Actual NPC (Total System)'!M:M,MATCH($C80,'Actual NPC (Total System)'!$C:$C,0),1)*$E80</f>
        <v>0</v>
      </c>
      <c r="P80" s="179">
        <f>INDEX('Actual NPC (Total System)'!N:N,MATCH($C80,'Actual NPC (Total System)'!$C:$C,0),1)*$E80</f>
        <v>0</v>
      </c>
      <c r="Q80" s="179">
        <f>INDEX('Actual NPC (Total System)'!O:O,MATCH($C80,'Actual NPC (Total System)'!$C:$C,0),1)*$E80</f>
        <v>0</v>
      </c>
      <c r="R80" s="179">
        <f>INDEX('Actual NPC (Total System)'!P:P,MATCH($C80,'Actual NPC (Total System)'!$C:$C,0),1)*$E80</f>
        <v>0</v>
      </c>
      <c r="S80" s="59"/>
    </row>
    <row r="81" spans="1:19" s="10" customFormat="1" ht="12.75">
      <c r="C81" s="251" t="s">
        <v>167</v>
      </c>
      <c r="D81" s="327" t="s">
        <v>172</v>
      </c>
      <c r="E81" s="326">
        <f>VLOOKUP(D81,'Actual Factors'!$A$4:$B$9,2,FALSE)</f>
        <v>0</v>
      </c>
      <c r="F81" s="178">
        <f t="shared" si="21"/>
        <v>0</v>
      </c>
      <c r="G81" s="179">
        <f>INDEX('Actual NPC (Total System)'!E:E,MATCH($C81,'Actual NPC (Total System)'!$C:$C,0),1)*$E81</f>
        <v>0</v>
      </c>
      <c r="H81" s="179">
        <f>INDEX('Actual NPC (Total System)'!F:F,MATCH($C81,'Actual NPC (Total System)'!$C:$C,0),1)*$E81</f>
        <v>0</v>
      </c>
      <c r="I81" s="179">
        <f>INDEX('Actual NPC (Total System)'!G:G,MATCH($C81,'Actual NPC (Total System)'!$C:$C,0),1)*$E81</f>
        <v>0</v>
      </c>
      <c r="J81" s="179">
        <f>INDEX('Actual NPC (Total System)'!H:H,MATCH($C81,'Actual NPC (Total System)'!$C:$C,0),1)*$E81</f>
        <v>0</v>
      </c>
      <c r="K81" s="179">
        <f>INDEX('Actual NPC (Total System)'!I:I,MATCH($C81,'Actual NPC (Total System)'!$C:$C,0),1)*$E81</f>
        <v>0</v>
      </c>
      <c r="L81" s="179">
        <f>INDEX('Actual NPC (Total System)'!J:J,MATCH($C81,'Actual NPC (Total System)'!$C:$C,0),1)*$E81</f>
        <v>0</v>
      </c>
      <c r="M81" s="179">
        <f>INDEX('Actual NPC (Total System)'!K:K,MATCH($C81,'Actual NPC (Total System)'!$C:$C,0),1)*$E81</f>
        <v>0</v>
      </c>
      <c r="N81" s="179">
        <f>INDEX('Actual NPC (Total System)'!L:L,MATCH($C81,'Actual NPC (Total System)'!$C:$C,0),1)*$E81</f>
        <v>0</v>
      </c>
      <c r="O81" s="179">
        <f>INDEX('Actual NPC (Total System)'!M:M,MATCH($C81,'Actual NPC (Total System)'!$C:$C,0),1)*$E81</f>
        <v>0</v>
      </c>
      <c r="P81" s="179">
        <f>INDEX('Actual NPC (Total System)'!N:N,MATCH($C81,'Actual NPC (Total System)'!$C:$C,0),1)*$E81</f>
        <v>0</v>
      </c>
      <c r="Q81" s="179">
        <f>INDEX('Actual NPC (Total System)'!O:O,MATCH($C81,'Actual NPC (Total System)'!$C:$C,0),1)*$E81</f>
        <v>0</v>
      </c>
      <c r="R81" s="179">
        <f>INDEX('Actual NPC (Total System)'!P:P,MATCH($C81,'Actual NPC (Total System)'!$C:$C,0),1)*$E81</f>
        <v>0</v>
      </c>
      <c r="S81" s="59"/>
    </row>
    <row r="82" spans="1:19" s="250" customFormat="1" ht="12.75">
      <c r="C82" s="251" t="s">
        <v>168</v>
      </c>
      <c r="D82" s="327" t="s">
        <v>172</v>
      </c>
      <c r="E82" s="326">
        <f>VLOOKUP(D82,'Actual Factors'!$A$4:$B$9,2,FALSE)</f>
        <v>0</v>
      </c>
      <c r="F82" s="178">
        <f t="shared" ref="F82:F84" si="22">SUM(G82:R82)</f>
        <v>0</v>
      </c>
      <c r="G82" s="179">
        <f>INDEX('Actual NPC (Total System)'!E:E,MATCH($C82,'Actual NPC (Total System)'!$C:$C,0),1)*$E82</f>
        <v>0</v>
      </c>
      <c r="H82" s="179">
        <f>INDEX('Actual NPC (Total System)'!F:F,MATCH($C82,'Actual NPC (Total System)'!$C:$C,0),1)*$E82</f>
        <v>0</v>
      </c>
      <c r="I82" s="179">
        <f>INDEX('Actual NPC (Total System)'!G:G,MATCH($C82,'Actual NPC (Total System)'!$C:$C,0),1)*$E82</f>
        <v>0</v>
      </c>
      <c r="J82" s="179">
        <f>INDEX('Actual NPC (Total System)'!H:H,MATCH($C82,'Actual NPC (Total System)'!$C:$C,0),1)*$E82</f>
        <v>0</v>
      </c>
      <c r="K82" s="179">
        <f>INDEX('Actual NPC (Total System)'!I:I,MATCH($C82,'Actual NPC (Total System)'!$C:$C,0),1)*$E82</f>
        <v>0</v>
      </c>
      <c r="L82" s="179">
        <f>INDEX('Actual NPC (Total System)'!J:J,MATCH($C82,'Actual NPC (Total System)'!$C:$C,0),1)*$E82</f>
        <v>0</v>
      </c>
      <c r="M82" s="179">
        <f>INDEX('Actual NPC (Total System)'!K:K,MATCH($C82,'Actual NPC (Total System)'!$C:$C,0),1)*$E82</f>
        <v>0</v>
      </c>
      <c r="N82" s="179">
        <f>INDEX('Actual NPC (Total System)'!L:L,MATCH($C82,'Actual NPC (Total System)'!$C:$C,0),1)*$E82</f>
        <v>0</v>
      </c>
      <c r="O82" s="179">
        <f>INDEX('Actual NPC (Total System)'!M:M,MATCH($C82,'Actual NPC (Total System)'!$C:$C,0),1)*$E82</f>
        <v>0</v>
      </c>
      <c r="P82" s="179">
        <f>INDEX('Actual NPC (Total System)'!N:N,MATCH($C82,'Actual NPC (Total System)'!$C:$C,0),1)*$E82</f>
        <v>0</v>
      </c>
      <c r="Q82" s="179">
        <f>INDEX('Actual NPC (Total System)'!O:O,MATCH($C82,'Actual NPC (Total System)'!$C:$C,0),1)*$E82</f>
        <v>0</v>
      </c>
      <c r="R82" s="179">
        <f>INDEX('Actual NPC (Total System)'!P:P,MATCH($C82,'Actual NPC (Total System)'!$C:$C,0),1)*$E82</f>
        <v>0</v>
      </c>
      <c r="S82" s="59"/>
    </row>
    <row r="83" spans="1:19" s="250" customFormat="1" ht="12.75">
      <c r="C83" s="251" t="s">
        <v>169</v>
      </c>
      <c r="D83" s="327" t="s">
        <v>172</v>
      </c>
      <c r="E83" s="326">
        <f>VLOOKUP(D83,'Actual Factors'!$A$4:$B$9,2,FALSE)</f>
        <v>0</v>
      </c>
      <c r="F83" s="178">
        <f t="shared" si="22"/>
        <v>0</v>
      </c>
      <c r="G83" s="179">
        <f>INDEX('Actual NPC (Total System)'!E:E,MATCH($C83,'Actual NPC (Total System)'!$C:$C,0),1)*$E83</f>
        <v>0</v>
      </c>
      <c r="H83" s="179">
        <f>INDEX('Actual NPC (Total System)'!F:F,MATCH($C83,'Actual NPC (Total System)'!$C:$C,0),1)*$E83</f>
        <v>0</v>
      </c>
      <c r="I83" s="179">
        <f>INDEX('Actual NPC (Total System)'!G:G,MATCH($C83,'Actual NPC (Total System)'!$C:$C,0),1)*$E83</f>
        <v>0</v>
      </c>
      <c r="J83" s="179">
        <f>INDEX('Actual NPC (Total System)'!H:H,MATCH($C83,'Actual NPC (Total System)'!$C:$C,0),1)*$E83</f>
        <v>0</v>
      </c>
      <c r="K83" s="179">
        <f>INDEX('Actual NPC (Total System)'!I:I,MATCH($C83,'Actual NPC (Total System)'!$C:$C,0),1)*$E83</f>
        <v>0</v>
      </c>
      <c r="L83" s="179">
        <f>INDEX('Actual NPC (Total System)'!J:J,MATCH($C83,'Actual NPC (Total System)'!$C:$C,0),1)*$E83</f>
        <v>0</v>
      </c>
      <c r="M83" s="179">
        <f>INDEX('Actual NPC (Total System)'!K:K,MATCH($C83,'Actual NPC (Total System)'!$C:$C,0),1)*$E83</f>
        <v>0</v>
      </c>
      <c r="N83" s="179">
        <f>INDEX('Actual NPC (Total System)'!L:L,MATCH($C83,'Actual NPC (Total System)'!$C:$C,0),1)*$E83</f>
        <v>0</v>
      </c>
      <c r="O83" s="179">
        <f>INDEX('Actual NPC (Total System)'!M:M,MATCH($C83,'Actual NPC (Total System)'!$C:$C,0),1)*$E83</f>
        <v>0</v>
      </c>
      <c r="P83" s="179">
        <f>INDEX('Actual NPC (Total System)'!N:N,MATCH($C83,'Actual NPC (Total System)'!$C:$C,0),1)*$E83</f>
        <v>0</v>
      </c>
      <c r="Q83" s="179">
        <f>INDEX('Actual NPC (Total System)'!O:O,MATCH($C83,'Actual NPC (Total System)'!$C:$C,0),1)*$E83</f>
        <v>0</v>
      </c>
      <c r="R83" s="179">
        <f>INDEX('Actual NPC (Total System)'!P:P,MATCH($C83,'Actual NPC (Total System)'!$C:$C,0),1)*$E83</f>
        <v>0</v>
      </c>
      <c r="S83" s="59"/>
    </row>
    <row r="84" spans="1:19" s="250" customFormat="1" ht="12.75">
      <c r="C84" s="251" t="s">
        <v>170</v>
      </c>
      <c r="D84" s="327" t="s">
        <v>172</v>
      </c>
      <c r="E84" s="326">
        <f>VLOOKUP(D84,'Actual Factors'!$A$4:$B$9,2,FALSE)</f>
        <v>0</v>
      </c>
      <c r="F84" s="178">
        <f t="shared" si="22"/>
        <v>0</v>
      </c>
      <c r="G84" s="179">
        <f>INDEX('Actual NPC (Total System)'!E:E,MATCH($C84,'Actual NPC (Total System)'!$C:$C,0),1)*$E84</f>
        <v>0</v>
      </c>
      <c r="H84" s="179">
        <f>INDEX('Actual NPC (Total System)'!F:F,MATCH($C84,'Actual NPC (Total System)'!$C:$C,0),1)*$E84</f>
        <v>0</v>
      </c>
      <c r="I84" s="179">
        <f>INDEX('Actual NPC (Total System)'!G:G,MATCH($C84,'Actual NPC (Total System)'!$C:$C,0),1)*$E84</f>
        <v>0</v>
      </c>
      <c r="J84" s="179">
        <f>INDEX('Actual NPC (Total System)'!H:H,MATCH($C84,'Actual NPC (Total System)'!$C:$C,0),1)*$E84</f>
        <v>0</v>
      </c>
      <c r="K84" s="179">
        <f>INDEX('Actual NPC (Total System)'!I:I,MATCH($C84,'Actual NPC (Total System)'!$C:$C,0),1)*$E84</f>
        <v>0</v>
      </c>
      <c r="L84" s="179">
        <f>INDEX('Actual NPC (Total System)'!J:J,MATCH($C84,'Actual NPC (Total System)'!$C:$C,0),1)*$E84</f>
        <v>0</v>
      </c>
      <c r="M84" s="179">
        <f>INDEX('Actual NPC (Total System)'!K:K,MATCH($C84,'Actual NPC (Total System)'!$C:$C,0),1)*$E84</f>
        <v>0</v>
      </c>
      <c r="N84" s="179">
        <f>INDEX('Actual NPC (Total System)'!L:L,MATCH($C84,'Actual NPC (Total System)'!$C:$C,0),1)*$E84</f>
        <v>0</v>
      </c>
      <c r="O84" s="179">
        <f>INDEX('Actual NPC (Total System)'!M:M,MATCH($C84,'Actual NPC (Total System)'!$C:$C,0),1)*$E84</f>
        <v>0</v>
      </c>
      <c r="P84" s="179">
        <f>INDEX('Actual NPC (Total System)'!N:N,MATCH($C84,'Actual NPC (Total System)'!$C:$C,0),1)*$E84</f>
        <v>0</v>
      </c>
      <c r="Q84" s="179">
        <f>INDEX('Actual NPC (Total System)'!O:O,MATCH($C84,'Actual NPC (Total System)'!$C:$C,0),1)*$E84</f>
        <v>0</v>
      </c>
      <c r="R84" s="179">
        <f>INDEX('Actual NPC (Total System)'!P:P,MATCH($C84,'Actual NPC (Total System)'!$C:$C,0),1)*$E84</f>
        <v>0</v>
      </c>
      <c r="S84" s="59"/>
    </row>
    <row r="85" spans="1:19" s="10" customFormat="1" ht="12.75">
      <c r="A85" s="153"/>
      <c r="B85" s="153"/>
      <c r="C85" s="251" t="s">
        <v>136</v>
      </c>
      <c r="D85" s="327" t="s">
        <v>172</v>
      </c>
      <c r="E85" s="326">
        <f>VLOOKUP(D85,'Actual Factors'!$A$4:$B$9,2,FALSE)</f>
        <v>0</v>
      </c>
      <c r="F85" s="178">
        <f t="shared" si="21"/>
        <v>0</v>
      </c>
      <c r="G85" s="179">
        <f>INDEX('Actual NPC (Total System)'!E:E,MATCH($C85,'Actual NPC (Total System)'!$C:$C,0),1)*$E85</f>
        <v>0</v>
      </c>
      <c r="H85" s="179">
        <f>INDEX('Actual NPC (Total System)'!F:F,MATCH($C85,'Actual NPC (Total System)'!$C:$C,0),1)*$E85</f>
        <v>0</v>
      </c>
      <c r="I85" s="179">
        <f>INDEX('Actual NPC (Total System)'!G:G,MATCH($C85,'Actual NPC (Total System)'!$C:$C,0),1)*$E85</f>
        <v>0</v>
      </c>
      <c r="J85" s="179">
        <f>INDEX('Actual NPC (Total System)'!H:H,MATCH($C85,'Actual NPC (Total System)'!$C:$C,0),1)*$E85</f>
        <v>0</v>
      </c>
      <c r="K85" s="179">
        <f>INDEX('Actual NPC (Total System)'!I:I,MATCH($C85,'Actual NPC (Total System)'!$C:$C,0),1)*$E85</f>
        <v>0</v>
      </c>
      <c r="L85" s="179">
        <f>INDEX('Actual NPC (Total System)'!J:J,MATCH($C85,'Actual NPC (Total System)'!$C:$C,0),1)*$E85</f>
        <v>0</v>
      </c>
      <c r="M85" s="179">
        <f>INDEX('Actual NPC (Total System)'!K:K,MATCH($C85,'Actual NPC (Total System)'!$C:$C,0),1)*$E85</f>
        <v>0</v>
      </c>
      <c r="N85" s="179">
        <f>INDEX('Actual NPC (Total System)'!L:L,MATCH($C85,'Actual NPC (Total System)'!$C:$C,0),1)*$E85</f>
        <v>0</v>
      </c>
      <c r="O85" s="179">
        <f>INDEX('Actual NPC (Total System)'!M:M,MATCH($C85,'Actual NPC (Total System)'!$C:$C,0),1)*$E85</f>
        <v>0</v>
      </c>
      <c r="P85" s="179">
        <f>INDEX('Actual NPC (Total System)'!N:N,MATCH($C85,'Actual NPC (Total System)'!$C:$C,0),1)*$E85</f>
        <v>0</v>
      </c>
      <c r="Q85" s="179">
        <f>INDEX('Actual NPC (Total System)'!O:O,MATCH($C85,'Actual NPC (Total System)'!$C:$C,0),1)*$E85</f>
        <v>0</v>
      </c>
      <c r="R85" s="179">
        <f>INDEX('Actual NPC (Total System)'!P:P,MATCH($C85,'Actual NPC (Total System)'!$C:$C,0),1)*$E85</f>
        <v>0</v>
      </c>
      <c r="S85" s="59"/>
    </row>
    <row r="86" spans="1:19" s="10" customFormat="1" ht="12.75">
      <c r="A86" s="153"/>
      <c r="B86" s="153"/>
      <c r="C86" s="251" t="s">
        <v>130</v>
      </c>
      <c r="D86" s="327" t="s">
        <v>172</v>
      </c>
      <c r="E86" s="326">
        <f>VLOOKUP(D86,'Actual Factors'!$A$4:$B$9,2,FALSE)</f>
        <v>0</v>
      </c>
      <c r="F86" s="178">
        <f t="shared" si="21"/>
        <v>0</v>
      </c>
      <c r="G86" s="179">
        <f>INDEX('Actual NPC (Total System)'!E:E,MATCH($C86,'Actual NPC (Total System)'!$C:$C,0),1)*$E86</f>
        <v>0</v>
      </c>
      <c r="H86" s="179">
        <f>INDEX('Actual NPC (Total System)'!F:F,MATCH($C86,'Actual NPC (Total System)'!$C:$C,0),1)*$E86</f>
        <v>0</v>
      </c>
      <c r="I86" s="179">
        <f>INDEX('Actual NPC (Total System)'!G:G,MATCH($C86,'Actual NPC (Total System)'!$C:$C,0),1)*$E86</f>
        <v>0</v>
      </c>
      <c r="J86" s="179">
        <f>INDEX('Actual NPC (Total System)'!H:H,MATCH($C86,'Actual NPC (Total System)'!$C:$C,0),1)*$E86</f>
        <v>0</v>
      </c>
      <c r="K86" s="179">
        <f>INDEX('Actual NPC (Total System)'!I:I,MATCH($C86,'Actual NPC (Total System)'!$C:$C,0),1)*$E86</f>
        <v>0</v>
      </c>
      <c r="L86" s="179">
        <f>INDEX('Actual NPC (Total System)'!J:J,MATCH($C86,'Actual NPC (Total System)'!$C:$C,0),1)*$E86</f>
        <v>0</v>
      </c>
      <c r="M86" s="179">
        <f>INDEX('Actual NPC (Total System)'!K:K,MATCH($C86,'Actual NPC (Total System)'!$C:$C,0),1)*$E86</f>
        <v>0</v>
      </c>
      <c r="N86" s="179">
        <f>INDEX('Actual NPC (Total System)'!L:L,MATCH($C86,'Actual NPC (Total System)'!$C:$C,0),1)*$E86</f>
        <v>0</v>
      </c>
      <c r="O86" s="179">
        <f>INDEX('Actual NPC (Total System)'!M:M,MATCH($C86,'Actual NPC (Total System)'!$C:$C,0),1)*$E86</f>
        <v>0</v>
      </c>
      <c r="P86" s="179">
        <f>INDEX('Actual NPC (Total System)'!N:N,MATCH($C86,'Actual NPC (Total System)'!$C:$C,0),1)*$E86</f>
        <v>0</v>
      </c>
      <c r="Q86" s="179">
        <f>INDEX('Actual NPC (Total System)'!O:O,MATCH($C86,'Actual NPC (Total System)'!$C:$C,0),1)*$E86</f>
        <v>0</v>
      </c>
      <c r="R86" s="179">
        <f>INDEX('Actual NPC (Total System)'!P:P,MATCH($C86,'Actual NPC (Total System)'!$C:$C,0),1)*$E86</f>
        <v>0</v>
      </c>
      <c r="S86" s="59"/>
    </row>
    <row r="87" spans="1:19" s="153" customFormat="1" ht="12.75">
      <c r="A87" s="10"/>
      <c r="B87" s="10"/>
      <c r="C87" s="251" t="s">
        <v>23</v>
      </c>
      <c r="D87" s="327" t="s">
        <v>172</v>
      </c>
      <c r="E87" s="326">
        <f>VLOOKUP(D87,'Actual Factors'!$A$4:$B$9,2,FALSE)</f>
        <v>0</v>
      </c>
      <c r="F87" s="178">
        <f t="shared" si="21"/>
        <v>0</v>
      </c>
      <c r="G87" s="179">
        <f>INDEX('Actual NPC (Total System)'!E:E,MATCH($C87,'Actual NPC (Total System)'!$C:$C,0),1)*$E87</f>
        <v>0</v>
      </c>
      <c r="H87" s="179">
        <f>INDEX('Actual NPC (Total System)'!F:F,MATCH($C87,'Actual NPC (Total System)'!$C:$C,0),1)*$E87</f>
        <v>0</v>
      </c>
      <c r="I87" s="179">
        <f>INDEX('Actual NPC (Total System)'!G:G,MATCH($C87,'Actual NPC (Total System)'!$C:$C,0),1)*$E87</f>
        <v>0</v>
      </c>
      <c r="J87" s="179">
        <f>INDEX('Actual NPC (Total System)'!H:H,MATCH($C87,'Actual NPC (Total System)'!$C:$C,0),1)*$E87</f>
        <v>0</v>
      </c>
      <c r="K87" s="179">
        <f>INDEX('Actual NPC (Total System)'!I:I,MATCH($C87,'Actual NPC (Total System)'!$C:$C,0),1)*$E87</f>
        <v>0</v>
      </c>
      <c r="L87" s="179">
        <f>INDEX('Actual NPC (Total System)'!J:J,MATCH($C87,'Actual NPC (Total System)'!$C:$C,0),1)*$E87</f>
        <v>0</v>
      </c>
      <c r="M87" s="179">
        <f>INDEX('Actual NPC (Total System)'!K:K,MATCH($C87,'Actual NPC (Total System)'!$C:$C,0),1)*$E87</f>
        <v>0</v>
      </c>
      <c r="N87" s="179">
        <f>INDEX('Actual NPC (Total System)'!L:L,MATCH($C87,'Actual NPC (Total System)'!$C:$C,0),1)*$E87</f>
        <v>0</v>
      </c>
      <c r="O87" s="179">
        <f>INDEX('Actual NPC (Total System)'!M:M,MATCH($C87,'Actual NPC (Total System)'!$C:$C,0),1)*$E87</f>
        <v>0</v>
      </c>
      <c r="P87" s="179">
        <f>INDEX('Actual NPC (Total System)'!N:N,MATCH($C87,'Actual NPC (Total System)'!$C:$C,0),1)*$E87</f>
        <v>0</v>
      </c>
      <c r="Q87" s="179">
        <f>INDEX('Actual NPC (Total System)'!O:O,MATCH($C87,'Actual NPC (Total System)'!$C:$C,0),1)*$E87</f>
        <v>0</v>
      </c>
      <c r="R87" s="179">
        <f>INDEX('Actual NPC (Total System)'!P:P,MATCH($C87,'Actual NPC (Total System)'!$C:$C,0),1)*$E87</f>
        <v>0</v>
      </c>
      <c r="S87" s="59"/>
    </row>
    <row r="88" spans="1:19" s="153" customFormat="1" ht="12.75">
      <c r="A88" s="10"/>
      <c r="B88" s="16"/>
      <c r="C88" s="251" t="s">
        <v>24</v>
      </c>
      <c r="D88" s="327" t="s">
        <v>172</v>
      </c>
      <c r="E88" s="326">
        <f>VLOOKUP(D88,'Actual Factors'!$A$4:$B$9,2,FALSE)</f>
        <v>0</v>
      </c>
      <c r="F88" s="178">
        <f t="shared" si="21"/>
        <v>0</v>
      </c>
      <c r="G88" s="179">
        <f>INDEX('Actual NPC (Total System)'!E:E,MATCH($C88,'Actual NPC (Total System)'!$C:$C,0),1)*$E88</f>
        <v>0</v>
      </c>
      <c r="H88" s="179">
        <f>INDEX('Actual NPC (Total System)'!F:F,MATCH($C88,'Actual NPC (Total System)'!$C:$C,0),1)*$E88</f>
        <v>0</v>
      </c>
      <c r="I88" s="179">
        <f>INDEX('Actual NPC (Total System)'!G:G,MATCH($C88,'Actual NPC (Total System)'!$C:$C,0),1)*$E88</f>
        <v>0</v>
      </c>
      <c r="J88" s="179">
        <f>INDEX('Actual NPC (Total System)'!H:H,MATCH($C88,'Actual NPC (Total System)'!$C:$C,0),1)*$E88</f>
        <v>0</v>
      </c>
      <c r="K88" s="179">
        <f>INDEX('Actual NPC (Total System)'!I:I,MATCH($C88,'Actual NPC (Total System)'!$C:$C,0),1)*$E88</f>
        <v>0</v>
      </c>
      <c r="L88" s="179">
        <f>INDEX('Actual NPC (Total System)'!J:J,MATCH($C88,'Actual NPC (Total System)'!$C:$C,0),1)*$E88</f>
        <v>0</v>
      </c>
      <c r="M88" s="179">
        <f>INDEX('Actual NPC (Total System)'!K:K,MATCH($C88,'Actual NPC (Total System)'!$C:$C,0),1)*$E88</f>
        <v>0</v>
      </c>
      <c r="N88" s="179">
        <f>INDEX('Actual NPC (Total System)'!L:L,MATCH($C88,'Actual NPC (Total System)'!$C:$C,0),1)*$E88</f>
        <v>0</v>
      </c>
      <c r="O88" s="179">
        <f>INDEX('Actual NPC (Total System)'!M:M,MATCH($C88,'Actual NPC (Total System)'!$C:$C,0),1)*$E88</f>
        <v>0</v>
      </c>
      <c r="P88" s="179">
        <f>INDEX('Actual NPC (Total System)'!N:N,MATCH($C88,'Actual NPC (Total System)'!$C:$C,0),1)*$E88</f>
        <v>0</v>
      </c>
      <c r="Q88" s="179">
        <f>INDEX('Actual NPC (Total System)'!O:O,MATCH($C88,'Actual NPC (Total System)'!$C:$C,0),1)*$E88</f>
        <v>0</v>
      </c>
      <c r="R88" s="179">
        <f>INDEX('Actual NPC (Total System)'!P:P,MATCH($C88,'Actual NPC (Total System)'!$C:$C,0),1)*$E88</f>
        <v>0</v>
      </c>
      <c r="S88" s="59"/>
    </row>
    <row r="89" spans="1:19" s="10" customFormat="1" ht="12.75">
      <c r="B89" s="16"/>
      <c r="C89" s="251" t="s">
        <v>25</v>
      </c>
      <c r="D89" s="327" t="s">
        <v>172</v>
      </c>
      <c r="E89" s="326">
        <f>VLOOKUP(D89,'Actual Factors'!$A$4:$B$9,2,FALSE)</f>
        <v>0</v>
      </c>
      <c r="F89" s="178">
        <f t="shared" si="21"/>
        <v>0</v>
      </c>
      <c r="G89" s="179">
        <f>INDEX('Actual NPC (Total System)'!E:E,MATCH($C89,'Actual NPC (Total System)'!$C:$C,0),1)*$E89</f>
        <v>0</v>
      </c>
      <c r="H89" s="179">
        <f>INDEX('Actual NPC (Total System)'!F:F,MATCH($C89,'Actual NPC (Total System)'!$C:$C,0),1)*$E89</f>
        <v>0</v>
      </c>
      <c r="I89" s="179">
        <f>INDEX('Actual NPC (Total System)'!G:G,MATCH($C89,'Actual NPC (Total System)'!$C:$C,0),1)*$E89</f>
        <v>0</v>
      </c>
      <c r="J89" s="179">
        <f>INDEX('Actual NPC (Total System)'!H:H,MATCH($C89,'Actual NPC (Total System)'!$C:$C,0),1)*$E89</f>
        <v>0</v>
      </c>
      <c r="K89" s="179">
        <f>INDEX('Actual NPC (Total System)'!I:I,MATCH($C89,'Actual NPC (Total System)'!$C:$C,0),1)*$E89</f>
        <v>0</v>
      </c>
      <c r="L89" s="179">
        <f>INDEX('Actual NPC (Total System)'!J:J,MATCH($C89,'Actual NPC (Total System)'!$C:$C,0),1)*$E89</f>
        <v>0</v>
      </c>
      <c r="M89" s="179">
        <f>INDEX('Actual NPC (Total System)'!K:K,MATCH($C89,'Actual NPC (Total System)'!$C:$C,0),1)*$E89</f>
        <v>0</v>
      </c>
      <c r="N89" s="179">
        <f>INDEX('Actual NPC (Total System)'!L:L,MATCH($C89,'Actual NPC (Total System)'!$C:$C,0),1)*$E89</f>
        <v>0</v>
      </c>
      <c r="O89" s="179">
        <f>INDEX('Actual NPC (Total System)'!M:M,MATCH($C89,'Actual NPC (Total System)'!$C:$C,0),1)*$E89</f>
        <v>0</v>
      </c>
      <c r="P89" s="179">
        <f>INDEX('Actual NPC (Total System)'!N:N,MATCH($C89,'Actual NPC (Total System)'!$C:$C,0),1)*$E89</f>
        <v>0</v>
      </c>
      <c r="Q89" s="179">
        <f>INDEX('Actual NPC (Total System)'!O:O,MATCH($C89,'Actual NPC (Total System)'!$C:$C,0),1)*$E89</f>
        <v>0</v>
      </c>
      <c r="R89" s="179">
        <f>INDEX('Actual NPC (Total System)'!P:P,MATCH($C89,'Actual NPC (Total System)'!$C:$C,0),1)*$E89</f>
        <v>0</v>
      </c>
      <c r="S89" s="59"/>
    </row>
    <row r="90" spans="1:19" s="153" customFormat="1" ht="12.75">
      <c r="B90" s="170"/>
      <c r="C90" s="251" t="s">
        <v>147</v>
      </c>
      <c r="D90" s="327" t="s">
        <v>172</v>
      </c>
      <c r="E90" s="326">
        <f>VLOOKUP(D90,'Actual Factors'!$A$4:$B$9,2,FALSE)</f>
        <v>0</v>
      </c>
      <c r="F90" s="178">
        <f t="shared" ref="F90:F92" si="23">SUM(G90:R90)</f>
        <v>0</v>
      </c>
      <c r="G90" s="179">
        <f>INDEX('Actual NPC (Total System)'!E:E,MATCH($C90,'Actual NPC (Total System)'!$C:$C,0),1)*$E90</f>
        <v>0</v>
      </c>
      <c r="H90" s="179">
        <f>INDEX('Actual NPC (Total System)'!F:F,MATCH($C90,'Actual NPC (Total System)'!$C:$C,0),1)*$E90</f>
        <v>0</v>
      </c>
      <c r="I90" s="179">
        <f>INDEX('Actual NPC (Total System)'!G:G,MATCH($C90,'Actual NPC (Total System)'!$C:$C,0),1)*$E90</f>
        <v>0</v>
      </c>
      <c r="J90" s="179">
        <f>INDEX('Actual NPC (Total System)'!H:H,MATCH($C90,'Actual NPC (Total System)'!$C:$C,0),1)*$E90</f>
        <v>0</v>
      </c>
      <c r="K90" s="179">
        <f>INDEX('Actual NPC (Total System)'!I:I,MATCH($C90,'Actual NPC (Total System)'!$C:$C,0),1)*$E90</f>
        <v>0</v>
      </c>
      <c r="L90" s="179">
        <f>INDEX('Actual NPC (Total System)'!J:J,MATCH($C90,'Actual NPC (Total System)'!$C:$C,0),1)*$E90</f>
        <v>0</v>
      </c>
      <c r="M90" s="179">
        <f>INDEX('Actual NPC (Total System)'!K:K,MATCH($C90,'Actual NPC (Total System)'!$C:$C,0),1)*$E90</f>
        <v>0</v>
      </c>
      <c r="N90" s="179">
        <f>INDEX('Actual NPC (Total System)'!L:L,MATCH($C90,'Actual NPC (Total System)'!$C:$C,0),1)*$E90</f>
        <v>0</v>
      </c>
      <c r="O90" s="179">
        <f>INDEX('Actual NPC (Total System)'!M:M,MATCH($C90,'Actual NPC (Total System)'!$C:$C,0),1)*$E90</f>
        <v>0</v>
      </c>
      <c r="P90" s="179">
        <f>INDEX('Actual NPC (Total System)'!N:N,MATCH($C90,'Actual NPC (Total System)'!$C:$C,0),1)*$E90</f>
        <v>0</v>
      </c>
      <c r="Q90" s="179">
        <f>INDEX('Actual NPC (Total System)'!O:O,MATCH($C90,'Actual NPC (Total System)'!$C:$C,0),1)*$E90</f>
        <v>0</v>
      </c>
      <c r="R90" s="179">
        <f>INDEX('Actual NPC (Total System)'!P:P,MATCH($C90,'Actual NPC (Total System)'!$C:$C,0),1)*$E90</f>
        <v>0</v>
      </c>
      <c r="S90" s="59"/>
    </row>
    <row r="91" spans="1:19" s="153" customFormat="1" ht="12.75">
      <c r="B91" s="170"/>
      <c r="C91" s="251" t="s">
        <v>148</v>
      </c>
      <c r="D91" s="327" t="s">
        <v>172</v>
      </c>
      <c r="E91" s="326">
        <f>VLOOKUP(D91,'Actual Factors'!$A$4:$B$9,2,FALSE)</f>
        <v>0</v>
      </c>
      <c r="F91" s="178">
        <f t="shared" si="23"/>
        <v>0</v>
      </c>
      <c r="G91" s="179">
        <f>INDEX('Actual NPC (Total System)'!E:E,MATCH($C91,'Actual NPC (Total System)'!$C:$C,0),1)*$E91</f>
        <v>0</v>
      </c>
      <c r="H91" s="179">
        <f>INDEX('Actual NPC (Total System)'!F:F,MATCH($C91,'Actual NPC (Total System)'!$C:$C,0),1)*$E91</f>
        <v>0</v>
      </c>
      <c r="I91" s="179">
        <f>INDEX('Actual NPC (Total System)'!G:G,MATCH($C91,'Actual NPC (Total System)'!$C:$C,0),1)*$E91</f>
        <v>0</v>
      </c>
      <c r="J91" s="179">
        <f>INDEX('Actual NPC (Total System)'!H:H,MATCH($C91,'Actual NPC (Total System)'!$C:$C,0),1)*$E91</f>
        <v>0</v>
      </c>
      <c r="K91" s="179">
        <f>INDEX('Actual NPC (Total System)'!I:I,MATCH($C91,'Actual NPC (Total System)'!$C:$C,0),1)*$E91</f>
        <v>0</v>
      </c>
      <c r="L91" s="179">
        <f>INDEX('Actual NPC (Total System)'!J:J,MATCH($C91,'Actual NPC (Total System)'!$C:$C,0),1)*$E91</f>
        <v>0</v>
      </c>
      <c r="M91" s="179">
        <f>INDEX('Actual NPC (Total System)'!K:K,MATCH($C91,'Actual NPC (Total System)'!$C:$C,0),1)*$E91</f>
        <v>0</v>
      </c>
      <c r="N91" s="179">
        <f>INDEX('Actual NPC (Total System)'!L:L,MATCH($C91,'Actual NPC (Total System)'!$C:$C,0),1)*$E91</f>
        <v>0</v>
      </c>
      <c r="O91" s="179">
        <f>INDEX('Actual NPC (Total System)'!M:M,MATCH($C91,'Actual NPC (Total System)'!$C:$C,0),1)*$E91</f>
        <v>0</v>
      </c>
      <c r="P91" s="179">
        <f>INDEX('Actual NPC (Total System)'!N:N,MATCH($C91,'Actual NPC (Total System)'!$C:$C,0),1)*$E91</f>
        <v>0</v>
      </c>
      <c r="Q91" s="179">
        <f>INDEX('Actual NPC (Total System)'!O:O,MATCH($C91,'Actual NPC (Total System)'!$C:$C,0),1)*$E91</f>
        <v>0</v>
      </c>
      <c r="R91" s="179">
        <f>INDEX('Actual NPC (Total System)'!P:P,MATCH($C91,'Actual NPC (Total System)'!$C:$C,0),1)*$E91</f>
        <v>0</v>
      </c>
      <c r="S91" s="59"/>
    </row>
    <row r="92" spans="1:19" s="153" customFormat="1" ht="12.75">
      <c r="B92" s="170"/>
      <c r="C92" s="251" t="s">
        <v>149</v>
      </c>
      <c r="D92" s="327" t="s">
        <v>172</v>
      </c>
      <c r="E92" s="326">
        <f>VLOOKUP(D92,'Actual Factors'!$A$4:$B$9,2,FALSE)</f>
        <v>0</v>
      </c>
      <c r="F92" s="178">
        <f t="shared" si="23"/>
        <v>0</v>
      </c>
      <c r="G92" s="179">
        <f>INDEX('Actual NPC (Total System)'!E:E,MATCH($C92,'Actual NPC (Total System)'!$C:$C,0),1)*$E92</f>
        <v>0</v>
      </c>
      <c r="H92" s="179">
        <f>INDEX('Actual NPC (Total System)'!F:F,MATCH($C92,'Actual NPC (Total System)'!$C:$C,0),1)*$E92</f>
        <v>0</v>
      </c>
      <c r="I92" s="179">
        <f>INDEX('Actual NPC (Total System)'!G:G,MATCH($C92,'Actual NPC (Total System)'!$C:$C,0),1)*$E92</f>
        <v>0</v>
      </c>
      <c r="J92" s="179">
        <f>INDEX('Actual NPC (Total System)'!H:H,MATCH($C92,'Actual NPC (Total System)'!$C:$C,0),1)*$E92</f>
        <v>0</v>
      </c>
      <c r="K92" s="179">
        <f>INDEX('Actual NPC (Total System)'!I:I,MATCH($C92,'Actual NPC (Total System)'!$C:$C,0),1)*$E92</f>
        <v>0</v>
      </c>
      <c r="L92" s="179">
        <f>INDEX('Actual NPC (Total System)'!J:J,MATCH($C92,'Actual NPC (Total System)'!$C:$C,0),1)*$E92</f>
        <v>0</v>
      </c>
      <c r="M92" s="179">
        <f>INDEX('Actual NPC (Total System)'!K:K,MATCH($C92,'Actual NPC (Total System)'!$C:$C,0),1)*$E92</f>
        <v>0</v>
      </c>
      <c r="N92" s="179">
        <f>INDEX('Actual NPC (Total System)'!L:L,MATCH($C92,'Actual NPC (Total System)'!$C:$C,0),1)*$E92</f>
        <v>0</v>
      </c>
      <c r="O92" s="179">
        <f>INDEX('Actual NPC (Total System)'!M:M,MATCH($C92,'Actual NPC (Total System)'!$C:$C,0),1)*$E92</f>
        <v>0</v>
      </c>
      <c r="P92" s="179">
        <f>INDEX('Actual NPC (Total System)'!N:N,MATCH($C92,'Actual NPC (Total System)'!$C:$C,0),1)*$E92</f>
        <v>0</v>
      </c>
      <c r="Q92" s="179">
        <f>INDEX('Actual NPC (Total System)'!O:O,MATCH($C92,'Actual NPC (Total System)'!$C:$C,0),1)*$E92</f>
        <v>0</v>
      </c>
      <c r="R92" s="179">
        <f>INDEX('Actual NPC (Total System)'!P:P,MATCH($C92,'Actual NPC (Total System)'!$C:$C,0),1)*$E92</f>
        <v>0</v>
      </c>
      <c r="S92" s="59"/>
    </row>
    <row r="93" spans="1:19" s="10" customFormat="1" ht="12.75">
      <c r="B93" s="16"/>
      <c r="C93" s="251" t="s">
        <v>26</v>
      </c>
      <c r="D93" s="327" t="s">
        <v>172</v>
      </c>
      <c r="E93" s="326">
        <f>VLOOKUP(D93,'Actual Factors'!$A$4:$B$9,2,FALSE)</f>
        <v>0</v>
      </c>
      <c r="F93" s="178">
        <f t="shared" si="21"/>
        <v>0</v>
      </c>
      <c r="G93" s="179">
        <f>INDEX('Actual NPC (Total System)'!E:E,MATCH($C93,'Actual NPC (Total System)'!$C:$C,0),1)*$E93</f>
        <v>0</v>
      </c>
      <c r="H93" s="179">
        <f>INDEX('Actual NPC (Total System)'!F:F,MATCH($C93,'Actual NPC (Total System)'!$C:$C,0),1)*$E93</f>
        <v>0</v>
      </c>
      <c r="I93" s="179">
        <f>INDEX('Actual NPC (Total System)'!G:G,MATCH($C93,'Actual NPC (Total System)'!$C:$C,0),1)*$E93</f>
        <v>0</v>
      </c>
      <c r="J93" s="179">
        <f>INDEX('Actual NPC (Total System)'!H:H,MATCH($C93,'Actual NPC (Total System)'!$C:$C,0),1)*$E93</f>
        <v>0</v>
      </c>
      <c r="K93" s="179">
        <f>INDEX('Actual NPC (Total System)'!I:I,MATCH($C93,'Actual NPC (Total System)'!$C:$C,0),1)*$E93</f>
        <v>0</v>
      </c>
      <c r="L93" s="179">
        <f>INDEX('Actual NPC (Total System)'!J:J,MATCH($C93,'Actual NPC (Total System)'!$C:$C,0),1)*$E93</f>
        <v>0</v>
      </c>
      <c r="M93" s="179">
        <f>INDEX('Actual NPC (Total System)'!K:K,MATCH($C93,'Actual NPC (Total System)'!$C:$C,0),1)*$E93</f>
        <v>0</v>
      </c>
      <c r="N93" s="179">
        <f>INDEX('Actual NPC (Total System)'!L:L,MATCH($C93,'Actual NPC (Total System)'!$C:$C,0),1)*$E93</f>
        <v>0</v>
      </c>
      <c r="O93" s="179">
        <f>INDEX('Actual NPC (Total System)'!M:M,MATCH($C93,'Actual NPC (Total System)'!$C:$C,0),1)*$E93</f>
        <v>0</v>
      </c>
      <c r="P93" s="179">
        <f>INDEX('Actual NPC (Total System)'!N:N,MATCH($C93,'Actual NPC (Total System)'!$C:$C,0),1)*$E93</f>
        <v>0</v>
      </c>
      <c r="Q93" s="179">
        <f>INDEX('Actual NPC (Total System)'!O:O,MATCH($C93,'Actual NPC (Total System)'!$C:$C,0),1)*$E93</f>
        <v>0</v>
      </c>
      <c r="R93" s="179">
        <f>INDEX('Actual NPC (Total System)'!P:P,MATCH($C93,'Actual NPC (Total System)'!$C:$C,0),1)*$E93</f>
        <v>0</v>
      </c>
      <c r="S93" s="59"/>
    </row>
    <row r="94" spans="1:19" s="10" customFormat="1" ht="12.75">
      <c r="B94" s="16"/>
      <c r="C94" s="251" t="s">
        <v>99</v>
      </c>
      <c r="D94" s="327" t="s">
        <v>172</v>
      </c>
      <c r="E94" s="326">
        <f>VLOOKUP(D94,'Actual Factors'!$A$4:$B$9,2,FALSE)</f>
        <v>0</v>
      </c>
      <c r="F94" s="178">
        <f t="shared" si="21"/>
        <v>0</v>
      </c>
      <c r="G94" s="179">
        <f>INDEX('Actual NPC (Total System)'!E:E,MATCH($C94,'Actual NPC (Total System)'!$C:$C,0),1)*$E94</f>
        <v>0</v>
      </c>
      <c r="H94" s="179">
        <f>INDEX('Actual NPC (Total System)'!F:F,MATCH($C94,'Actual NPC (Total System)'!$C:$C,0),1)*$E94</f>
        <v>0</v>
      </c>
      <c r="I94" s="179">
        <f>INDEX('Actual NPC (Total System)'!G:G,MATCH($C94,'Actual NPC (Total System)'!$C:$C,0),1)*$E94</f>
        <v>0</v>
      </c>
      <c r="J94" s="179">
        <f>INDEX('Actual NPC (Total System)'!H:H,MATCH($C94,'Actual NPC (Total System)'!$C:$C,0),1)*$E94</f>
        <v>0</v>
      </c>
      <c r="K94" s="179">
        <f>INDEX('Actual NPC (Total System)'!I:I,MATCH($C94,'Actual NPC (Total System)'!$C:$C,0),1)*$E94</f>
        <v>0</v>
      </c>
      <c r="L94" s="179">
        <f>INDEX('Actual NPC (Total System)'!J:J,MATCH($C94,'Actual NPC (Total System)'!$C:$C,0),1)*$E94</f>
        <v>0</v>
      </c>
      <c r="M94" s="179">
        <f>INDEX('Actual NPC (Total System)'!K:K,MATCH($C94,'Actual NPC (Total System)'!$C:$C,0),1)*$E94</f>
        <v>0</v>
      </c>
      <c r="N94" s="179">
        <f>INDEX('Actual NPC (Total System)'!L:L,MATCH($C94,'Actual NPC (Total System)'!$C:$C,0),1)*$E94</f>
        <v>0</v>
      </c>
      <c r="O94" s="179">
        <f>INDEX('Actual NPC (Total System)'!M:M,MATCH($C94,'Actual NPC (Total System)'!$C:$C,0),1)*$E94</f>
        <v>0</v>
      </c>
      <c r="P94" s="179">
        <f>INDEX('Actual NPC (Total System)'!N:N,MATCH($C94,'Actual NPC (Total System)'!$C:$C,0),1)*$E94</f>
        <v>0</v>
      </c>
      <c r="Q94" s="179">
        <f>INDEX('Actual NPC (Total System)'!O:O,MATCH($C94,'Actual NPC (Total System)'!$C:$C,0),1)*$E94</f>
        <v>0</v>
      </c>
      <c r="R94" s="179">
        <f>INDEX('Actual NPC (Total System)'!P:P,MATCH($C94,'Actual NPC (Total System)'!$C:$C,0),1)*$E94</f>
        <v>0</v>
      </c>
      <c r="S94" s="59"/>
    </row>
    <row r="95" spans="1:19" s="153" customFormat="1" ht="12.75">
      <c r="B95" s="170"/>
      <c r="C95" s="251" t="s">
        <v>138</v>
      </c>
      <c r="D95" s="327" t="s">
        <v>172</v>
      </c>
      <c r="E95" s="326">
        <f>VLOOKUP(D95,'Actual Factors'!$A$4:$B$9,2,FALSE)</f>
        <v>0</v>
      </c>
      <c r="F95" s="178">
        <f t="shared" si="21"/>
        <v>0</v>
      </c>
      <c r="G95" s="179">
        <f>INDEX('Actual NPC (Total System)'!E:E,MATCH($C95,'Actual NPC (Total System)'!$C:$C,0),1)*$E95</f>
        <v>0</v>
      </c>
      <c r="H95" s="179">
        <f>INDEX('Actual NPC (Total System)'!F:F,MATCH($C95,'Actual NPC (Total System)'!$C:$C,0),1)*$E95</f>
        <v>0</v>
      </c>
      <c r="I95" s="179">
        <f>INDEX('Actual NPC (Total System)'!G:G,MATCH($C95,'Actual NPC (Total System)'!$C:$C,0),1)*$E95</f>
        <v>0</v>
      </c>
      <c r="J95" s="179">
        <f>INDEX('Actual NPC (Total System)'!H:H,MATCH($C95,'Actual NPC (Total System)'!$C:$C,0),1)*$E95</f>
        <v>0</v>
      </c>
      <c r="K95" s="179">
        <f>INDEX('Actual NPC (Total System)'!I:I,MATCH($C95,'Actual NPC (Total System)'!$C:$C,0),1)*$E95</f>
        <v>0</v>
      </c>
      <c r="L95" s="179">
        <f>INDEX('Actual NPC (Total System)'!J:J,MATCH($C95,'Actual NPC (Total System)'!$C:$C,0),1)*$E95</f>
        <v>0</v>
      </c>
      <c r="M95" s="179">
        <f>INDEX('Actual NPC (Total System)'!K:K,MATCH($C95,'Actual NPC (Total System)'!$C:$C,0),1)*$E95</f>
        <v>0</v>
      </c>
      <c r="N95" s="179">
        <f>INDEX('Actual NPC (Total System)'!L:L,MATCH($C95,'Actual NPC (Total System)'!$C:$C,0),1)*$E95</f>
        <v>0</v>
      </c>
      <c r="O95" s="179">
        <f>INDEX('Actual NPC (Total System)'!M:M,MATCH($C95,'Actual NPC (Total System)'!$C:$C,0),1)*$E95</f>
        <v>0</v>
      </c>
      <c r="P95" s="179">
        <f>INDEX('Actual NPC (Total System)'!N:N,MATCH($C95,'Actual NPC (Total System)'!$C:$C,0),1)*$E95</f>
        <v>0</v>
      </c>
      <c r="Q95" s="179">
        <f>INDEX('Actual NPC (Total System)'!O:O,MATCH($C95,'Actual NPC (Total System)'!$C:$C,0),1)*$E95</f>
        <v>0</v>
      </c>
      <c r="R95" s="179">
        <f>INDEX('Actual NPC (Total System)'!P:P,MATCH($C95,'Actual NPC (Total System)'!$C:$C,0),1)*$E95</f>
        <v>0</v>
      </c>
      <c r="S95" s="59"/>
    </row>
    <row r="96" spans="1:19" s="10" customFormat="1" ht="12.75">
      <c r="B96" s="16"/>
      <c r="C96" s="251" t="s">
        <v>27</v>
      </c>
      <c r="D96" s="327" t="s">
        <v>172</v>
      </c>
      <c r="E96" s="326">
        <f>VLOOKUP(D96,'Actual Factors'!$A$4:$B$9,2,FALSE)</f>
        <v>0</v>
      </c>
      <c r="F96" s="178">
        <f t="shared" si="21"/>
        <v>0</v>
      </c>
      <c r="G96" s="179">
        <f>INDEX('Actual NPC (Total System)'!E:E,MATCH($C96,'Actual NPC (Total System)'!$C:$C,0),1)*$E96</f>
        <v>0</v>
      </c>
      <c r="H96" s="179">
        <f>INDEX('Actual NPC (Total System)'!F:F,MATCH($C96,'Actual NPC (Total System)'!$C:$C,0),1)*$E96</f>
        <v>0</v>
      </c>
      <c r="I96" s="179">
        <f>INDEX('Actual NPC (Total System)'!G:G,MATCH($C96,'Actual NPC (Total System)'!$C:$C,0),1)*$E96</f>
        <v>0</v>
      </c>
      <c r="J96" s="179">
        <f>INDEX('Actual NPC (Total System)'!H:H,MATCH($C96,'Actual NPC (Total System)'!$C:$C,0),1)*$E96</f>
        <v>0</v>
      </c>
      <c r="K96" s="179">
        <f>INDEX('Actual NPC (Total System)'!I:I,MATCH($C96,'Actual NPC (Total System)'!$C:$C,0),1)*$E96</f>
        <v>0</v>
      </c>
      <c r="L96" s="179">
        <f>INDEX('Actual NPC (Total System)'!J:J,MATCH($C96,'Actual NPC (Total System)'!$C:$C,0),1)*$E96</f>
        <v>0</v>
      </c>
      <c r="M96" s="179">
        <f>INDEX('Actual NPC (Total System)'!K:K,MATCH($C96,'Actual NPC (Total System)'!$C:$C,0),1)*$E96</f>
        <v>0</v>
      </c>
      <c r="N96" s="179">
        <f>INDEX('Actual NPC (Total System)'!L:L,MATCH($C96,'Actual NPC (Total System)'!$C:$C,0),1)*$E96</f>
        <v>0</v>
      </c>
      <c r="O96" s="179">
        <f>INDEX('Actual NPC (Total System)'!M:M,MATCH($C96,'Actual NPC (Total System)'!$C:$C,0),1)*$E96</f>
        <v>0</v>
      </c>
      <c r="P96" s="179">
        <f>INDEX('Actual NPC (Total System)'!N:N,MATCH($C96,'Actual NPC (Total System)'!$C:$C,0),1)*$E96</f>
        <v>0</v>
      </c>
      <c r="Q96" s="179">
        <f>INDEX('Actual NPC (Total System)'!O:O,MATCH($C96,'Actual NPC (Total System)'!$C:$C,0),1)*$E96</f>
        <v>0</v>
      </c>
      <c r="R96" s="179">
        <f>INDEX('Actual NPC (Total System)'!P:P,MATCH($C96,'Actual NPC (Total System)'!$C:$C,0),1)*$E96</f>
        <v>0</v>
      </c>
      <c r="S96" s="59"/>
    </row>
    <row r="97" spans="1:19" s="153" customFormat="1" ht="12.75">
      <c r="B97" s="170"/>
      <c r="C97" s="251" t="s">
        <v>135</v>
      </c>
      <c r="D97" s="327" t="s">
        <v>172</v>
      </c>
      <c r="E97" s="326">
        <f>VLOOKUP(D97,'Actual Factors'!$A$4:$B$9,2,FALSE)</f>
        <v>0</v>
      </c>
      <c r="F97" s="178">
        <f t="shared" si="21"/>
        <v>0</v>
      </c>
      <c r="G97" s="179">
        <f>INDEX('Actual NPC (Total System)'!E:E,MATCH($C97,'Actual NPC (Total System)'!$C:$C,0),1)*$E97</f>
        <v>0</v>
      </c>
      <c r="H97" s="179">
        <f>INDEX('Actual NPC (Total System)'!F:F,MATCH($C97,'Actual NPC (Total System)'!$C:$C,0),1)*$E97</f>
        <v>0</v>
      </c>
      <c r="I97" s="179">
        <f>INDEX('Actual NPC (Total System)'!G:G,MATCH($C97,'Actual NPC (Total System)'!$C:$C,0),1)*$E97</f>
        <v>0</v>
      </c>
      <c r="J97" s="179">
        <f>INDEX('Actual NPC (Total System)'!H:H,MATCH($C97,'Actual NPC (Total System)'!$C:$C,0),1)*$E97</f>
        <v>0</v>
      </c>
      <c r="K97" s="179">
        <f>INDEX('Actual NPC (Total System)'!I:I,MATCH($C97,'Actual NPC (Total System)'!$C:$C,0),1)*$E97</f>
        <v>0</v>
      </c>
      <c r="L97" s="179">
        <f>INDEX('Actual NPC (Total System)'!J:J,MATCH($C97,'Actual NPC (Total System)'!$C:$C,0),1)*$E97</f>
        <v>0</v>
      </c>
      <c r="M97" s="179">
        <f>INDEX('Actual NPC (Total System)'!K:K,MATCH($C97,'Actual NPC (Total System)'!$C:$C,0),1)*$E97</f>
        <v>0</v>
      </c>
      <c r="N97" s="179">
        <f>INDEX('Actual NPC (Total System)'!L:L,MATCH($C97,'Actual NPC (Total System)'!$C:$C,0),1)*$E97</f>
        <v>0</v>
      </c>
      <c r="O97" s="179">
        <f>INDEX('Actual NPC (Total System)'!M:M,MATCH($C97,'Actual NPC (Total System)'!$C:$C,0),1)*$E97</f>
        <v>0</v>
      </c>
      <c r="P97" s="179">
        <f>INDEX('Actual NPC (Total System)'!N:N,MATCH($C97,'Actual NPC (Total System)'!$C:$C,0),1)*$E97</f>
        <v>0</v>
      </c>
      <c r="Q97" s="179">
        <f>INDEX('Actual NPC (Total System)'!O:O,MATCH($C97,'Actual NPC (Total System)'!$C:$C,0),1)*$E97</f>
        <v>0</v>
      </c>
      <c r="R97" s="179">
        <f>INDEX('Actual NPC (Total System)'!P:P,MATCH($C97,'Actual NPC (Total System)'!$C:$C,0),1)*$E97</f>
        <v>0</v>
      </c>
      <c r="S97" s="59"/>
    </row>
    <row r="98" spans="1:19" s="10" customFormat="1" ht="12.75">
      <c r="C98" s="251" t="s">
        <v>100</v>
      </c>
      <c r="D98" s="327" t="s">
        <v>172</v>
      </c>
      <c r="E98" s="326">
        <f>VLOOKUP(D98,'Actual Factors'!$A$4:$B$9,2,FALSE)</f>
        <v>0</v>
      </c>
      <c r="F98" s="178">
        <f t="shared" si="21"/>
        <v>0</v>
      </c>
      <c r="G98" s="179">
        <f>INDEX('Actual NPC (Total System)'!E:E,MATCH($C98,'Actual NPC (Total System)'!$C:$C,0),1)*$E98</f>
        <v>0</v>
      </c>
      <c r="H98" s="179">
        <f>INDEX('Actual NPC (Total System)'!F:F,MATCH($C98,'Actual NPC (Total System)'!$C:$C,0),1)*$E98</f>
        <v>0</v>
      </c>
      <c r="I98" s="179">
        <f>INDEX('Actual NPC (Total System)'!G:G,MATCH($C98,'Actual NPC (Total System)'!$C:$C,0),1)*$E98</f>
        <v>0</v>
      </c>
      <c r="J98" s="179">
        <f>INDEX('Actual NPC (Total System)'!H:H,MATCH($C98,'Actual NPC (Total System)'!$C:$C,0),1)*$E98</f>
        <v>0</v>
      </c>
      <c r="K98" s="179">
        <f>INDEX('Actual NPC (Total System)'!I:I,MATCH($C98,'Actual NPC (Total System)'!$C:$C,0),1)*$E98</f>
        <v>0</v>
      </c>
      <c r="L98" s="179">
        <f>INDEX('Actual NPC (Total System)'!J:J,MATCH($C98,'Actual NPC (Total System)'!$C:$C,0),1)*$E98</f>
        <v>0</v>
      </c>
      <c r="M98" s="179">
        <f>INDEX('Actual NPC (Total System)'!K:K,MATCH($C98,'Actual NPC (Total System)'!$C:$C,0),1)*$E98</f>
        <v>0</v>
      </c>
      <c r="N98" s="179">
        <f>INDEX('Actual NPC (Total System)'!L:L,MATCH($C98,'Actual NPC (Total System)'!$C:$C,0),1)*$E98</f>
        <v>0</v>
      </c>
      <c r="O98" s="179">
        <f>INDEX('Actual NPC (Total System)'!M:M,MATCH($C98,'Actual NPC (Total System)'!$C:$C,0),1)*$E98</f>
        <v>0</v>
      </c>
      <c r="P98" s="179">
        <f>INDEX('Actual NPC (Total System)'!N:N,MATCH($C98,'Actual NPC (Total System)'!$C:$C,0),1)*$E98</f>
        <v>0</v>
      </c>
      <c r="Q98" s="179">
        <f>INDEX('Actual NPC (Total System)'!O:O,MATCH($C98,'Actual NPC (Total System)'!$C:$C,0),1)*$E98</f>
        <v>0</v>
      </c>
      <c r="R98" s="179">
        <f>INDEX('Actual NPC (Total System)'!P:P,MATCH($C98,'Actual NPC (Total System)'!$C:$C,0),1)*$E98</f>
        <v>0</v>
      </c>
      <c r="S98" s="59"/>
    </row>
    <row r="99" spans="1:19" s="153" customFormat="1" ht="12.75">
      <c r="C99" s="251" t="s">
        <v>124</v>
      </c>
      <c r="D99" s="327" t="s">
        <v>172</v>
      </c>
      <c r="E99" s="326">
        <f>VLOOKUP(D99,'Actual Factors'!$A$4:$B$9,2,FALSE)</f>
        <v>0</v>
      </c>
      <c r="F99" s="178">
        <f t="shared" ref="F99:F100" si="24">SUM(G99:R99)</f>
        <v>0</v>
      </c>
      <c r="G99" s="179">
        <f>INDEX('Actual NPC (Total System)'!E:E,MATCH($C99,'Actual NPC (Total System)'!$C:$C,0),1)*$E99</f>
        <v>0</v>
      </c>
      <c r="H99" s="179">
        <f>INDEX('Actual NPC (Total System)'!F:F,MATCH($C99,'Actual NPC (Total System)'!$C:$C,0),1)*$E99</f>
        <v>0</v>
      </c>
      <c r="I99" s="179">
        <f>INDEX('Actual NPC (Total System)'!G:G,MATCH($C99,'Actual NPC (Total System)'!$C:$C,0),1)*$E99</f>
        <v>0</v>
      </c>
      <c r="J99" s="179">
        <f>INDEX('Actual NPC (Total System)'!H:H,MATCH($C99,'Actual NPC (Total System)'!$C:$C,0),1)*$E99</f>
        <v>0</v>
      </c>
      <c r="K99" s="179">
        <f>INDEX('Actual NPC (Total System)'!I:I,MATCH($C99,'Actual NPC (Total System)'!$C:$C,0),1)*$E99</f>
        <v>0</v>
      </c>
      <c r="L99" s="179">
        <f>INDEX('Actual NPC (Total System)'!J:J,MATCH($C99,'Actual NPC (Total System)'!$C:$C,0),1)*$E99</f>
        <v>0</v>
      </c>
      <c r="M99" s="179">
        <f>INDEX('Actual NPC (Total System)'!K:K,MATCH($C99,'Actual NPC (Total System)'!$C:$C,0),1)*$E99</f>
        <v>0</v>
      </c>
      <c r="N99" s="179">
        <f>INDEX('Actual NPC (Total System)'!L:L,MATCH($C99,'Actual NPC (Total System)'!$C:$C,0),1)*$E99</f>
        <v>0</v>
      </c>
      <c r="O99" s="179">
        <f>INDEX('Actual NPC (Total System)'!M:M,MATCH($C99,'Actual NPC (Total System)'!$C:$C,0),1)*$E99</f>
        <v>0</v>
      </c>
      <c r="P99" s="179">
        <f>INDEX('Actual NPC (Total System)'!N:N,MATCH($C99,'Actual NPC (Total System)'!$C:$C,0),1)*$E99</f>
        <v>0</v>
      </c>
      <c r="Q99" s="179">
        <f>INDEX('Actual NPC (Total System)'!O:O,MATCH($C99,'Actual NPC (Total System)'!$C:$C,0),1)*$E99</f>
        <v>0</v>
      </c>
      <c r="R99" s="179">
        <f>INDEX('Actual NPC (Total System)'!P:P,MATCH($C99,'Actual NPC (Total System)'!$C:$C,0),1)*$E99</f>
        <v>0</v>
      </c>
      <c r="S99" s="59"/>
    </row>
    <row r="100" spans="1:19" s="153" customFormat="1" ht="12.75">
      <c r="C100" s="251" t="s">
        <v>123</v>
      </c>
      <c r="D100" s="327" t="s">
        <v>172</v>
      </c>
      <c r="E100" s="326">
        <f>VLOOKUP(D100,'Actual Factors'!$A$4:$B$9,2,FALSE)</f>
        <v>0</v>
      </c>
      <c r="F100" s="178">
        <f t="shared" si="24"/>
        <v>0</v>
      </c>
      <c r="G100" s="179">
        <f>INDEX('Actual NPC (Total System)'!E:E,MATCH($C100,'Actual NPC (Total System)'!$C:$C,0),1)*$E100</f>
        <v>0</v>
      </c>
      <c r="H100" s="179">
        <f>INDEX('Actual NPC (Total System)'!F:F,MATCH($C100,'Actual NPC (Total System)'!$C:$C,0),1)*$E100</f>
        <v>0</v>
      </c>
      <c r="I100" s="179">
        <f>INDEX('Actual NPC (Total System)'!G:G,MATCH($C100,'Actual NPC (Total System)'!$C:$C,0),1)*$E100</f>
        <v>0</v>
      </c>
      <c r="J100" s="179">
        <f>INDEX('Actual NPC (Total System)'!H:H,MATCH($C100,'Actual NPC (Total System)'!$C:$C,0),1)*$E100</f>
        <v>0</v>
      </c>
      <c r="K100" s="179">
        <f>INDEX('Actual NPC (Total System)'!I:I,MATCH($C100,'Actual NPC (Total System)'!$C:$C,0),1)*$E100</f>
        <v>0</v>
      </c>
      <c r="L100" s="179">
        <f>INDEX('Actual NPC (Total System)'!J:J,MATCH($C100,'Actual NPC (Total System)'!$C:$C,0),1)*$E100</f>
        <v>0</v>
      </c>
      <c r="M100" s="179">
        <f>INDEX('Actual NPC (Total System)'!K:K,MATCH($C100,'Actual NPC (Total System)'!$C:$C,0),1)*$E100</f>
        <v>0</v>
      </c>
      <c r="N100" s="179">
        <f>INDEX('Actual NPC (Total System)'!L:L,MATCH($C100,'Actual NPC (Total System)'!$C:$C,0),1)*$E100</f>
        <v>0</v>
      </c>
      <c r="O100" s="179">
        <f>INDEX('Actual NPC (Total System)'!M:M,MATCH($C100,'Actual NPC (Total System)'!$C:$C,0),1)*$E100</f>
        <v>0</v>
      </c>
      <c r="P100" s="179">
        <f>INDEX('Actual NPC (Total System)'!N:N,MATCH($C100,'Actual NPC (Total System)'!$C:$C,0),1)*$E100</f>
        <v>0</v>
      </c>
      <c r="Q100" s="179">
        <f>INDEX('Actual NPC (Total System)'!O:O,MATCH($C100,'Actual NPC (Total System)'!$C:$C,0),1)*$E100</f>
        <v>0</v>
      </c>
      <c r="R100" s="179">
        <f>INDEX('Actual NPC (Total System)'!P:P,MATCH($C100,'Actual NPC (Total System)'!$C:$C,0),1)*$E100</f>
        <v>0</v>
      </c>
      <c r="S100" s="59"/>
    </row>
    <row r="101" spans="1:19" s="153" customFormat="1" ht="12.75">
      <c r="A101" s="10"/>
      <c r="B101" s="16"/>
      <c r="C101" s="91"/>
      <c r="D101" s="236"/>
      <c r="E101" s="47"/>
      <c r="F101" s="215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59"/>
    </row>
    <row r="102" spans="1:19" s="153" customFormat="1" ht="12.75">
      <c r="A102" s="10"/>
      <c r="B102" s="167"/>
      <c r="C102" s="91" t="s">
        <v>101</v>
      </c>
      <c r="D102" s="170"/>
      <c r="E102" s="47"/>
      <c r="F102" s="181">
        <f>SUM(G102:R102)</f>
        <v>338738.26999999996</v>
      </c>
      <c r="G102" s="181">
        <f t="shared" ref="G102:R102" si="25">SUM(G57:G100)</f>
        <v>0</v>
      </c>
      <c r="H102" s="181">
        <f t="shared" si="25"/>
        <v>0.03</v>
      </c>
      <c r="I102" s="181">
        <f t="shared" si="25"/>
        <v>0</v>
      </c>
      <c r="J102" s="181">
        <f t="shared" si="25"/>
        <v>8815.869999999999</v>
      </c>
      <c r="K102" s="181">
        <f t="shared" si="25"/>
        <v>15.52</v>
      </c>
      <c r="L102" s="181">
        <f t="shared" si="25"/>
        <v>25447.67</v>
      </c>
      <c r="M102" s="181">
        <f t="shared" si="25"/>
        <v>142601.74</v>
      </c>
      <c r="N102" s="181">
        <f t="shared" si="25"/>
        <v>107845.62</v>
      </c>
      <c r="O102" s="181">
        <f t="shared" si="25"/>
        <v>45985.69</v>
      </c>
      <c r="P102" s="181">
        <f t="shared" si="25"/>
        <v>8026.1299999999992</v>
      </c>
      <c r="Q102" s="181">
        <f t="shared" si="25"/>
        <v>0</v>
      </c>
      <c r="R102" s="181">
        <f t="shared" si="25"/>
        <v>0</v>
      </c>
      <c r="S102" s="59"/>
    </row>
    <row r="103" spans="1:19" s="10" customFormat="1" ht="12.75">
      <c r="B103" s="16"/>
      <c r="C103" s="91"/>
      <c r="D103" s="170"/>
      <c r="E103" s="47"/>
      <c r="F103" s="20"/>
      <c r="G103" s="21"/>
      <c r="H103" s="21"/>
      <c r="I103" s="21"/>
      <c r="J103" s="21"/>
      <c r="K103" s="158"/>
      <c r="L103" s="158"/>
      <c r="M103" s="158"/>
      <c r="N103" s="158"/>
      <c r="O103" s="158"/>
      <c r="P103" s="158"/>
      <c r="Q103" s="158"/>
      <c r="R103" s="158"/>
      <c r="S103" s="59"/>
    </row>
    <row r="104" spans="1:19" s="10" customFormat="1" ht="12.75">
      <c r="B104" s="99" t="s">
        <v>28</v>
      </c>
      <c r="C104" s="91"/>
      <c r="D104" s="170"/>
      <c r="E104" s="47"/>
      <c r="F104" s="22"/>
      <c r="G104" s="22"/>
      <c r="H104" s="22"/>
      <c r="I104" s="22"/>
      <c r="J104" s="22"/>
      <c r="K104" s="146"/>
      <c r="L104" s="146"/>
      <c r="M104" s="146"/>
      <c r="N104" s="146"/>
      <c r="O104" s="146"/>
      <c r="P104" s="146"/>
      <c r="Q104" s="146"/>
      <c r="R104" s="146"/>
      <c r="S104" s="59"/>
    </row>
    <row r="105" spans="1:19" s="10" customFormat="1" ht="12.75">
      <c r="A105" s="15"/>
      <c r="B105" s="15"/>
      <c r="C105" s="91" t="s">
        <v>102</v>
      </c>
      <c r="D105" s="327" t="s">
        <v>197</v>
      </c>
      <c r="E105" s="326">
        <f>VLOOKUP(D105,'Actual Factors'!$A$4:$B$9,2,FALSE)</f>
        <v>7.5825828720678959E-2</v>
      </c>
      <c r="F105" s="178">
        <f t="shared" ref="F105:F106" si="26">SUM(G105:R105)</f>
        <v>166046.39940232702</v>
      </c>
      <c r="G105" s="179">
        <f>INDEX('Actual NPC (Total System)'!E:E,MATCH($C105,'Actual NPC (Total System)'!$C:$C,0),1)*$E105</f>
        <v>13837.199950193915</v>
      </c>
      <c r="H105" s="179">
        <f>INDEX('Actual NPC (Total System)'!F:F,MATCH($C105,'Actual NPC (Total System)'!$C:$C,0),1)*$E105</f>
        <v>13837.199950193915</v>
      </c>
      <c r="I105" s="179">
        <f>INDEX('Actual NPC (Total System)'!G:G,MATCH($C105,'Actual NPC (Total System)'!$C:$C,0),1)*$E105</f>
        <v>13837.199950193915</v>
      </c>
      <c r="J105" s="179">
        <f>INDEX('Actual NPC (Total System)'!H:H,MATCH($C105,'Actual NPC (Total System)'!$C:$C,0),1)*$E105</f>
        <v>13837.199950193915</v>
      </c>
      <c r="K105" s="179">
        <f>INDEX('Actual NPC (Total System)'!I:I,MATCH($C105,'Actual NPC (Total System)'!$C:$C,0),1)*$E105</f>
        <v>13837.199950193915</v>
      </c>
      <c r="L105" s="179">
        <f>INDEX('Actual NPC (Total System)'!J:J,MATCH($C105,'Actual NPC (Total System)'!$C:$C,0),1)*$E105</f>
        <v>13837.199950193915</v>
      </c>
      <c r="M105" s="179">
        <f>INDEX('Actual NPC (Total System)'!K:K,MATCH($C105,'Actual NPC (Total System)'!$C:$C,0),1)*$E105</f>
        <v>13837.199950193915</v>
      </c>
      <c r="N105" s="179">
        <f>INDEX('Actual NPC (Total System)'!L:L,MATCH($C105,'Actual NPC (Total System)'!$C:$C,0),1)*$E105</f>
        <v>13837.199950193915</v>
      </c>
      <c r="O105" s="179">
        <f>INDEX('Actual NPC (Total System)'!M:M,MATCH($C105,'Actual NPC (Total System)'!$C:$C,0),1)*$E105</f>
        <v>13837.199950193915</v>
      </c>
      <c r="P105" s="179">
        <f>INDEX('Actual NPC (Total System)'!N:N,MATCH($C105,'Actual NPC (Total System)'!$C:$C,0),1)*$E105</f>
        <v>13837.199950193915</v>
      </c>
      <c r="Q105" s="179">
        <f>INDEX('Actual NPC (Total System)'!O:O,MATCH($C105,'Actual NPC (Total System)'!$C:$C,0),1)*$E105</f>
        <v>13837.199950193915</v>
      </c>
      <c r="R105" s="179">
        <f>INDEX('Actual NPC (Total System)'!P:P,MATCH($C105,'Actual NPC (Total System)'!$C:$C,0),1)*$E105</f>
        <v>13837.199950193915</v>
      </c>
      <c r="S105" s="59"/>
    </row>
    <row r="106" spans="1:19" s="10" customFormat="1" ht="12.75">
      <c r="A106" s="15"/>
      <c r="B106" s="15"/>
      <c r="C106" s="91" t="s">
        <v>29</v>
      </c>
      <c r="D106" s="327" t="s">
        <v>197</v>
      </c>
      <c r="E106" s="326">
        <f>VLOOKUP(D106,'Actual Factors'!$A$4:$B$9,2,FALSE)</f>
        <v>7.5825828720678959E-2</v>
      </c>
      <c r="F106" s="178">
        <f t="shared" si="26"/>
        <v>-602920.81509018142</v>
      </c>
      <c r="G106" s="179">
        <f>INDEX('Actual NPC (Total System)'!E:E,MATCH($C106,'Actual NPC (Total System)'!$C:$C,0),1)*$E106</f>
        <v>-50243.401257515114</v>
      </c>
      <c r="H106" s="179">
        <f>INDEX('Actual NPC (Total System)'!F:F,MATCH($C106,'Actual NPC (Total System)'!$C:$C,0),1)*$E106</f>
        <v>-50243.401257515114</v>
      </c>
      <c r="I106" s="179">
        <f>INDEX('Actual NPC (Total System)'!G:G,MATCH($C106,'Actual NPC (Total System)'!$C:$C,0),1)*$E106</f>
        <v>-50243.401257515114</v>
      </c>
      <c r="J106" s="179">
        <f>INDEX('Actual NPC (Total System)'!H:H,MATCH($C106,'Actual NPC (Total System)'!$C:$C,0),1)*$E106</f>
        <v>-50243.401257515114</v>
      </c>
      <c r="K106" s="179">
        <f>INDEX('Actual NPC (Total System)'!I:I,MATCH($C106,'Actual NPC (Total System)'!$C:$C,0),1)*$E106</f>
        <v>-50243.401257515114</v>
      </c>
      <c r="L106" s="179">
        <f>INDEX('Actual NPC (Total System)'!J:J,MATCH($C106,'Actual NPC (Total System)'!$C:$C,0),1)*$E106</f>
        <v>-50243.401257515114</v>
      </c>
      <c r="M106" s="179">
        <f>INDEX('Actual NPC (Total System)'!K:K,MATCH($C106,'Actual NPC (Total System)'!$C:$C,0),1)*$E106</f>
        <v>-50243.401257515114</v>
      </c>
      <c r="N106" s="179">
        <f>INDEX('Actual NPC (Total System)'!L:L,MATCH($C106,'Actual NPC (Total System)'!$C:$C,0),1)*$E106</f>
        <v>-50243.401257515114</v>
      </c>
      <c r="O106" s="179">
        <f>INDEX('Actual NPC (Total System)'!M:M,MATCH($C106,'Actual NPC (Total System)'!$C:$C,0),1)*$E106</f>
        <v>-50243.401257515114</v>
      </c>
      <c r="P106" s="179">
        <f>INDEX('Actual NPC (Total System)'!N:N,MATCH($C106,'Actual NPC (Total System)'!$C:$C,0),1)*$E106</f>
        <v>-50243.401257515114</v>
      </c>
      <c r="Q106" s="179">
        <f>INDEX('Actual NPC (Total System)'!O:O,MATCH($C106,'Actual NPC (Total System)'!$C:$C,0),1)*$E106</f>
        <v>-50243.401257515114</v>
      </c>
      <c r="R106" s="179">
        <f>INDEX('Actual NPC (Total System)'!P:P,MATCH($C106,'Actual NPC (Total System)'!$C:$C,0),1)*$E106</f>
        <v>-50243.401257515114</v>
      </c>
      <c r="S106" s="59"/>
    </row>
    <row r="107" spans="1:19" s="10" customFormat="1" ht="12.75">
      <c r="A107" s="15"/>
      <c r="B107" s="15"/>
      <c r="C107" s="91"/>
      <c r="D107" s="236"/>
      <c r="E107" s="47"/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59"/>
    </row>
    <row r="108" spans="1:19" s="10" customFormat="1" ht="12.75">
      <c r="A108" s="15"/>
      <c r="B108" s="95" t="s">
        <v>103</v>
      </c>
      <c r="C108" s="91"/>
      <c r="D108" s="236"/>
      <c r="E108" s="47"/>
      <c r="F108" s="178">
        <f>SUM(G108:R108)</f>
        <v>-436874.4156878544</v>
      </c>
      <c r="G108" s="179">
        <f t="shared" ref="G108:R108" si="27">SUM(G105:G106)</f>
        <v>-36406.2013073212</v>
      </c>
      <c r="H108" s="179">
        <f t="shared" si="27"/>
        <v>-36406.2013073212</v>
      </c>
      <c r="I108" s="179">
        <f t="shared" si="27"/>
        <v>-36406.2013073212</v>
      </c>
      <c r="J108" s="179">
        <f t="shared" si="27"/>
        <v>-36406.2013073212</v>
      </c>
      <c r="K108" s="179">
        <f t="shared" si="27"/>
        <v>-36406.2013073212</v>
      </c>
      <c r="L108" s="179">
        <f t="shared" si="27"/>
        <v>-36406.2013073212</v>
      </c>
      <c r="M108" s="179">
        <f t="shared" si="27"/>
        <v>-36406.2013073212</v>
      </c>
      <c r="N108" s="179">
        <f t="shared" si="27"/>
        <v>-36406.2013073212</v>
      </c>
      <c r="O108" s="179">
        <f t="shared" si="27"/>
        <v>-36406.2013073212</v>
      </c>
      <c r="P108" s="179">
        <f t="shared" si="27"/>
        <v>-36406.2013073212</v>
      </c>
      <c r="Q108" s="179">
        <f t="shared" si="27"/>
        <v>-36406.2013073212</v>
      </c>
      <c r="R108" s="179">
        <f t="shared" si="27"/>
        <v>-36406.2013073212</v>
      </c>
      <c r="S108" s="59"/>
    </row>
    <row r="109" spans="1:19" s="10" customFormat="1" ht="12.75">
      <c r="A109" s="15"/>
      <c r="B109" s="15"/>
      <c r="C109" s="91"/>
      <c r="D109" s="236"/>
      <c r="E109" s="47"/>
      <c r="F109" s="215" t="s">
        <v>86</v>
      </c>
      <c r="G109" s="215" t="s">
        <v>86</v>
      </c>
      <c r="H109" s="215" t="s">
        <v>86</v>
      </c>
      <c r="I109" s="215" t="s">
        <v>86</v>
      </c>
      <c r="J109" s="215" t="s">
        <v>86</v>
      </c>
      <c r="K109" s="215" t="s">
        <v>86</v>
      </c>
      <c r="L109" s="215" t="s">
        <v>86</v>
      </c>
      <c r="M109" s="215" t="s">
        <v>86</v>
      </c>
      <c r="N109" s="215" t="s">
        <v>86</v>
      </c>
      <c r="O109" s="215" t="s">
        <v>86</v>
      </c>
      <c r="P109" s="215" t="s">
        <v>86</v>
      </c>
      <c r="Q109" s="215" t="s">
        <v>86</v>
      </c>
      <c r="R109" s="215" t="s">
        <v>86</v>
      </c>
      <c r="S109" s="59"/>
    </row>
    <row r="110" spans="1:19" s="10" customFormat="1" ht="12.75">
      <c r="A110" s="95"/>
      <c r="B110" s="95" t="s">
        <v>30</v>
      </c>
      <c r="C110" s="96"/>
      <c r="D110" s="251"/>
      <c r="E110" s="47"/>
      <c r="F110" s="180">
        <f>SUM(G110:R110)</f>
        <v>12480656.341639102</v>
      </c>
      <c r="G110" s="181">
        <f t="shared" ref="G110:R110" si="28">G108+G102+G54</f>
        <v>1279118.4962774003</v>
      </c>
      <c r="H110" s="181">
        <f t="shared" si="28"/>
        <v>1123831.7304273294</v>
      </c>
      <c r="I110" s="181">
        <f t="shared" si="28"/>
        <v>1102344.1256988421</v>
      </c>
      <c r="J110" s="181">
        <f t="shared" si="28"/>
        <v>1151810.2762117055</v>
      </c>
      <c r="K110" s="181">
        <f t="shared" si="28"/>
        <v>1098254.4042454292</v>
      </c>
      <c r="L110" s="181">
        <f t="shared" si="28"/>
        <v>972280.53972147207</v>
      </c>
      <c r="M110" s="181">
        <f t="shared" si="28"/>
        <v>959875.95730486605</v>
      </c>
      <c r="N110" s="181">
        <f t="shared" si="28"/>
        <v>861948.97457073198</v>
      </c>
      <c r="O110" s="181">
        <f t="shared" si="28"/>
        <v>858723.75144795491</v>
      </c>
      <c r="P110" s="181">
        <f t="shared" si="28"/>
        <v>892108.91591154772</v>
      </c>
      <c r="Q110" s="181">
        <f t="shared" si="28"/>
        <v>994049.40152089181</v>
      </c>
      <c r="R110" s="181">
        <f t="shared" si="28"/>
        <v>1186309.7683009326</v>
      </c>
      <c r="S110" s="59"/>
    </row>
    <row r="111" spans="1:19" s="10" customFormat="1" ht="12.75">
      <c r="A111" s="15"/>
      <c r="B111" s="15"/>
      <c r="C111" s="91"/>
      <c r="D111" s="251"/>
      <c r="E111" s="47"/>
      <c r="F111" s="21"/>
      <c r="G111" s="21"/>
      <c r="H111" s="21"/>
      <c r="I111" s="21"/>
      <c r="J111" s="21"/>
      <c r="K111" s="158"/>
      <c r="L111" s="158"/>
      <c r="M111" s="158"/>
      <c r="N111" s="158"/>
      <c r="O111" s="158"/>
      <c r="P111" s="158"/>
      <c r="Q111" s="158"/>
      <c r="R111" s="158"/>
      <c r="S111" s="59"/>
    </row>
    <row r="112" spans="1:19" s="94" customFormat="1" ht="12.75">
      <c r="A112" s="15"/>
      <c r="B112" s="15" t="s">
        <v>30</v>
      </c>
      <c r="C112" s="91"/>
      <c r="D112" s="170"/>
      <c r="E112" s="47"/>
      <c r="F112" s="21"/>
      <c r="G112" s="21"/>
      <c r="H112" s="21"/>
      <c r="I112" s="21"/>
      <c r="J112" s="21"/>
      <c r="K112" s="158"/>
      <c r="L112" s="158"/>
      <c r="M112" s="158"/>
      <c r="N112" s="158"/>
      <c r="O112" s="158"/>
      <c r="P112" s="158"/>
      <c r="Q112" s="158"/>
      <c r="R112" s="158"/>
      <c r="S112" s="59"/>
    </row>
    <row r="113" spans="1:19" s="10" customFormat="1" ht="12.75">
      <c r="A113" s="15"/>
      <c r="B113" s="15"/>
      <c r="C113" s="91" t="s">
        <v>104</v>
      </c>
      <c r="D113" s="327" t="s">
        <v>198</v>
      </c>
      <c r="E113" s="326">
        <f>VLOOKUP(D113,'Actual Factors'!$A$4:$B$9,2,FALSE)</f>
        <v>7.966085435555563E-2</v>
      </c>
      <c r="F113" s="178">
        <f t="shared" ref="F113" si="29">SUM(G113:R113)</f>
        <v>0</v>
      </c>
      <c r="G113" s="179">
        <f>INDEX('Actual NPC (Total System)'!E:E,MATCH($C113,'Actual NPC (Total System)'!$C:$C,0),1)*$E113</f>
        <v>0</v>
      </c>
      <c r="H113" s="179">
        <f>INDEX('Actual NPC (Total System)'!F:F,MATCH($C113,'Actual NPC (Total System)'!$C:$C,0),1)*$E113</f>
        <v>0</v>
      </c>
      <c r="I113" s="179">
        <f>INDEX('Actual NPC (Total System)'!G:G,MATCH($C113,'Actual NPC (Total System)'!$C:$C,0),1)*$E113</f>
        <v>0</v>
      </c>
      <c r="J113" s="179">
        <f>INDEX('Actual NPC (Total System)'!H:H,MATCH($C113,'Actual NPC (Total System)'!$C:$C,0),1)*$E113</f>
        <v>0</v>
      </c>
      <c r="K113" s="179">
        <f>INDEX('Actual NPC (Total System)'!I:I,MATCH($C113,'Actual NPC (Total System)'!$C:$C,0),1)*$E113</f>
        <v>0</v>
      </c>
      <c r="L113" s="179">
        <f>INDEX('Actual NPC (Total System)'!J:J,MATCH($C113,'Actual NPC (Total System)'!$C:$C,0),1)*$E113</f>
        <v>0</v>
      </c>
      <c r="M113" s="179">
        <f>INDEX('Actual NPC (Total System)'!K:K,MATCH($C113,'Actual NPC (Total System)'!$C:$C,0),1)*$E113</f>
        <v>0</v>
      </c>
      <c r="N113" s="179">
        <f>INDEX('Actual NPC (Total System)'!L:L,MATCH($C113,'Actual NPC (Total System)'!$C:$C,0),1)*$E113</f>
        <v>0</v>
      </c>
      <c r="O113" s="179">
        <f>INDEX('Actual NPC (Total System)'!M:M,MATCH($C113,'Actual NPC (Total System)'!$C:$C,0),1)*$E113</f>
        <v>0</v>
      </c>
      <c r="P113" s="179">
        <f>INDEX('Actual NPC (Total System)'!N:N,MATCH($C113,'Actual NPC (Total System)'!$C:$C,0),1)*$E113</f>
        <v>0</v>
      </c>
      <c r="Q113" s="179">
        <f>INDEX('Actual NPC (Total System)'!O:O,MATCH($C113,'Actual NPC (Total System)'!$C:$C,0),1)*$E113</f>
        <v>0</v>
      </c>
      <c r="R113" s="179">
        <f>INDEX('Actual NPC (Total System)'!P:P,MATCH($C113,'Actual NPC (Total System)'!$C:$C,0),1)*$E113</f>
        <v>0</v>
      </c>
      <c r="S113" s="59"/>
    </row>
    <row r="114" spans="1:19" s="10" customFormat="1" ht="12.75">
      <c r="A114" s="15"/>
      <c r="B114" s="15"/>
      <c r="C114" s="91" t="s">
        <v>32</v>
      </c>
      <c r="D114" s="327" t="s">
        <v>198</v>
      </c>
      <c r="E114" s="326">
        <f>VLOOKUP(D114,'Actual Factors'!$A$4:$B$9,2,FALSE)</f>
        <v>7.966085435555563E-2</v>
      </c>
      <c r="F114" s="178">
        <f t="shared" ref="F114" si="30">SUM(G114:R114)</f>
        <v>358473.8446000003</v>
      </c>
      <c r="G114" s="179">
        <f>INDEX('Actual NPC (Total System)'!E:E,MATCH($C114,'Actual NPC (Total System)'!$C:$C,0),1)*$E114</f>
        <v>35847.38446000003</v>
      </c>
      <c r="H114" s="179">
        <f>INDEX('Actual NPC (Total System)'!F:F,MATCH($C114,'Actual NPC (Total System)'!$C:$C,0),1)*$E114</f>
        <v>35847.38446000003</v>
      </c>
      <c r="I114" s="179">
        <f>INDEX('Actual NPC (Total System)'!G:G,MATCH($C114,'Actual NPC (Total System)'!$C:$C,0),1)*$E114</f>
        <v>35847.38446000003</v>
      </c>
      <c r="J114" s="179">
        <f>INDEX('Actual NPC (Total System)'!H:H,MATCH($C114,'Actual NPC (Total System)'!$C:$C,0),1)*$E114</f>
        <v>35847.38446000003</v>
      </c>
      <c r="K114" s="179">
        <f>INDEX('Actual NPC (Total System)'!I:I,MATCH($C114,'Actual NPC (Total System)'!$C:$C,0),1)*$E114</f>
        <v>35847.38446000003</v>
      </c>
      <c r="L114" s="179">
        <f>INDEX('Actual NPC (Total System)'!J:J,MATCH($C114,'Actual NPC (Total System)'!$C:$C,0),1)*$E114</f>
        <v>35847.38446000003</v>
      </c>
      <c r="M114" s="179">
        <f>INDEX('Actual NPC (Total System)'!K:K,MATCH($C114,'Actual NPC (Total System)'!$C:$C,0),1)*$E114</f>
        <v>35847.38446000003</v>
      </c>
      <c r="N114" s="179">
        <f>INDEX('Actual NPC (Total System)'!L:L,MATCH($C114,'Actual NPC (Total System)'!$C:$C,0),1)*$E114</f>
        <v>35847.38446000003</v>
      </c>
      <c r="O114" s="179">
        <f>INDEX('Actual NPC (Total System)'!M:M,MATCH($C114,'Actual NPC (Total System)'!$C:$C,0),1)*$E114</f>
        <v>35847.38446000003</v>
      </c>
      <c r="P114" s="179">
        <f>INDEX('Actual NPC (Total System)'!N:N,MATCH($C114,'Actual NPC (Total System)'!$C:$C,0),1)*$E114</f>
        <v>35847.38446000003</v>
      </c>
      <c r="Q114" s="179">
        <f>INDEX('Actual NPC (Total System)'!O:O,MATCH($C114,'Actual NPC (Total System)'!$C:$C,0),1)*$E114</f>
        <v>0</v>
      </c>
      <c r="R114" s="179">
        <f>INDEX('Actual NPC (Total System)'!P:P,MATCH($C114,'Actual NPC (Total System)'!$C:$C,0),1)*$E114</f>
        <v>0</v>
      </c>
      <c r="S114" s="59"/>
    </row>
    <row r="115" spans="1:19" s="10" customFormat="1" ht="12.75">
      <c r="A115" s="15"/>
      <c r="B115" s="15"/>
      <c r="C115" s="91" t="s">
        <v>105</v>
      </c>
      <c r="D115" s="327" t="s">
        <v>198</v>
      </c>
      <c r="E115" s="326">
        <f>VLOOKUP(D115,'Actual Factors'!$A$4:$B$9,2,FALSE)</f>
        <v>7.966085435555563E-2</v>
      </c>
      <c r="F115" s="178">
        <f t="shared" ref="F115" si="31">SUM(G115:R115)</f>
        <v>0</v>
      </c>
      <c r="G115" s="179">
        <f>INDEX('Actual NPC (Total System)'!E:E,MATCH($C115,'Actual NPC (Total System)'!$C:$C,0),1)*$E115</f>
        <v>0</v>
      </c>
      <c r="H115" s="179">
        <f>INDEX('Actual NPC (Total System)'!F:F,MATCH($C115,'Actual NPC (Total System)'!$C:$C,0),1)*$E115</f>
        <v>0</v>
      </c>
      <c r="I115" s="179">
        <f>INDEX('Actual NPC (Total System)'!G:G,MATCH($C115,'Actual NPC (Total System)'!$C:$C,0),1)*$E115</f>
        <v>0</v>
      </c>
      <c r="J115" s="179">
        <f>INDEX('Actual NPC (Total System)'!H:H,MATCH($C115,'Actual NPC (Total System)'!$C:$C,0),1)*$E115</f>
        <v>0</v>
      </c>
      <c r="K115" s="179">
        <f>INDEX('Actual NPC (Total System)'!I:I,MATCH($C115,'Actual NPC (Total System)'!$C:$C,0),1)*$E115</f>
        <v>0</v>
      </c>
      <c r="L115" s="179">
        <f>INDEX('Actual NPC (Total System)'!J:J,MATCH($C115,'Actual NPC (Total System)'!$C:$C,0),1)*$E115</f>
        <v>0</v>
      </c>
      <c r="M115" s="179">
        <f>INDEX('Actual NPC (Total System)'!K:K,MATCH($C115,'Actual NPC (Total System)'!$C:$C,0),1)*$E115</f>
        <v>0</v>
      </c>
      <c r="N115" s="179">
        <f>INDEX('Actual NPC (Total System)'!L:L,MATCH($C115,'Actual NPC (Total System)'!$C:$C,0),1)*$E115</f>
        <v>0</v>
      </c>
      <c r="O115" s="179">
        <f>INDEX('Actual NPC (Total System)'!M:M,MATCH($C115,'Actual NPC (Total System)'!$C:$C,0),1)*$E115</f>
        <v>0</v>
      </c>
      <c r="P115" s="179">
        <f>INDEX('Actual NPC (Total System)'!N:N,MATCH($C115,'Actual NPC (Total System)'!$C:$C,0),1)*$E115</f>
        <v>0</v>
      </c>
      <c r="Q115" s="179">
        <f>INDEX('Actual NPC (Total System)'!O:O,MATCH($C115,'Actual NPC (Total System)'!$C:$C,0),1)*$E115</f>
        <v>0</v>
      </c>
      <c r="R115" s="179">
        <f>INDEX('Actual NPC (Total System)'!P:P,MATCH($C115,'Actual NPC (Total System)'!$C:$C,0),1)*$E115</f>
        <v>0</v>
      </c>
      <c r="S115" s="59"/>
    </row>
    <row r="116" spans="1:19" s="153" customFormat="1" ht="12.75">
      <c r="A116" s="156"/>
      <c r="B116" s="156"/>
      <c r="C116" s="167"/>
      <c r="D116" s="236"/>
      <c r="E116" s="47"/>
      <c r="F116" s="215" t="s">
        <v>86</v>
      </c>
      <c r="G116" s="215" t="s">
        <v>86</v>
      </c>
      <c r="H116" s="215" t="s">
        <v>86</v>
      </c>
      <c r="I116" s="215" t="s">
        <v>86</v>
      </c>
      <c r="J116" s="215" t="s">
        <v>86</v>
      </c>
      <c r="K116" s="215" t="s">
        <v>86</v>
      </c>
      <c r="L116" s="215" t="s">
        <v>86</v>
      </c>
      <c r="M116" s="215" t="s">
        <v>86</v>
      </c>
      <c r="N116" s="215" t="s">
        <v>86</v>
      </c>
      <c r="O116" s="215" t="s">
        <v>86</v>
      </c>
      <c r="P116" s="215" t="s">
        <v>86</v>
      </c>
      <c r="Q116" s="215" t="s">
        <v>86</v>
      </c>
      <c r="R116" s="215" t="s">
        <v>86</v>
      </c>
      <c r="S116" s="59"/>
    </row>
    <row r="117" spans="1:19" s="10" customFormat="1" ht="12.75">
      <c r="A117" s="95"/>
      <c r="B117" s="95" t="s">
        <v>33</v>
      </c>
      <c r="C117" s="96"/>
      <c r="D117" s="236"/>
      <c r="E117" s="47"/>
      <c r="F117" s="161">
        <f>SUM(G117:R117)</f>
        <v>358473.8446000003</v>
      </c>
      <c r="G117" s="158">
        <f t="shared" ref="G117:R117" si="32">SUM(G112:G115)</f>
        <v>35847.38446000003</v>
      </c>
      <c r="H117" s="158">
        <f t="shared" si="32"/>
        <v>35847.38446000003</v>
      </c>
      <c r="I117" s="158">
        <f t="shared" si="32"/>
        <v>35847.38446000003</v>
      </c>
      <c r="J117" s="158">
        <f t="shared" si="32"/>
        <v>35847.38446000003</v>
      </c>
      <c r="K117" s="158">
        <f t="shared" si="32"/>
        <v>35847.38446000003</v>
      </c>
      <c r="L117" s="158">
        <f t="shared" si="32"/>
        <v>35847.38446000003</v>
      </c>
      <c r="M117" s="158">
        <f t="shared" si="32"/>
        <v>35847.38446000003</v>
      </c>
      <c r="N117" s="158">
        <f t="shared" si="32"/>
        <v>35847.38446000003</v>
      </c>
      <c r="O117" s="158">
        <f t="shared" si="32"/>
        <v>35847.38446000003</v>
      </c>
      <c r="P117" s="158">
        <f t="shared" si="32"/>
        <v>35847.38446000003</v>
      </c>
      <c r="Q117" s="158">
        <f t="shared" si="32"/>
        <v>0</v>
      </c>
      <c r="R117" s="158">
        <f t="shared" si="32"/>
        <v>0</v>
      </c>
      <c r="S117" s="59"/>
    </row>
    <row r="118" spans="1:19" s="10" customFormat="1" ht="12.75">
      <c r="A118" s="95"/>
      <c r="B118" s="95"/>
      <c r="C118" s="96"/>
      <c r="D118" s="236"/>
      <c r="E118" s="47"/>
      <c r="F118" s="97"/>
      <c r="G118" s="97"/>
      <c r="H118" s="97"/>
      <c r="I118" s="97"/>
      <c r="J118" s="97"/>
      <c r="K118" s="158"/>
      <c r="L118" s="158"/>
      <c r="M118" s="158"/>
      <c r="N118" s="158"/>
      <c r="O118" s="158"/>
      <c r="P118" s="158"/>
      <c r="Q118" s="158"/>
      <c r="R118" s="158"/>
      <c r="S118" s="59"/>
    </row>
    <row r="119" spans="1:19" s="94" customFormat="1" ht="12.75">
      <c r="A119" s="95"/>
      <c r="B119" s="95" t="s">
        <v>79</v>
      </c>
      <c r="C119" s="96"/>
      <c r="D119" s="236"/>
      <c r="E119" s="47"/>
      <c r="F119" s="98"/>
      <c r="G119" s="97"/>
      <c r="H119" s="97"/>
      <c r="I119" s="97"/>
      <c r="J119" s="97"/>
      <c r="K119" s="158"/>
      <c r="L119" s="158"/>
      <c r="M119" s="158"/>
      <c r="N119" s="158"/>
      <c r="O119" s="158"/>
      <c r="P119" s="158"/>
      <c r="Q119" s="158"/>
      <c r="R119" s="158"/>
      <c r="S119" s="59"/>
    </row>
    <row r="120" spans="1:19" s="94" customFormat="1" ht="12.75">
      <c r="A120" s="15"/>
      <c r="B120" s="15"/>
      <c r="C120" s="95" t="s">
        <v>79</v>
      </c>
      <c r="D120" s="327" t="s">
        <v>198</v>
      </c>
      <c r="E120" s="326">
        <f>VLOOKUP(D120,'Actual Factors'!$A$4:$B$9,2,FALSE)</f>
        <v>7.966085435555563E-2</v>
      </c>
      <c r="F120" s="180">
        <f t="shared" ref="F120:F122" si="33">SUM(G120:R120)</f>
        <v>55549262.2094585</v>
      </c>
      <c r="G120" s="181">
        <f>INDEX('Actual NPC (Total System)'!E:E,MATCH($C120,'Actual NPC (Total System)'!$C:$C,0),1)*$E120</f>
        <v>1853712.5020311961</v>
      </c>
      <c r="H120" s="181">
        <f>INDEX('Actual NPC (Total System)'!F:F,MATCH($C120,'Actual NPC (Total System)'!$C:$C,0),1)*$E120</f>
        <v>1749376.925072443</v>
      </c>
      <c r="I120" s="181">
        <f>INDEX('Actual NPC (Total System)'!G:G,MATCH($C120,'Actual NPC (Total System)'!$C:$C,0),1)*$E120</f>
        <v>1708329.2728706342</v>
      </c>
      <c r="J120" s="181">
        <f>INDEX('Actual NPC (Total System)'!H:H,MATCH($C120,'Actual NPC (Total System)'!$C:$C,0),1)*$E120</f>
        <v>2260881.3070209026</v>
      </c>
      <c r="K120" s="181">
        <f>INDEX('Actual NPC (Total System)'!I:I,MATCH($C120,'Actual NPC (Total System)'!$C:$C,0),1)*$E120</f>
        <v>2056598.5006888302</v>
      </c>
      <c r="L120" s="181">
        <f>INDEX('Actual NPC (Total System)'!J:J,MATCH($C120,'Actual NPC (Total System)'!$C:$C,0),1)*$E120</f>
        <v>2348496.4912597365</v>
      </c>
      <c r="M120" s="181">
        <f>INDEX('Actual NPC (Total System)'!K:K,MATCH($C120,'Actual NPC (Total System)'!$C:$C,0),1)*$E120</f>
        <v>8780815.1450228058</v>
      </c>
      <c r="N120" s="181">
        <f>INDEX('Actual NPC (Total System)'!L:L,MATCH($C120,'Actual NPC (Total System)'!$C:$C,0),1)*$E120</f>
        <v>9055623.0902215</v>
      </c>
      <c r="O120" s="181">
        <f>INDEX('Actual NPC (Total System)'!M:M,MATCH($C120,'Actual NPC (Total System)'!$C:$C,0),1)*$E120</f>
        <v>10610208.908893708</v>
      </c>
      <c r="P120" s="181">
        <f>INDEX('Actual NPC (Total System)'!N:N,MATCH($C120,'Actual NPC (Total System)'!$C:$C,0),1)*$E120</f>
        <v>2545302.9312414466</v>
      </c>
      <c r="Q120" s="181">
        <f>INDEX('Actual NPC (Total System)'!O:O,MATCH($C120,'Actual NPC (Total System)'!$C:$C,0),1)*$E120</f>
        <v>3498744.4525538967</v>
      </c>
      <c r="R120" s="181">
        <f>INDEX('Actual NPC (Total System)'!P:P,MATCH($C120,'Actual NPC (Total System)'!$C:$C,0),1)*$E120</f>
        <v>9081172.6825813986</v>
      </c>
      <c r="S120" s="59"/>
    </row>
    <row r="121" spans="1:19" s="94" customFormat="1" ht="12.75">
      <c r="A121" s="15"/>
      <c r="B121" s="15"/>
      <c r="C121" s="95" t="s">
        <v>118</v>
      </c>
      <c r="D121" s="327" t="s">
        <v>198</v>
      </c>
      <c r="E121" s="326">
        <f>VLOOKUP(D121,'Actual Factors'!$A$4:$B$9,2,FALSE)</f>
        <v>7.966085435555563E-2</v>
      </c>
      <c r="F121" s="178">
        <f t="shared" si="33"/>
        <v>-23476337.751206033</v>
      </c>
      <c r="G121" s="179">
        <f>INDEX('Actual NPC (Total System)'!E:E,MATCH($C121,'Actual NPC (Total System)'!$C:$C,0),1)*$E121</f>
        <v>-1131942.9620288769</v>
      </c>
      <c r="H121" s="179">
        <f>INDEX('Actual NPC (Total System)'!F:F,MATCH($C121,'Actual NPC (Total System)'!$C:$C,0),1)*$E121</f>
        <v>-918181.10829846782</v>
      </c>
      <c r="I121" s="179">
        <f>INDEX('Actual NPC (Total System)'!G:G,MATCH($C121,'Actual NPC (Total System)'!$C:$C,0),1)*$E121</f>
        <v>-900562.44066622888</v>
      </c>
      <c r="J121" s="179">
        <f>INDEX('Actual NPC (Total System)'!H:H,MATCH($C121,'Actual NPC (Total System)'!$C:$C,0),1)*$E121</f>
        <v>-1445611.1799109266</v>
      </c>
      <c r="K121" s="179">
        <f>INDEX('Actual NPC (Total System)'!I:I,MATCH($C121,'Actual NPC (Total System)'!$C:$C,0),1)*$E121</f>
        <v>-1916894.66346164</v>
      </c>
      <c r="L121" s="179">
        <f>INDEX('Actual NPC (Total System)'!J:J,MATCH($C121,'Actual NPC (Total System)'!$C:$C,0),1)*$E121</f>
        <v>-1253807.5236334272</v>
      </c>
      <c r="M121" s="179">
        <f>INDEX('Actual NPC (Total System)'!K:K,MATCH($C121,'Actual NPC (Total System)'!$C:$C,0),1)*$E121</f>
        <v>-2177511.8208790021</v>
      </c>
      <c r="N121" s="179">
        <f>INDEX('Actual NPC (Total System)'!L:L,MATCH($C121,'Actual NPC (Total System)'!$C:$C,0),1)*$E121</f>
        <v>-3197976.288782577</v>
      </c>
      <c r="O121" s="179">
        <f>INDEX('Actual NPC (Total System)'!M:M,MATCH($C121,'Actual NPC (Total System)'!$C:$C,0),1)*$E121</f>
        <v>-4124844.4076722534</v>
      </c>
      <c r="P121" s="179">
        <f>INDEX('Actual NPC (Total System)'!N:N,MATCH($C121,'Actual NPC (Total System)'!$C:$C,0),1)*$E121</f>
        <v>-1685175.5587731148</v>
      </c>
      <c r="Q121" s="179">
        <f>INDEX('Actual NPC (Total System)'!O:O,MATCH($C121,'Actual NPC (Total System)'!$C:$C,0),1)*$E121</f>
        <v>-1689150.5621174758</v>
      </c>
      <c r="R121" s="179">
        <f>INDEX('Actual NPC (Total System)'!P:P,MATCH($C121,'Actual NPC (Total System)'!$C:$C,0),1)*$E121</f>
        <v>-3034679.2349820416</v>
      </c>
      <c r="S121" s="59"/>
    </row>
    <row r="122" spans="1:19" s="10" customFormat="1" ht="12.75">
      <c r="A122" s="15"/>
      <c r="B122" s="15"/>
      <c r="C122" s="95" t="s">
        <v>119</v>
      </c>
      <c r="D122" s="327" t="s">
        <v>198</v>
      </c>
      <c r="E122" s="326">
        <f>VLOOKUP(D122,'Actual Factors'!$A$4:$B$9,2,FALSE)</f>
        <v>7.966085435555563E-2</v>
      </c>
      <c r="F122" s="178">
        <f t="shared" si="33"/>
        <v>370138.11111441773</v>
      </c>
      <c r="G122" s="179">
        <f>INDEX('Actual NPC (Total System)'!E:E,MATCH($C122,'Actual NPC (Total System)'!$C:$C,0),1)*$E122</f>
        <v>8677.7316948981043</v>
      </c>
      <c r="H122" s="179">
        <f>INDEX('Actual NPC (Total System)'!F:F,MATCH($C122,'Actual NPC (Total System)'!$C:$C,0),1)*$E122</f>
        <v>-3933.0913790542008</v>
      </c>
      <c r="I122" s="179">
        <f>INDEX('Actual NPC (Total System)'!G:G,MATCH($C122,'Actual NPC (Total System)'!$C:$C,0),1)*$E122</f>
        <v>-16947.122646978394</v>
      </c>
      <c r="J122" s="179">
        <f>INDEX('Actual NPC (Total System)'!H:H,MATCH($C122,'Actual NPC (Total System)'!$C:$C,0),1)*$E122</f>
        <v>-12454.099902310425</v>
      </c>
      <c r="K122" s="179">
        <f>INDEX('Actual NPC (Total System)'!I:I,MATCH($C122,'Actual NPC (Total System)'!$C:$C,0),1)*$E122</f>
        <v>40804.066834576333</v>
      </c>
      <c r="L122" s="179">
        <f>INDEX('Actual NPC (Total System)'!J:J,MATCH($C122,'Actual NPC (Total System)'!$C:$C,0),1)*$E122</f>
        <v>18506.184346176007</v>
      </c>
      <c r="M122" s="179">
        <f>INDEX('Actual NPC (Total System)'!K:K,MATCH($C122,'Actual NPC (Total System)'!$C:$C,0),1)*$E122</f>
        <v>111442.79889307519</v>
      </c>
      <c r="N122" s="179">
        <f>INDEX('Actual NPC (Total System)'!L:L,MATCH($C122,'Actual NPC (Total System)'!$C:$C,0),1)*$E122</f>
        <v>421897.97268911562</v>
      </c>
      <c r="O122" s="179">
        <f>INDEX('Actual NPC (Total System)'!M:M,MATCH($C122,'Actual NPC (Total System)'!$C:$C,0),1)*$E122</f>
        <v>-248831.71718416634</v>
      </c>
      <c r="P122" s="179">
        <f>INDEX('Actual NPC (Total System)'!N:N,MATCH($C122,'Actual NPC (Total System)'!$C:$C,0),1)*$E122</f>
        <v>97723.1015061449</v>
      </c>
      <c r="Q122" s="179">
        <f>INDEX('Actual NPC (Total System)'!O:O,MATCH($C122,'Actual NPC (Total System)'!$C:$C,0),1)*$E122</f>
        <v>-295747.39981567662</v>
      </c>
      <c r="R122" s="179">
        <f>INDEX('Actual NPC (Total System)'!P:P,MATCH($C122,'Actual NPC (Total System)'!$C:$C,0),1)*$E122</f>
        <v>248999.68607861747</v>
      </c>
      <c r="S122" s="59"/>
    </row>
    <row r="123" spans="1:19" s="10" customFormat="1" ht="12.75">
      <c r="A123" s="156"/>
      <c r="B123" s="156"/>
      <c r="C123" s="156"/>
      <c r="D123" s="236"/>
      <c r="E123" s="47"/>
      <c r="F123" s="215"/>
      <c r="G123" s="215"/>
      <c r="H123" s="215"/>
      <c r="I123" s="215"/>
      <c r="J123" s="215"/>
      <c r="K123" s="215"/>
      <c r="L123" s="215"/>
      <c r="M123" s="215"/>
      <c r="N123" s="215"/>
      <c r="O123" s="215"/>
      <c r="P123" s="215"/>
      <c r="Q123" s="215"/>
      <c r="R123" s="215"/>
      <c r="S123" s="59"/>
    </row>
    <row r="124" spans="1:19" s="10" customFormat="1" ht="12.75">
      <c r="A124" s="95"/>
      <c r="B124" s="101" t="s">
        <v>34</v>
      </c>
      <c r="C124" s="56"/>
      <c r="D124" s="236"/>
      <c r="E124" s="47"/>
      <c r="F124" s="178">
        <f>SUM(G124:R124)</f>
        <v>32443062.569366883</v>
      </c>
      <c r="G124" s="179">
        <f t="shared" ref="G124:R124" si="34">SUM(G120:G122)</f>
        <v>730447.27169721737</v>
      </c>
      <c r="H124" s="179">
        <f t="shared" si="34"/>
        <v>827262.72539492091</v>
      </c>
      <c r="I124" s="179">
        <f t="shared" si="34"/>
        <v>790819.70955742698</v>
      </c>
      <c r="J124" s="179">
        <f t="shared" si="34"/>
        <v>802816.02720766561</v>
      </c>
      <c r="K124" s="179">
        <f t="shared" si="34"/>
        <v>180507.90406176649</v>
      </c>
      <c r="L124" s="179">
        <f t="shared" si="34"/>
        <v>1113195.1519724852</v>
      </c>
      <c r="M124" s="179">
        <f t="shared" si="34"/>
        <v>6714746.1230368791</v>
      </c>
      <c r="N124" s="179">
        <f t="shared" si="34"/>
        <v>6279544.7741280384</v>
      </c>
      <c r="O124" s="179">
        <f t="shared" si="34"/>
        <v>6236532.7840372883</v>
      </c>
      <c r="P124" s="179">
        <f t="shared" si="34"/>
        <v>957850.47397447668</v>
      </c>
      <c r="Q124" s="179">
        <f t="shared" si="34"/>
        <v>1513846.4906207444</v>
      </c>
      <c r="R124" s="179">
        <f t="shared" si="34"/>
        <v>6295493.1336779743</v>
      </c>
      <c r="S124" s="59"/>
    </row>
    <row r="125" spans="1:19" s="250" customFormat="1" ht="12.75">
      <c r="A125" s="156"/>
      <c r="B125" s="163"/>
      <c r="C125" s="56"/>
      <c r="D125" s="236"/>
      <c r="E125" s="47"/>
      <c r="F125" s="178"/>
      <c r="G125" s="179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59"/>
    </row>
    <row r="126" spans="1:19" s="153" customFormat="1" ht="12.75">
      <c r="A126" s="95"/>
      <c r="B126" s="95"/>
      <c r="C126" s="56"/>
      <c r="D126" s="236"/>
      <c r="E126" s="47"/>
      <c r="F126" s="215" t="s">
        <v>86</v>
      </c>
      <c r="G126" s="215" t="s">
        <v>86</v>
      </c>
      <c r="H126" s="215" t="s">
        <v>86</v>
      </c>
      <c r="I126" s="215" t="s">
        <v>86</v>
      </c>
      <c r="J126" s="215" t="s">
        <v>86</v>
      </c>
      <c r="K126" s="215" t="s">
        <v>86</v>
      </c>
      <c r="L126" s="215" t="s">
        <v>86</v>
      </c>
      <c r="M126" s="215" t="s">
        <v>86</v>
      </c>
      <c r="N126" s="215" t="s">
        <v>86</v>
      </c>
      <c r="O126" s="215" t="s">
        <v>86</v>
      </c>
      <c r="P126" s="215" t="s">
        <v>86</v>
      </c>
      <c r="Q126" s="215" t="s">
        <v>86</v>
      </c>
      <c r="R126" s="215" t="s">
        <v>86</v>
      </c>
      <c r="S126" s="59"/>
    </row>
    <row r="127" spans="1:19" s="94" customFormat="1" ht="12.75">
      <c r="A127" s="100" t="s">
        <v>36</v>
      </c>
      <c r="B127" s="15"/>
      <c r="C127" s="91"/>
      <c r="D127" s="236"/>
      <c r="E127" s="47"/>
      <c r="F127" s="217">
        <f>SUM(G127:R127)</f>
        <v>45282192.755605996</v>
      </c>
      <c r="G127" s="157">
        <f t="shared" ref="G127:R127" si="35">SUM(G124,G117,G110)</f>
        <v>2045413.1524346177</v>
      </c>
      <c r="H127" s="157">
        <f t="shared" si="35"/>
        <v>1986941.8402822504</v>
      </c>
      <c r="I127" s="157">
        <f t="shared" si="35"/>
        <v>1929011.2197162691</v>
      </c>
      <c r="J127" s="157">
        <f t="shared" si="35"/>
        <v>1990473.6878793712</v>
      </c>
      <c r="K127" s="157">
        <f t="shared" si="35"/>
        <v>1314609.6927671956</v>
      </c>
      <c r="L127" s="157">
        <f t="shared" si="35"/>
        <v>2121323.0761539573</v>
      </c>
      <c r="M127" s="157">
        <f t="shared" si="35"/>
        <v>7710469.4648017455</v>
      </c>
      <c r="N127" s="157">
        <f t="shared" si="35"/>
        <v>7177341.1331587704</v>
      </c>
      <c r="O127" s="157">
        <f t="shared" si="35"/>
        <v>7131103.9199452437</v>
      </c>
      <c r="P127" s="157">
        <f t="shared" si="35"/>
        <v>1885806.7743460243</v>
      </c>
      <c r="Q127" s="157">
        <f t="shared" si="35"/>
        <v>2507895.8921416365</v>
      </c>
      <c r="R127" s="157">
        <f t="shared" si="35"/>
        <v>7481802.9019789072</v>
      </c>
      <c r="S127" s="59"/>
    </row>
    <row r="128" spans="1:19" s="153" customFormat="1" ht="12.75">
      <c r="A128" s="15"/>
      <c r="B128" s="15"/>
      <c r="C128" s="91"/>
      <c r="D128" s="236"/>
      <c r="E128" s="47"/>
      <c r="F128" s="180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59"/>
    </row>
    <row r="129" spans="1:19" s="10" customFormat="1" ht="12.75">
      <c r="A129" s="86" t="s">
        <v>37</v>
      </c>
      <c r="B129" s="15"/>
      <c r="C129" s="91"/>
      <c r="D129" s="236"/>
      <c r="E129" s="47"/>
      <c r="F129" s="180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59"/>
    </row>
    <row r="130" spans="1:19" s="10" customFormat="1" ht="12.75">
      <c r="A130" s="15"/>
      <c r="B130" s="15"/>
      <c r="C130" s="107" t="s">
        <v>38</v>
      </c>
      <c r="D130" s="327" t="s">
        <v>198</v>
      </c>
      <c r="E130" s="326">
        <f>VLOOKUP(D130,'Actual Factors'!$A$4:$B$9,2,FALSE)</f>
        <v>7.966085435555563E-2</v>
      </c>
      <c r="F130" s="180">
        <f>SUM(G130:R130)</f>
        <v>11984879.865903877</v>
      </c>
      <c r="G130" s="181">
        <f>INDEX('Actual NPC (Total System)'!E:E,MATCH($C130,'Actual NPC (Total System)'!$C:$C,0),1)*$E130</f>
        <v>906648.48532891413</v>
      </c>
      <c r="H130" s="181">
        <f>INDEX('Actual NPC (Total System)'!F:F,MATCH($C130,'Actual NPC (Total System)'!$C:$C,0),1)*$E130</f>
        <v>949544.08772502281</v>
      </c>
      <c r="I130" s="181">
        <f>INDEX('Actual NPC (Total System)'!G:G,MATCH($C130,'Actual NPC (Total System)'!$C:$C,0),1)*$E130</f>
        <v>1004358.7383358603</v>
      </c>
      <c r="J130" s="181">
        <f>INDEX('Actual NPC (Total System)'!H:H,MATCH($C130,'Actual NPC (Total System)'!$C:$C,0),1)*$E130</f>
        <v>1002315.0423038024</v>
      </c>
      <c r="K130" s="181">
        <f>INDEX('Actual NPC (Total System)'!I:I,MATCH($C130,'Actual NPC (Total System)'!$C:$C,0),1)*$E130</f>
        <v>972797.0751792388</v>
      </c>
      <c r="L130" s="181">
        <f>INDEX('Actual NPC (Total System)'!J:J,MATCH($C130,'Actual NPC (Total System)'!$C:$C,0),1)*$E130</f>
        <v>977167.07686991687</v>
      </c>
      <c r="M130" s="181">
        <f>INDEX('Actual NPC (Total System)'!K:K,MATCH($C130,'Actual NPC (Total System)'!$C:$C,0),1)*$E130</f>
        <v>1014835.4495114527</v>
      </c>
      <c r="N130" s="181">
        <f>INDEX('Actual NPC (Total System)'!L:L,MATCH($C130,'Actual NPC (Total System)'!$C:$C,0),1)*$E130</f>
        <v>1035759.8681421753</v>
      </c>
      <c r="O130" s="181">
        <f>INDEX('Actual NPC (Total System)'!M:M,MATCH($C130,'Actual NPC (Total System)'!$C:$C,0),1)*$E130</f>
        <v>1036283.4207854308</v>
      </c>
      <c r="P130" s="181">
        <f>INDEX('Actual NPC (Total System)'!N:N,MATCH($C130,'Actual NPC (Total System)'!$C:$C,0),1)*$E130</f>
        <v>993299.3629766457</v>
      </c>
      <c r="Q130" s="181">
        <f>INDEX('Actual NPC (Total System)'!O:O,MATCH($C130,'Actual NPC (Total System)'!$C:$C,0),1)*$E130</f>
        <v>1006954.7230711648</v>
      </c>
      <c r="R130" s="181">
        <f>INDEX('Actual NPC (Total System)'!P:P,MATCH($C130,'Actual NPC (Total System)'!$C:$C,0),1)*$E130</f>
        <v>1084916.5356742491</v>
      </c>
      <c r="S130" s="59"/>
    </row>
    <row r="131" spans="1:19" s="10" customFormat="1" ht="12.75">
      <c r="A131" s="15"/>
      <c r="B131" s="15"/>
      <c r="C131" s="107" t="s">
        <v>39</v>
      </c>
      <c r="D131" s="327" t="s">
        <v>197</v>
      </c>
      <c r="E131" s="326">
        <f>VLOOKUP(D131,'Actual Factors'!$A$4:$B$9,2,FALSE)</f>
        <v>7.5825828720678959E-2</v>
      </c>
      <c r="F131" s="178">
        <f>SUM(G131:R131)</f>
        <v>1034258.8420156182</v>
      </c>
      <c r="G131" s="179">
        <f>INDEX('Actual NPC (Total System)'!E:E,MATCH($C131,'Actual NPC (Total System)'!$C:$C,0),1)*$E131</f>
        <v>43145.293111150553</v>
      </c>
      <c r="H131" s="179">
        <f>INDEX('Actual NPC (Total System)'!F:F,MATCH($C131,'Actual NPC (Total System)'!$C:$C,0),1)*$E131</f>
        <v>31177.05956113822</v>
      </c>
      <c r="I131" s="179">
        <f>INDEX('Actual NPC (Total System)'!G:G,MATCH($C131,'Actual NPC (Total System)'!$C:$C,0),1)*$E131</f>
        <v>34048.841502607997</v>
      </c>
      <c r="J131" s="179">
        <f>INDEX('Actual NPC (Total System)'!H:H,MATCH($C131,'Actual NPC (Total System)'!$C:$C,0),1)*$E131</f>
        <v>60950.765772903855</v>
      </c>
      <c r="K131" s="179">
        <f>INDEX('Actual NPC (Total System)'!I:I,MATCH($C131,'Actual NPC (Total System)'!$C:$C,0),1)*$E131</f>
        <v>36387.545878681049</v>
      </c>
      <c r="L131" s="179">
        <f>INDEX('Actual NPC (Total System)'!J:J,MATCH($C131,'Actual NPC (Total System)'!$C:$C,0),1)*$E131</f>
        <v>97588.789386372897</v>
      </c>
      <c r="M131" s="179">
        <f>INDEX('Actual NPC (Total System)'!K:K,MATCH($C131,'Actual NPC (Total System)'!$C:$C,0),1)*$E131</f>
        <v>210082.38440183614</v>
      </c>
      <c r="N131" s="179">
        <f>INDEX('Actual NPC (Total System)'!L:L,MATCH($C131,'Actual NPC (Total System)'!$C:$C,0),1)*$E131</f>
        <v>146535.66148027556</v>
      </c>
      <c r="O131" s="179">
        <f>INDEX('Actual NPC (Total System)'!M:M,MATCH($C131,'Actual NPC (Total System)'!$C:$C,0),1)*$E131</f>
        <v>86767.721766042567</v>
      </c>
      <c r="P131" s="179">
        <f>INDEX('Actual NPC (Total System)'!N:N,MATCH($C131,'Actual NPC (Total System)'!$C:$C,0),1)*$E131</f>
        <v>51217.703254171123</v>
      </c>
      <c r="Q131" s="179">
        <f>INDEX('Actual NPC (Total System)'!O:O,MATCH($C131,'Actual NPC (Total System)'!$C:$C,0),1)*$E131</f>
        <v>123113.39662210397</v>
      </c>
      <c r="R131" s="179">
        <f>INDEX('Actual NPC (Total System)'!P:P,MATCH($C131,'Actual NPC (Total System)'!$C:$C,0),1)*$E131</f>
        <v>113243.67927833425</v>
      </c>
      <c r="S131" s="59"/>
    </row>
    <row r="132" spans="1:19" s="153" customFormat="1" ht="12.75">
      <c r="A132" s="156"/>
      <c r="B132" s="156"/>
      <c r="C132" s="163"/>
      <c r="D132" s="236"/>
      <c r="E132" s="47"/>
      <c r="F132" s="215" t="s">
        <v>86</v>
      </c>
      <c r="G132" s="215" t="s">
        <v>86</v>
      </c>
      <c r="H132" s="215" t="s">
        <v>86</v>
      </c>
      <c r="I132" s="215" t="s">
        <v>86</v>
      </c>
      <c r="J132" s="215" t="s">
        <v>86</v>
      </c>
      <c r="K132" s="215" t="s">
        <v>86</v>
      </c>
      <c r="L132" s="215" t="s">
        <v>86</v>
      </c>
      <c r="M132" s="215" t="s">
        <v>86</v>
      </c>
      <c r="N132" s="215" t="s">
        <v>86</v>
      </c>
      <c r="O132" s="215" t="s">
        <v>86</v>
      </c>
      <c r="P132" s="215" t="s">
        <v>86</v>
      </c>
      <c r="Q132" s="215" t="s">
        <v>86</v>
      </c>
      <c r="R132" s="215" t="s">
        <v>86</v>
      </c>
      <c r="S132" s="59"/>
    </row>
    <row r="133" spans="1:19" s="10" customFormat="1" ht="12.75">
      <c r="A133" s="106" t="s">
        <v>40</v>
      </c>
      <c r="B133" s="15"/>
      <c r="C133" s="91"/>
      <c r="D133" s="236"/>
      <c r="E133" s="47"/>
      <c r="F133" s="217">
        <f>SUM(G133:R133)</f>
        <v>13019138.70791949</v>
      </c>
      <c r="G133" s="217">
        <f t="shared" ref="G133:R133" si="36">SUM(G130:G131)</f>
        <v>949793.77844006463</v>
      </c>
      <c r="H133" s="217">
        <f t="shared" si="36"/>
        <v>980721.14728616108</v>
      </c>
      <c r="I133" s="217">
        <f t="shared" si="36"/>
        <v>1038407.5798384683</v>
      </c>
      <c r="J133" s="217">
        <f t="shared" si="36"/>
        <v>1063265.8080767062</v>
      </c>
      <c r="K133" s="217">
        <f t="shared" si="36"/>
        <v>1009184.6210579198</v>
      </c>
      <c r="L133" s="217">
        <f t="shared" si="36"/>
        <v>1074755.8662562896</v>
      </c>
      <c r="M133" s="217">
        <f t="shared" si="36"/>
        <v>1224917.8339132888</v>
      </c>
      <c r="N133" s="217">
        <f t="shared" si="36"/>
        <v>1182295.5296224509</v>
      </c>
      <c r="O133" s="217">
        <f t="shared" si="36"/>
        <v>1123051.1425514733</v>
      </c>
      <c r="P133" s="217">
        <f t="shared" si="36"/>
        <v>1044517.0662308168</v>
      </c>
      <c r="Q133" s="217">
        <f t="shared" si="36"/>
        <v>1130068.1196932688</v>
      </c>
      <c r="R133" s="217">
        <f t="shared" si="36"/>
        <v>1198160.2149525834</v>
      </c>
      <c r="S133" s="59"/>
    </row>
    <row r="134" spans="1:19" s="10" customFormat="1" ht="12.75">
      <c r="A134" s="106"/>
      <c r="B134" s="104"/>
      <c r="C134" s="105"/>
      <c r="D134" s="236"/>
      <c r="E134" s="47"/>
      <c r="F134" s="48"/>
      <c r="G134" s="48"/>
      <c r="H134" s="48"/>
      <c r="I134" s="48"/>
      <c r="J134" s="48"/>
      <c r="K134" s="161"/>
      <c r="L134" s="161"/>
      <c r="M134" s="161"/>
      <c r="N134" s="161"/>
      <c r="O134" s="161"/>
      <c r="P134" s="161"/>
      <c r="Q134" s="161"/>
      <c r="R134" s="161"/>
      <c r="S134" s="59"/>
    </row>
    <row r="135" spans="1:19" s="10" customFormat="1" ht="12.75">
      <c r="A135" s="86" t="s">
        <v>140</v>
      </c>
      <c r="B135" s="104"/>
      <c r="C135" s="105"/>
      <c r="D135" s="236"/>
      <c r="E135" s="47"/>
      <c r="F135" s="48"/>
      <c r="G135" s="48"/>
      <c r="H135" s="48"/>
      <c r="I135" s="48"/>
      <c r="J135" s="48"/>
      <c r="K135" s="161"/>
      <c r="L135" s="161"/>
      <c r="M135" s="161"/>
      <c r="N135" s="161"/>
      <c r="O135" s="161"/>
      <c r="P135" s="161"/>
      <c r="Q135" s="161"/>
      <c r="R135" s="161"/>
      <c r="S135" s="59"/>
    </row>
    <row r="136" spans="1:19" s="250" customFormat="1" ht="12.75">
      <c r="A136" s="166"/>
      <c r="B136" s="156"/>
      <c r="C136" s="251" t="s">
        <v>41</v>
      </c>
      <c r="D136" s="236" t="s">
        <v>179</v>
      </c>
      <c r="E136" s="326">
        <f>VLOOKUP(D136,'Actual Factors'!$A$4:$B$9,2,FALSE)</f>
        <v>0.22468102422743336</v>
      </c>
      <c r="F136" s="178">
        <f>SUM(G136:R136)</f>
        <v>2377921.44296542</v>
      </c>
      <c r="G136" s="179">
        <f>'Colstrip Unit #4'!C5*$E$136</f>
        <v>183823.80002352459</v>
      </c>
      <c r="H136" s="179">
        <f>'Colstrip Unit #4'!D5*$E$136</f>
        <v>198790.03671557913</v>
      </c>
      <c r="I136" s="179">
        <f>'Colstrip Unit #4'!E5*$E$136</f>
        <v>195776.6103250203</v>
      </c>
      <c r="J136" s="179">
        <f>'Colstrip Unit #4'!F5*$E$136</f>
        <v>117035.2648043435</v>
      </c>
      <c r="K136" s="179">
        <f>'Colstrip Unit #4'!G5*$E$136</f>
        <v>239082.90038240267</v>
      </c>
      <c r="L136" s="179">
        <f>'Colstrip Unit #4'!H5*$E$136</f>
        <v>129566.82646252619</v>
      </c>
      <c r="M136" s="179">
        <f>'Colstrip Unit #4'!I5*$E$136</f>
        <v>227847.27640386144</v>
      </c>
      <c r="N136" s="179">
        <f>'Colstrip Unit #4'!J5*$E$136</f>
        <v>249882.74652721387</v>
      </c>
      <c r="O136" s="179">
        <f>'Colstrip Unit #4'!K5*$E$136</f>
        <v>213286.97091827862</v>
      </c>
      <c r="P136" s="179">
        <f>'Colstrip Unit #4'!L5*$E$136</f>
        <v>281467.57359331677</v>
      </c>
      <c r="Q136" s="179">
        <f>'Colstrip Unit #4'!M5*$E$136</f>
        <v>162187.15669265779</v>
      </c>
      <c r="R136" s="179">
        <f>'Colstrip Unit #4'!N5*$E$136</f>
        <v>179174.28011669521</v>
      </c>
      <c r="S136" s="59"/>
    </row>
    <row r="137" spans="1:19" s="10" customFormat="1" ht="12.75">
      <c r="A137" s="15"/>
      <c r="B137" s="15"/>
      <c r="C137" s="91" t="s">
        <v>42</v>
      </c>
      <c r="D137" s="327" t="s">
        <v>172</v>
      </c>
      <c r="E137" s="326">
        <f>VLOOKUP(D137,'Actual Factors'!$A$4:$B$9,2,FALSE)</f>
        <v>0</v>
      </c>
      <c r="F137" s="178">
        <f t="shared" ref="F137:F143" si="37">SUM(G137:R137)</f>
        <v>0</v>
      </c>
      <c r="G137" s="179">
        <f>INDEX('Actual NPC (Total System)'!E:E,MATCH($C137,'Actual NPC (Total System)'!$C:$C,0),1)*$E137</f>
        <v>0</v>
      </c>
      <c r="H137" s="179">
        <f>INDEX('Actual NPC (Total System)'!F:F,MATCH($C137,'Actual NPC (Total System)'!$C:$C,0),1)*$E137</f>
        <v>0</v>
      </c>
      <c r="I137" s="179">
        <f>INDEX('Actual NPC (Total System)'!G:G,MATCH($C137,'Actual NPC (Total System)'!$C:$C,0),1)*$E137</f>
        <v>0</v>
      </c>
      <c r="J137" s="179">
        <f>INDEX('Actual NPC (Total System)'!H:H,MATCH($C137,'Actual NPC (Total System)'!$C:$C,0),1)*$E137</f>
        <v>0</v>
      </c>
      <c r="K137" s="179">
        <f>INDEX('Actual NPC (Total System)'!I:I,MATCH($C137,'Actual NPC (Total System)'!$C:$C,0),1)*$E137</f>
        <v>0</v>
      </c>
      <c r="L137" s="179">
        <f>INDEX('Actual NPC (Total System)'!J:J,MATCH($C137,'Actual NPC (Total System)'!$C:$C,0),1)*$E137</f>
        <v>0</v>
      </c>
      <c r="M137" s="179">
        <f>INDEX('Actual NPC (Total System)'!K:K,MATCH($C137,'Actual NPC (Total System)'!$C:$C,0),1)*$E137</f>
        <v>0</v>
      </c>
      <c r="N137" s="179">
        <f>INDEX('Actual NPC (Total System)'!L:L,MATCH($C137,'Actual NPC (Total System)'!$C:$C,0),1)*$E137</f>
        <v>0</v>
      </c>
      <c r="O137" s="179">
        <f>INDEX('Actual NPC (Total System)'!M:M,MATCH($C137,'Actual NPC (Total System)'!$C:$C,0),1)*$E137</f>
        <v>0</v>
      </c>
      <c r="P137" s="179">
        <f>INDEX('Actual NPC (Total System)'!N:N,MATCH($C137,'Actual NPC (Total System)'!$C:$C,0),1)*$E137</f>
        <v>0</v>
      </c>
      <c r="Q137" s="179">
        <f>INDEX('Actual NPC (Total System)'!O:O,MATCH($C137,'Actual NPC (Total System)'!$C:$C,0),1)*$E137</f>
        <v>0</v>
      </c>
      <c r="R137" s="179">
        <f>INDEX('Actual NPC (Total System)'!P:P,MATCH($C137,'Actual NPC (Total System)'!$C:$C,0),1)*$E137</f>
        <v>0</v>
      </c>
      <c r="S137" s="59"/>
    </row>
    <row r="138" spans="1:19" s="10" customFormat="1" ht="12.75">
      <c r="A138" s="30"/>
      <c r="B138" s="15"/>
      <c r="C138" s="91" t="s">
        <v>43</v>
      </c>
      <c r="D138" s="327" t="s">
        <v>172</v>
      </c>
      <c r="E138" s="326">
        <f>VLOOKUP(D138,'Actual Factors'!$A$4:$B$9,2,FALSE)</f>
        <v>0</v>
      </c>
      <c r="F138" s="178">
        <f t="shared" si="37"/>
        <v>0</v>
      </c>
      <c r="G138" s="179">
        <f>INDEX('Actual NPC (Total System)'!E:E,MATCH($C138,'Actual NPC (Total System)'!$C:$C,0),1)*$E138</f>
        <v>0</v>
      </c>
      <c r="H138" s="179">
        <f>INDEX('Actual NPC (Total System)'!F:F,MATCH($C138,'Actual NPC (Total System)'!$C:$C,0),1)*$E138</f>
        <v>0</v>
      </c>
      <c r="I138" s="179">
        <f>INDEX('Actual NPC (Total System)'!G:G,MATCH($C138,'Actual NPC (Total System)'!$C:$C,0),1)*$E138</f>
        <v>0</v>
      </c>
      <c r="J138" s="179">
        <f>INDEX('Actual NPC (Total System)'!H:H,MATCH($C138,'Actual NPC (Total System)'!$C:$C,0),1)*$E138</f>
        <v>0</v>
      </c>
      <c r="K138" s="179">
        <f>INDEX('Actual NPC (Total System)'!I:I,MATCH($C138,'Actual NPC (Total System)'!$C:$C,0),1)*$E138</f>
        <v>0</v>
      </c>
      <c r="L138" s="179">
        <f>INDEX('Actual NPC (Total System)'!J:J,MATCH($C138,'Actual NPC (Total System)'!$C:$C,0),1)*$E138</f>
        <v>0</v>
      </c>
      <c r="M138" s="179">
        <f>INDEX('Actual NPC (Total System)'!K:K,MATCH($C138,'Actual NPC (Total System)'!$C:$C,0),1)*$E138</f>
        <v>0</v>
      </c>
      <c r="N138" s="179">
        <f>INDEX('Actual NPC (Total System)'!L:L,MATCH($C138,'Actual NPC (Total System)'!$C:$C,0),1)*$E138</f>
        <v>0</v>
      </c>
      <c r="O138" s="179">
        <f>INDEX('Actual NPC (Total System)'!M:M,MATCH($C138,'Actual NPC (Total System)'!$C:$C,0),1)*$E138</f>
        <v>0</v>
      </c>
      <c r="P138" s="179">
        <f>INDEX('Actual NPC (Total System)'!N:N,MATCH($C138,'Actual NPC (Total System)'!$C:$C,0),1)*$E138</f>
        <v>0</v>
      </c>
      <c r="Q138" s="179">
        <f>INDEX('Actual NPC (Total System)'!O:O,MATCH($C138,'Actual NPC (Total System)'!$C:$C,0),1)*$E138</f>
        <v>0</v>
      </c>
      <c r="R138" s="179">
        <f>INDEX('Actual NPC (Total System)'!P:P,MATCH($C138,'Actual NPC (Total System)'!$C:$C,0),1)*$E138</f>
        <v>0</v>
      </c>
      <c r="S138" s="59"/>
    </row>
    <row r="139" spans="1:19" s="10" customFormat="1" ht="12.75">
      <c r="A139" s="15"/>
      <c r="C139" s="91" t="s">
        <v>44</v>
      </c>
      <c r="D139" s="327" t="s">
        <v>172</v>
      </c>
      <c r="E139" s="326">
        <f>VLOOKUP(D139,'Actual Factors'!$A$4:$B$9,2,FALSE)</f>
        <v>0</v>
      </c>
      <c r="F139" s="178">
        <f t="shared" si="37"/>
        <v>0</v>
      </c>
      <c r="G139" s="179">
        <f>INDEX('Actual NPC (Total System)'!E:E,MATCH($C139,'Actual NPC (Total System)'!$C:$C,0),1)*$E139</f>
        <v>0</v>
      </c>
      <c r="H139" s="179">
        <f>INDEX('Actual NPC (Total System)'!F:F,MATCH($C139,'Actual NPC (Total System)'!$C:$C,0),1)*$E139</f>
        <v>0</v>
      </c>
      <c r="I139" s="179">
        <f>INDEX('Actual NPC (Total System)'!G:G,MATCH($C139,'Actual NPC (Total System)'!$C:$C,0),1)*$E139</f>
        <v>0</v>
      </c>
      <c r="J139" s="179">
        <f>INDEX('Actual NPC (Total System)'!H:H,MATCH($C139,'Actual NPC (Total System)'!$C:$C,0),1)*$E139</f>
        <v>0</v>
      </c>
      <c r="K139" s="179">
        <f>INDEX('Actual NPC (Total System)'!I:I,MATCH($C139,'Actual NPC (Total System)'!$C:$C,0),1)*$E139</f>
        <v>0</v>
      </c>
      <c r="L139" s="179">
        <f>INDEX('Actual NPC (Total System)'!J:J,MATCH($C139,'Actual NPC (Total System)'!$C:$C,0),1)*$E139</f>
        <v>0</v>
      </c>
      <c r="M139" s="179">
        <f>INDEX('Actual NPC (Total System)'!K:K,MATCH($C139,'Actual NPC (Total System)'!$C:$C,0),1)*$E139</f>
        <v>0</v>
      </c>
      <c r="N139" s="179">
        <f>INDEX('Actual NPC (Total System)'!L:L,MATCH($C139,'Actual NPC (Total System)'!$C:$C,0),1)*$E139</f>
        <v>0</v>
      </c>
      <c r="O139" s="179">
        <f>INDEX('Actual NPC (Total System)'!M:M,MATCH($C139,'Actual NPC (Total System)'!$C:$C,0),1)*$E139</f>
        <v>0</v>
      </c>
      <c r="P139" s="179">
        <f>INDEX('Actual NPC (Total System)'!N:N,MATCH($C139,'Actual NPC (Total System)'!$C:$C,0),1)*$E139</f>
        <v>0</v>
      </c>
      <c r="Q139" s="179">
        <f>INDEX('Actual NPC (Total System)'!O:O,MATCH($C139,'Actual NPC (Total System)'!$C:$C,0),1)*$E139</f>
        <v>0</v>
      </c>
      <c r="R139" s="179">
        <f>INDEX('Actual NPC (Total System)'!P:P,MATCH($C139,'Actual NPC (Total System)'!$C:$C,0),1)*$E139</f>
        <v>0</v>
      </c>
      <c r="S139" s="59"/>
    </row>
    <row r="140" spans="1:19" s="10" customFormat="1" ht="12.75">
      <c r="A140" s="15"/>
      <c r="C140" s="91" t="s">
        <v>45</v>
      </c>
      <c r="D140" s="327" t="s">
        <v>172</v>
      </c>
      <c r="E140" s="326">
        <f>VLOOKUP(D140,'Actual Factors'!$A$4:$B$9,2,FALSE)</f>
        <v>0</v>
      </c>
      <c r="F140" s="178">
        <f t="shared" si="37"/>
        <v>0</v>
      </c>
      <c r="G140" s="179">
        <f>INDEX('Actual NPC (Total System)'!E:E,MATCH($C140,'Actual NPC (Total System)'!$C:$C,0),1)*$E140</f>
        <v>0</v>
      </c>
      <c r="H140" s="179">
        <f>INDEX('Actual NPC (Total System)'!F:F,MATCH($C140,'Actual NPC (Total System)'!$C:$C,0),1)*$E140</f>
        <v>0</v>
      </c>
      <c r="I140" s="179">
        <f>INDEX('Actual NPC (Total System)'!G:G,MATCH($C140,'Actual NPC (Total System)'!$C:$C,0),1)*$E140</f>
        <v>0</v>
      </c>
      <c r="J140" s="179">
        <f>INDEX('Actual NPC (Total System)'!H:H,MATCH($C140,'Actual NPC (Total System)'!$C:$C,0),1)*$E140</f>
        <v>0</v>
      </c>
      <c r="K140" s="179">
        <f>INDEX('Actual NPC (Total System)'!I:I,MATCH($C140,'Actual NPC (Total System)'!$C:$C,0),1)*$E140</f>
        <v>0</v>
      </c>
      <c r="L140" s="179">
        <f>INDEX('Actual NPC (Total System)'!J:J,MATCH($C140,'Actual NPC (Total System)'!$C:$C,0),1)*$E140</f>
        <v>0</v>
      </c>
      <c r="M140" s="179">
        <f>INDEX('Actual NPC (Total System)'!K:K,MATCH($C140,'Actual NPC (Total System)'!$C:$C,0),1)*$E140</f>
        <v>0</v>
      </c>
      <c r="N140" s="179">
        <f>INDEX('Actual NPC (Total System)'!L:L,MATCH($C140,'Actual NPC (Total System)'!$C:$C,0),1)*$E140</f>
        <v>0</v>
      </c>
      <c r="O140" s="179">
        <f>INDEX('Actual NPC (Total System)'!M:M,MATCH($C140,'Actual NPC (Total System)'!$C:$C,0),1)*$E140</f>
        <v>0</v>
      </c>
      <c r="P140" s="179">
        <f>INDEX('Actual NPC (Total System)'!N:N,MATCH($C140,'Actual NPC (Total System)'!$C:$C,0),1)*$E140</f>
        <v>0</v>
      </c>
      <c r="Q140" s="179">
        <f>INDEX('Actual NPC (Total System)'!O:O,MATCH($C140,'Actual NPC (Total System)'!$C:$C,0),1)*$E140</f>
        <v>0</v>
      </c>
      <c r="R140" s="179">
        <f>INDEX('Actual NPC (Total System)'!P:P,MATCH($C140,'Actual NPC (Total System)'!$C:$C,0),1)*$E140</f>
        <v>0</v>
      </c>
      <c r="S140" s="59"/>
    </row>
    <row r="141" spans="1:19" s="10" customFormat="1" ht="12.75">
      <c r="A141" s="15"/>
      <c r="B141" s="15"/>
      <c r="C141" s="91" t="s">
        <v>46</v>
      </c>
      <c r="D141" s="327" t="s">
        <v>172</v>
      </c>
      <c r="E141" s="326">
        <f>VLOOKUP(D141,'Actual Factors'!$A$4:$B$9,2,FALSE)</f>
        <v>0</v>
      </c>
      <c r="F141" s="178">
        <f t="shared" si="37"/>
        <v>0</v>
      </c>
      <c r="G141" s="179">
        <f>INDEX('Actual NPC (Total System)'!E:E,MATCH($C141,'Actual NPC (Total System)'!$C:$C,0),1)*$E141</f>
        <v>0</v>
      </c>
      <c r="H141" s="179">
        <f>INDEX('Actual NPC (Total System)'!F:F,MATCH($C141,'Actual NPC (Total System)'!$C:$C,0),1)*$E141</f>
        <v>0</v>
      </c>
      <c r="I141" s="179">
        <f>INDEX('Actual NPC (Total System)'!G:G,MATCH($C141,'Actual NPC (Total System)'!$C:$C,0),1)*$E141</f>
        <v>0</v>
      </c>
      <c r="J141" s="179">
        <f>INDEX('Actual NPC (Total System)'!H:H,MATCH($C141,'Actual NPC (Total System)'!$C:$C,0),1)*$E141</f>
        <v>0</v>
      </c>
      <c r="K141" s="179">
        <f>INDEX('Actual NPC (Total System)'!I:I,MATCH($C141,'Actual NPC (Total System)'!$C:$C,0),1)*$E141</f>
        <v>0</v>
      </c>
      <c r="L141" s="179">
        <f>INDEX('Actual NPC (Total System)'!J:J,MATCH($C141,'Actual NPC (Total System)'!$C:$C,0),1)*$E141</f>
        <v>0</v>
      </c>
      <c r="M141" s="179">
        <f>INDEX('Actual NPC (Total System)'!K:K,MATCH($C141,'Actual NPC (Total System)'!$C:$C,0),1)*$E141</f>
        <v>0</v>
      </c>
      <c r="N141" s="179">
        <f>INDEX('Actual NPC (Total System)'!L:L,MATCH($C141,'Actual NPC (Total System)'!$C:$C,0),1)*$E141</f>
        <v>0</v>
      </c>
      <c r="O141" s="179">
        <f>INDEX('Actual NPC (Total System)'!M:M,MATCH($C141,'Actual NPC (Total System)'!$C:$C,0),1)*$E141</f>
        <v>0</v>
      </c>
      <c r="P141" s="179">
        <f>INDEX('Actual NPC (Total System)'!N:N,MATCH($C141,'Actual NPC (Total System)'!$C:$C,0),1)*$E141</f>
        <v>0</v>
      </c>
      <c r="Q141" s="179">
        <f>INDEX('Actual NPC (Total System)'!O:O,MATCH($C141,'Actual NPC (Total System)'!$C:$C,0),1)*$E141</f>
        <v>0</v>
      </c>
      <c r="R141" s="179">
        <f>INDEX('Actual NPC (Total System)'!P:P,MATCH($C141,'Actual NPC (Total System)'!$C:$C,0),1)*$E141</f>
        <v>0</v>
      </c>
      <c r="S141" s="59"/>
    </row>
    <row r="142" spans="1:19" s="10" customFormat="1" ht="12.75">
      <c r="A142" s="30"/>
      <c r="B142" s="15"/>
      <c r="C142" s="91" t="s">
        <v>47</v>
      </c>
      <c r="D142" s="236" t="s">
        <v>179</v>
      </c>
      <c r="E142" s="326">
        <f>VLOOKUP(D142,'Actual Factors'!$A$4:$B$9,2,FALSE)</f>
        <v>0.22468102422743336</v>
      </c>
      <c r="F142" s="178">
        <f>SUM(G142:R142)</f>
        <v>39780635.564470477</v>
      </c>
      <c r="G142" s="179">
        <f>INDEX('Actual NPC (Total System)'!E:E,MATCH($C142,'Actual NPC (Total System)'!$C:$C,0),1)*$E142</f>
        <v>3301610.5090392749</v>
      </c>
      <c r="H142" s="179">
        <f>INDEX('Actual NPC (Total System)'!F:F,MATCH($C142,'Actual NPC (Total System)'!$C:$C,0),1)*$E142</f>
        <v>2824323.9772414914</v>
      </c>
      <c r="I142" s="179">
        <f>INDEX('Actual NPC (Total System)'!G:G,MATCH($C142,'Actual NPC (Total System)'!$C:$C,0),1)*$E142</f>
        <v>3363256.9426613515</v>
      </c>
      <c r="J142" s="179">
        <f>INDEX('Actual NPC (Total System)'!H:H,MATCH($C142,'Actual NPC (Total System)'!$C:$C,0),1)*$E142</f>
        <v>2995535.9505577381</v>
      </c>
      <c r="K142" s="179">
        <f>INDEX('Actual NPC (Total System)'!I:I,MATCH($C142,'Actual NPC (Total System)'!$C:$C,0),1)*$E142</f>
        <v>2839419.192075504</v>
      </c>
      <c r="L142" s="179">
        <f>INDEX('Actual NPC (Total System)'!J:J,MATCH($C142,'Actual NPC (Total System)'!$C:$C,0),1)*$E142</f>
        <v>1955766.2983387236</v>
      </c>
      <c r="M142" s="179">
        <f>INDEX('Actual NPC (Total System)'!K:K,MATCH($C142,'Actual NPC (Total System)'!$C:$C,0),1)*$E142</f>
        <v>3966148.0106168259</v>
      </c>
      <c r="N142" s="179">
        <f>INDEX('Actual NPC (Total System)'!L:L,MATCH($C142,'Actual NPC (Total System)'!$C:$C,0),1)*$E142</f>
        <v>3681719.0265368689</v>
      </c>
      <c r="O142" s="179">
        <f>INDEX('Actual NPC (Total System)'!M:M,MATCH($C142,'Actual NPC (Total System)'!$C:$C,0),1)*$E142</f>
        <v>3651261.502807674</v>
      </c>
      <c r="P142" s="179">
        <f>INDEX('Actual NPC (Total System)'!N:N,MATCH($C142,'Actual NPC (Total System)'!$C:$C,0),1)*$E142</f>
        <v>4391889.5744161168</v>
      </c>
      <c r="Q142" s="179">
        <f>INDEX('Actual NPC (Total System)'!O:O,MATCH($C142,'Actual NPC (Total System)'!$C:$C,0),1)*$E142</f>
        <v>3451533.294747761</v>
      </c>
      <c r="R142" s="179">
        <f>INDEX('Actual NPC (Total System)'!P:P,MATCH($C142,'Actual NPC (Total System)'!$C:$C,0),1)*$E142</f>
        <v>3358171.2854311531</v>
      </c>
      <c r="S142" s="59"/>
    </row>
    <row r="143" spans="1:19" s="10" customFormat="1" ht="12.75">
      <c r="A143" s="15"/>
      <c r="B143" s="15"/>
      <c r="C143" s="91" t="s">
        <v>152</v>
      </c>
      <c r="D143" s="327" t="s">
        <v>172</v>
      </c>
      <c r="E143" s="326">
        <f>VLOOKUP(D143,'Actual Factors'!$A$4:$B$9,2,FALSE)</f>
        <v>0</v>
      </c>
      <c r="F143" s="178">
        <f t="shared" si="37"/>
        <v>0</v>
      </c>
      <c r="G143" s="179">
        <f>INDEX('Actual NPC (Total System)'!E:E,MATCH($C143,'Actual NPC (Total System)'!$C:$C,0),1)*$E143</f>
        <v>0</v>
      </c>
      <c r="H143" s="179">
        <f>INDEX('Actual NPC (Total System)'!F:F,MATCH($C143,'Actual NPC (Total System)'!$C:$C,0),1)*$E143</f>
        <v>0</v>
      </c>
      <c r="I143" s="179">
        <f>INDEX('Actual NPC (Total System)'!G:G,MATCH($C143,'Actual NPC (Total System)'!$C:$C,0),1)*$E143</f>
        <v>0</v>
      </c>
      <c r="J143" s="179">
        <f>INDEX('Actual NPC (Total System)'!H:H,MATCH($C143,'Actual NPC (Total System)'!$C:$C,0),1)*$E143</f>
        <v>0</v>
      </c>
      <c r="K143" s="179">
        <f>INDEX('Actual NPC (Total System)'!I:I,MATCH($C143,'Actual NPC (Total System)'!$C:$C,0),1)*$E143</f>
        <v>0</v>
      </c>
      <c r="L143" s="179">
        <f>INDEX('Actual NPC (Total System)'!J:J,MATCH($C143,'Actual NPC (Total System)'!$C:$C,0),1)*$E143</f>
        <v>0</v>
      </c>
      <c r="M143" s="179">
        <f>INDEX('Actual NPC (Total System)'!K:K,MATCH($C143,'Actual NPC (Total System)'!$C:$C,0),1)*$E143</f>
        <v>0</v>
      </c>
      <c r="N143" s="179">
        <f>INDEX('Actual NPC (Total System)'!L:L,MATCH($C143,'Actual NPC (Total System)'!$C:$C,0),1)*$E143</f>
        <v>0</v>
      </c>
      <c r="O143" s="179">
        <f>INDEX('Actual NPC (Total System)'!M:M,MATCH($C143,'Actual NPC (Total System)'!$C:$C,0),1)*$E143</f>
        <v>0</v>
      </c>
      <c r="P143" s="179">
        <f>INDEX('Actual NPC (Total System)'!N:N,MATCH($C143,'Actual NPC (Total System)'!$C:$C,0),1)*$E143</f>
        <v>0</v>
      </c>
      <c r="Q143" s="179">
        <f>INDEX('Actual NPC (Total System)'!O:O,MATCH($C143,'Actual NPC (Total System)'!$C:$C,0),1)*$E143</f>
        <v>0</v>
      </c>
      <c r="R143" s="179">
        <f>INDEX('Actual NPC (Total System)'!P:P,MATCH($C143,'Actual NPC (Total System)'!$C:$C,0),1)*$E143</f>
        <v>0</v>
      </c>
      <c r="S143" s="59"/>
    </row>
    <row r="144" spans="1:19" s="10" customFormat="1" ht="12.75">
      <c r="A144" s="30"/>
      <c r="B144" s="15"/>
      <c r="C144" s="91" t="s">
        <v>48</v>
      </c>
      <c r="D144" s="327" t="s">
        <v>172</v>
      </c>
      <c r="E144" s="326">
        <f>VLOOKUP(D144,'Actual Factors'!$A$4:$B$9,2,FALSE)</f>
        <v>0</v>
      </c>
      <c r="F144" s="178">
        <f t="shared" ref="F144" si="38">SUM(G144:R144)</f>
        <v>0</v>
      </c>
      <c r="G144" s="179">
        <f>INDEX('Actual NPC (Total System)'!E:E,MATCH($C144,'Actual NPC (Total System)'!$C:$C,0),1)*$E144</f>
        <v>0</v>
      </c>
      <c r="H144" s="179">
        <f>INDEX('Actual NPC (Total System)'!F:F,MATCH($C144,'Actual NPC (Total System)'!$C:$C,0),1)*$E144</f>
        <v>0</v>
      </c>
      <c r="I144" s="179">
        <f>INDEX('Actual NPC (Total System)'!G:G,MATCH($C144,'Actual NPC (Total System)'!$C:$C,0),1)*$E144</f>
        <v>0</v>
      </c>
      <c r="J144" s="179">
        <f>INDEX('Actual NPC (Total System)'!H:H,MATCH($C144,'Actual NPC (Total System)'!$C:$C,0),1)*$E144</f>
        <v>0</v>
      </c>
      <c r="K144" s="179">
        <f>INDEX('Actual NPC (Total System)'!I:I,MATCH($C144,'Actual NPC (Total System)'!$C:$C,0),1)*$E144</f>
        <v>0</v>
      </c>
      <c r="L144" s="179">
        <f>INDEX('Actual NPC (Total System)'!J:J,MATCH($C144,'Actual NPC (Total System)'!$C:$C,0),1)*$E144</f>
        <v>0</v>
      </c>
      <c r="M144" s="179">
        <f>INDEX('Actual NPC (Total System)'!K:K,MATCH($C144,'Actual NPC (Total System)'!$C:$C,0),1)*$E144</f>
        <v>0</v>
      </c>
      <c r="N144" s="179">
        <f>INDEX('Actual NPC (Total System)'!L:L,MATCH($C144,'Actual NPC (Total System)'!$C:$C,0),1)*$E144</f>
        <v>0</v>
      </c>
      <c r="O144" s="179">
        <f>INDEX('Actual NPC (Total System)'!M:M,MATCH($C144,'Actual NPC (Total System)'!$C:$C,0),1)*$E144</f>
        <v>0</v>
      </c>
      <c r="P144" s="179">
        <f>INDEX('Actual NPC (Total System)'!N:N,MATCH($C144,'Actual NPC (Total System)'!$C:$C,0),1)*$E144</f>
        <v>0</v>
      </c>
      <c r="Q144" s="179">
        <f>INDEX('Actual NPC (Total System)'!O:O,MATCH($C144,'Actual NPC (Total System)'!$C:$C,0),1)*$E144</f>
        <v>0</v>
      </c>
      <c r="R144" s="179">
        <f>INDEX('Actual NPC (Total System)'!P:P,MATCH($C144,'Actual NPC (Total System)'!$C:$C,0),1)*$E144</f>
        <v>0</v>
      </c>
      <c r="S144" s="59"/>
    </row>
    <row r="145" spans="1:19" s="153" customFormat="1" ht="12.75">
      <c r="A145" s="169"/>
      <c r="B145" s="156"/>
      <c r="C145" s="167"/>
      <c r="D145" s="236"/>
      <c r="E145" s="47"/>
      <c r="F145" s="215" t="s">
        <v>86</v>
      </c>
      <c r="G145" s="215" t="s">
        <v>86</v>
      </c>
      <c r="H145" s="215" t="s">
        <v>86</v>
      </c>
      <c r="I145" s="215" t="s">
        <v>86</v>
      </c>
      <c r="J145" s="215" t="s">
        <v>86</v>
      </c>
      <c r="K145" s="215" t="s">
        <v>86</v>
      </c>
      <c r="L145" s="215" t="s">
        <v>86</v>
      </c>
      <c r="M145" s="215" t="s">
        <v>86</v>
      </c>
      <c r="N145" s="215" t="s">
        <v>86</v>
      </c>
      <c r="O145" s="215" t="s">
        <v>86</v>
      </c>
      <c r="P145" s="215" t="s">
        <v>86</v>
      </c>
      <c r="Q145" s="215" t="s">
        <v>86</v>
      </c>
      <c r="R145" s="215" t="s">
        <v>86</v>
      </c>
      <c r="S145" s="59"/>
    </row>
    <row r="146" spans="1:19" s="10" customFormat="1" ht="12.75">
      <c r="A146" s="102" t="s">
        <v>49</v>
      </c>
      <c r="C146" s="91"/>
      <c r="D146" s="236"/>
      <c r="E146" s="47"/>
      <c r="F146" s="217">
        <f>SUM(G146:R146)</f>
        <v>42158557.007435896</v>
      </c>
      <c r="G146" s="217">
        <f t="shared" ref="G146:R146" si="39">SUM(G136:G144)</f>
        <v>3485434.3090627994</v>
      </c>
      <c r="H146" s="217">
        <f t="shared" si="39"/>
        <v>3023114.0139570707</v>
      </c>
      <c r="I146" s="217">
        <f t="shared" si="39"/>
        <v>3559033.5529863718</v>
      </c>
      <c r="J146" s="217">
        <f t="shared" si="39"/>
        <v>3112571.2153620818</v>
      </c>
      <c r="K146" s="217">
        <f t="shared" si="39"/>
        <v>3078502.0924579068</v>
      </c>
      <c r="L146" s="217">
        <f t="shared" si="39"/>
        <v>2085333.1248012497</v>
      </c>
      <c r="M146" s="217">
        <f t="shared" si="39"/>
        <v>4193995.2870206875</v>
      </c>
      <c r="N146" s="217">
        <f t="shared" si="39"/>
        <v>3931601.773064083</v>
      </c>
      <c r="O146" s="217">
        <f t="shared" si="39"/>
        <v>3864548.4737259527</v>
      </c>
      <c r="P146" s="217">
        <f t="shared" si="39"/>
        <v>4673357.1480094334</v>
      </c>
      <c r="Q146" s="217">
        <f t="shared" si="39"/>
        <v>3613720.4514404186</v>
      </c>
      <c r="R146" s="217">
        <f t="shared" si="39"/>
        <v>3537345.5655478481</v>
      </c>
      <c r="S146" s="59"/>
    </row>
    <row r="147" spans="1:19" s="10" customFormat="1" ht="12.75">
      <c r="A147" s="15"/>
      <c r="C147" s="91"/>
      <c r="D147" s="236"/>
      <c r="E147" s="47"/>
      <c r="F147" s="180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59"/>
    </row>
    <row r="148" spans="1:19" s="10" customFormat="1" ht="12.75">
      <c r="A148" s="136" t="s">
        <v>141</v>
      </c>
      <c r="C148" s="91"/>
      <c r="D148" s="236"/>
      <c r="E148" s="47"/>
      <c r="F148" s="180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59"/>
    </row>
    <row r="149" spans="1:19" s="10" customFormat="1" ht="12.75">
      <c r="A149" s="15"/>
      <c r="C149" s="91" t="s">
        <v>50</v>
      </c>
      <c r="D149" s="236" t="s">
        <v>179</v>
      </c>
      <c r="E149" s="326">
        <f>VLOOKUP(D149,'Actual Factors'!$A$4:$B$9,2,FALSE)</f>
        <v>0.22468102422743336</v>
      </c>
      <c r="F149" s="180">
        <f t="shared" ref="F149:F153" si="40">SUM(G149:R149)</f>
        <v>32466399.689913031</v>
      </c>
      <c r="G149" s="181">
        <f>INDEX('Actual NPC (Total System)'!E:E,MATCH($C149,'Actual NPC (Total System)'!$C:$C,0),1)*$E149</f>
        <v>3294928.6301873657</v>
      </c>
      <c r="H149" s="181">
        <f>INDEX('Actual NPC (Total System)'!F:F,MATCH($C149,'Actual NPC (Total System)'!$C:$C,0),1)*$E149</f>
        <v>1494860.9252426359</v>
      </c>
      <c r="I149" s="181">
        <f>INDEX('Actual NPC (Total System)'!G:G,MATCH($C149,'Actual NPC (Total System)'!$C:$C,0),1)*$E149</f>
        <v>842600.16109282989</v>
      </c>
      <c r="J149" s="181">
        <f>INDEX('Actual NPC (Total System)'!H:H,MATCH($C149,'Actual NPC (Total System)'!$C:$C,0),1)*$E149</f>
        <v>2393375.6756080459</v>
      </c>
      <c r="K149" s="181">
        <f>INDEX('Actual NPC (Total System)'!I:I,MATCH($C149,'Actual NPC (Total System)'!$C:$C,0),1)*$E149</f>
        <v>172246.07447068443</v>
      </c>
      <c r="L149" s="181">
        <f>INDEX('Actual NPC (Total System)'!J:J,MATCH($C149,'Actual NPC (Total System)'!$C:$C,0),1)*$E149</f>
        <v>169442.00585850069</v>
      </c>
      <c r="M149" s="181">
        <f>INDEX('Actual NPC (Total System)'!K:K,MATCH($C149,'Actual NPC (Total System)'!$C:$C,0),1)*$E149</f>
        <v>1881457.4533235745</v>
      </c>
      <c r="N149" s="181">
        <f>INDEX('Actual NPC (Total System)'!L:L,MATCH($C149,'Actual NPC (Total System)'!$C:$C,0),1)*$E149</f>
        <v>2521909.4816318606</v>
      </c>
      <c r="O149" s="181">
        <f>INDEX('Actual NPC (Total System)'!M:M,MATCH($C149,'Actual NPC (Total System)'!$C:$C,0),1)*$E149</f>
        <v>2529189.9017450707</v>
      </c>
      <c r="P149" s="181">
        <f>INDEX('Actual NPC (Total System)'!N:N,MATCH($C149,'Actual NPC (Total System)'!$C:$C,0),1)*$E149</f>
        <v>3505987.266383992</v>
      </c>
      <c r="Q149" s="181">
        <f>INDEX('Actual NPC (Total System)'!O:O,MATCH($C149,'Actual NPC (Total System)'!$C:$C,0),1)*$E149</f>
        <v>4706432.8055692138</v>
      </c>
      <c r="R149" s="181">
        <f>INDEX('Actual NPC (Total System)'!P:P,MATCH($C149,'Actual NPC (Total System)'!$C:$C,0),1)*$E149</f>
        <v>8953969.3087992594</v>
      </c>
      <c r="S149" s="59"/>
    </row>
    <row r="150" spans="1:19" s="10" customFormat="1" ht="12.75">
      <c r="A150" s="15"/>
      <c r="C150" s="105" t="s">
        <v>51</v>
      </c>
      <c r="D150" s="327" t="s">
        <v>172</v>
      </c>
      <c r="E150" s="326">
        <f>VLOOKUP(D150,'Actual Factors'!$A$4:$B$9,2,FALSE)</f>
        <v>0</v>
      </c>
      <c r="F150" s="178">
        <f t="shared" si="40"/>
        <v>0</v>
      </c>
      <c r="G150" s="179">
        <f>INDEX('Actual NPC (Total System)'!E:E,MATCH($C150,'Actual NPC (Total System)'!$C:$C,0),1)*$E150</f>
        <v>0</v>
      </c>
      <c r="H150" s="179">
        <f>INDEX('Actual NPC (Total System)'!F:F,MATCH($C150,'Actual NPC (Total System)'!$C:$C,0),1)*$E150</f>
        <v>0</v>
      </c>
      <c r="I150" s="179">
        <f>INDEX('Actual NPC (Total System)'!G:G,MATCH($C150,'Actual NPC (Total System)'!$C:$C,0),1)*$E150</f>
        <v>0</v>
      </c>
      <c r="J150" s="179">
        <f>INDEX('Actual NPC (Total System)'!H:H,MATCH($C150,'Actual NPC (Total System)'!$C:$C,0),1)*$E150</f>
        <v>0</v>
      </c>
      <c r="K150" s="179">
        <f>INDEX('Actual NPC (Total System)'!I:I,MATCH($C150,'Actual NPC (Total System)'!$C:$C,0),1)*$E150</f>
        <v>0</v>
      </c>
      <c r="L150" s="179">
        <f>INDEX('Actual NPC (Total System)'!J:J,MATCH($C150,'Actual NPC (Total System)'!$C:$C,0),1)*$E150</f>
        <v>0</v>
      </c>
      <c r="M150" s="179">
        <f>INDEX('Actual NPC (Total System)'!K:K,MATCH($C150,'Actual NPC (Total System)'!$C:$C,0),1)*$E150</f>
        <v>0</v>
      </c>
      <c r="N150" s="179">
        <f>INDEX('Actual NPC (Total System)'!L:L,MATCH($C150,'Actual NPC (Total System)'!$C:$C,0),1)*$E150</f>
        <v>0</v>
      </c>
      <c r="O150" s="179">
        <f>INDEX('Actual NPC (Total System)'!M:M,MATCH($C150,'Actual NPC (Total System)'!$C:$C,0),1)*$E150</f>
        <v>0</v>
      </c>
      <c r="P150" s="179">
        <f>INDEX('Actual NPC (Total System)'!N:N,MATCH($C150,'Actual NPC (Total System)'!$C:$C,0),1)*$E150</f>
        <v>0</v>
      </c>
      <c r="Q150" s="179">
        <f>INDEX('Actual NPC (Total System)'!O:O,MATCH($C150,'Actual NPC (Total System)'!$C:$C,0),1)*$E150</f>
        <v>0</v>
      </c>
      <c r="R150" s="179">
        <f>INDEX('Actual NPC (Total System)'!P:P,MATCH($C150,'Actual NPC (Total System)'!$C:$C,0),1)*$E150</f>
        <v>0</v>
      </c>
      <c r="S150" s="59"/>
    </row>
    <row r="151" spans="1:19" s="10" customFormat="1" ht="12.75">
      <c r="A151" s="15"/>
      <c r="C151" s="105" t="s">
        <v>52</v>
      </c>
      <c r="D151" s="327" t="s">
        <v>172</v>
      </c>
      <c r="E151" s="326">
        <f>VLOOKUP(D151,'Actual Factors'!$A$4:$B$9,2,FALSE)</f>
        <v>0</v>
      </c>
      <c r="F151" s="178">
        <f t="shared" si="40"/>
        <v>0</v>
      </c>
      <c r="G151" s="179">
        <f>INDEX('Actual NPC (Total System)'!E:E,MATCH($C151,'Actual NPC (Total System)'!$C:$C,0),1)*$E151</f>
        <v>0</v>
      </c>
      <c r="H151" s="179">
        <f>INDEX('Actual NPC (Total System)'!F:F,MATCH($C151,'Actual NPC (Total System)'!$C:$C,0),1)*$E151</f>
        <v>0</v>
      </c>
      <c r="I151" s="179">
        <f>INDEX('Actual NPC (Total System)'!G:G,MATCH($C151,'Actual NPC (Total System)'!$C:$C,0),1)*$E151</f>
        <v>0</v>
      </c>
      <c r="J151" s="179">
        <f>INDEX('Actual NPC (Total System)'!H:H,MATCH($C151,'Actual NPC (Total System)'!$C:$C,0),1)*$E151</f>
        <v>0</v>
      </c>
      <c r="K151" s="179">
        <f>INDEX('Actual NPC (Total System)'!I:I,MATCH($C151,'Actual NPC (Total System)'!$C:$C,0),1)*$E151</f>
        <v>0</v>
      </c>
      <c r="L151" s="179">
        <f>INDEX('Actual NPC (Total System)'!J:J,MATCH($C151,'Actual NPC (Total System)'!$C:$C,0),1)*$E151</f>
        <v>0</v>
      </c>
      <c r="M151" s="179">
        <f>INDEX('Actual NPC (Total System)'!K:K,MATCH($C151,'Actual NPC (Total System)'!$C:$C,0),1)*$E151</f>
        <v>0</v>
      </c>
      <c r="N151" s="179">
        <f>INDEX('Actual NPC (Total System)'!L:L,MATCH($C151,'Actual NPC (Total System)'!$C:$C,0),1)*$E151</f>
        <v>0</v>
      </c>
      <c r="O151" s="179">
        <f>INDEX('Actual NPC (Total System)'!M:M,MATCH($C151,'Actual NPC (Total System)'!$C:$C,0),1)*$E151</f>
        <v>0</v>
      </c>
      <c r="P151" s="179">
        <f>INDEX('Actual NPC (Total System)'!N:N,MATCH($C151,'Actual NPC (Total System)'!$C:$C,0),1)*$E151</f>
        <v>0</v>
      </c>
      <c r="Q151" s="179">
        <f>INDEX('Actual NPC (Total System)'!O:O,MATCH($C151,'Actual NPC (Total System)'!$C:$C,0),1)*$E151</f>
        <v>0</v>
      </c>
      <c r="R151" s="179">
        <f>INDEX('Actual NPC (Total System)'!P:P,MATCH($C151,'Actual NPC (Total System)'!$C:$C,0),1)*$E151</f>
        <v>0</v>
      </c>
      <c r="S151" s="59"/>
    </row>
    <row r="152" spans="1:19" s="10" customFormat="1" ht="12.75">
      <c r="A152" s="15"/>
      <c r="C152" s="105" t="s">
        <v>53</v>
      </c>
      <c r="D152" s="327" t="s">
        <v>172</v>
      </c>
      <c r="E152" s="326">
        <f>VLOOKUP(D152,'Actual Factors'!$A$4:$B$9,2,FALSE)</f>
        <v>0</v>
      </c>
      <c r="F152" s="178">
        <f t="shared" si="40"/>
        <v>0</v>
      </c>
      <c r="G152" s="179">
        <f>INDEX('Actual NPC (Total System)'!E:E,MATCH($C152,'Actual NPC (Total System)'!$C:$C,0),1)*$E152</f>
        <v>0</v>
      </c>
      <c r="H152" s="179">
        <f>INDEX('Actual NPC (Total System)'!F:F,MATCH($C152,'Actual NPC (Total System)'!$C:$C,0),1)*$E152</f>
        <v>0</v>
      </c>
      <c r="I152" s="179">
        <f>INDEX('Actual NPC (Total System)'!G:G,MATCH($C152,'Actual NPC (Total System)'!$C:$C,0),1)*$E152</f>
        <v>0</v>
      </c>
      <c r="J152" s="179">
        <f>INDEX('Actual NPC (Total System)'!H:H,MATCH($C152,'Actual NPC (Total System)'!$C:$C,0),1)*$E152</f>
        <v>0</v>
      </c>
      <c r="K152" s="179">
        <f>INDEX('Actual NPC (Total System)'!I:I,MATCH($C152,'Actual NPC (Total System)'!$C:$C,0),1)*$E152</f>
        <v>0</v>
      </c>
      <c r="L152" s="179">
        <f>INDEX('Actual NPC (Total System)'!J:J,MATCH($C152,'Actual NPC (Total System)'!$C:$C,0),1)*$E152</f>
        <v>0</v>
      </c>
      <c r="M152" s="179">
        <f>INDEX('Actual NPC (Total System)'!K:K,MATCH($C152,'Actual NPC (Total System)'!$C:$C,0),1)*$E152</f>
        <v>0</v>
      </c>
      <c r="N152" s="179">
        <f>INDEX('Actual NPC (Total System)'!L:L,MATCH($C152,'Actual NPC (Total System)'!$C:$C,0),1)*$E152</f>
        <v>0</v>
      </c>
      <c r="O152" s="179">
        <f>INDEX('Actual NPC (Total System)'!M:M,MATCH($C152,'Actual NPC (Total System)'!$C:$C,0),1)*$E152</f>
        <v>0</v>
      </c>
      <c r="P152" s="179">
        <f>INDEX('Actual NPC (Total System)'!N:N,MATCH($C152,'Actual NPC (Total System)'!$C:$C,0),1)*$E152</f>
        <v>0</v>
      </c>
      <c r="Q152" s="179">
        <f>INDEX('Actual NPC (Total System)'!O:O,MATCH($C152,'Actual NPC (Total System)'!$C:$C,0),1)*$E152</f>
        <v>0</v>
      </c>
      <c r="R152" s="179">
        <f>INDEX('Actual NPC (Total System)'!P:P,MATCH($C152,'Actual NPC (Total System)'!$C:$C,0),1)*$E152</f>
        <v>0</v>
      </c>
      <c r="S152" s="59"/>
    </row>
    <row r="153" spans="1:19" s="10" customFormat="1" ht="12.75">
      <c r="A153" s="15"/>
      <c r="C153" s="105" t="s">
        <v>54</v>
      </c>
      <c r="D153" s="236" t="s">
        <v>179</v>
      </c>
      <c r="E153" s="326">
        <f>VLOOKUP(D153,'Actual Factors'!$A$4:$B$9,2,FALSE)</f>
        <v>0.22468102422743336</v>
      </c>
      <c r="F153" s="178">
        <f t="shared" si="40"/>
        <v>17222483.91256373</v>
      </c>
      <c r="G153" s="179">
        <f>INDEX('Actual NPC (Total System)'!E:E,MATCH($C153,'Actual NPC (Total System)'!$C:$C,0),1)*$E153</f>
        <v>978490.65295671904</v>
      </c>
      <c r="H153" s="179">
        <f>INDEX('Actual NPC (Total System)'!F:F,MATCH($C153,'Actual NPC (Total System)'!$C:$C,0),1)*$E153</f>
        <v>912121.74549924664</v>
      </c>
      <c r="I153" s="179">
        <f>INDEX('Actual NPC (Total System)'!G:G,MATCH($C153,'Actual NPC (Total System)'!$C:$C,0),1)*$E153</f>
        <v>962586.12359257799</v>
      </c>
      <c r="J153" s="179">
        <f>INDEX('Actual NPC (Total System)'!H:H,MATCH($C153,'Actual NPC (Total System)'!$C:$C,0),1)*$E153</f>
        <v>1386986.6427498043</v>
      </c>
      <c r="K153" s="179">
        <f>INDEX('Actual NPC (Total System)'!I:I,MATCH($C153,'Actual NPC (Total System)'!$C:$C,0),1)*$E153</f>
        <v>1498711.4007889542</v>
      </c>
      <c r="L153" s="179">
        <f>INDEX('Actual NPC (Total System)'!J:J,MATCH($C153,'Actual NPC (Total System)'!$C:$C,0),1)*$E153</f>
        <v>1126842.893590943</v>
      </c>
      <c r="M153" s="179">
        <f>INDEX('Actual NPC (Total System)'!K:K,MATCH($C153,'Actual NPC (Total System)'!$C:$C,0),1)*$E153</f>
        <v>1072704.7875258122</v>
      </c>
      <c r="N153" s="179">
        <f>INDEX('Actual NPC (Total System)'!L:L,MATCH($C153,'Actual NPC (Total System)'!$C:$C,0),1)*$E153</f>
        <v>1208284.5028438002</v>
      </c>
      <c r="O153" s="179">
        <f>INDEX('Actual NPC (Total System)'!M:M,MATCH($C153,'Actual NPC (Total System)'!$C:$C,0),1)*$E153</f>
        <v>1105911.2386502253</v>
      </c>
      <c r="P153" s="179">
        <f>INDEX('Actual NPC (Total System)'!N:N,MATCH($C153,'Actual NPC (Total System)'!$C:$C,0),1)*$E153</f>
        <v>-122047.25137350778</v>
      </c>
      <c r="Q153" s="179">
        <f>INDEX('Actual NPC (Total System)'!O:O,MATCH($C153,'Actual NPC (Total System)'!$C:$C,0),1)*$E153</f>
        <v>1834106.2352806462</v>
      </c>
      <c r="R153" s="179">
        <f>INDEX('Actual NPC (Total System)'!P:P,MATCH($C153,'Actual NPC (Total System)'!$C:$C,0),1)*$E153</f>
        <v>5257784.9404585073</v>
      </c>
      <c r="S153" s="59"/>
    </row>
    <row r="154" spans="1:19" s="10" customFormat="1" ht="12.75">
      <c r="A154" s="15"/>
      <c r="C154" s="105" t="s">
        <v>115</v>
      </c>
      <c r="D154" s="327" t="s">
        <v>172</v>
      </c>
      <c r="E154" s="326">
        <f>VLOOKUP(D154,'Actual Factors'!$A$4:$B$9,2,FALSE)</f>
        <v>0</v>
      </c>
      <c r="F154" s="178">
        <f>SUM(G154:R154)</f>
        <v>0</v>
      </c>
      <c r="G154" s="179">
        <f>INDEX('Actual NPC (Total System)'!E:E,MATCH($C154,'Actual NPC (Total System)'!$C:$C,0),1)*$E154</f>
        <v>0</v>
      </c>
      <c r="H154" s="179">
        <f>INDEX('Actual NPC (Total System)'!F:F,MATCH($C154,'Actual NPC (Total System)'!$C:$C,0),1)*$E154</f>
        <v>0</v>
      </c>
      <c r="I154" s="179">
        <f>INDEX('Actual NPC (Total System)'!G:G,MATCH($C154,'Actual NPC (Total System)'!$C:$C,0),1)*$E154</f>
        <v>0</v>
      </c>
      <c r="J154" s="179">
        <f>INDEX('Actual NPC (Total System)'!H:H,MATCH($C154,'Actual NPC (Total System)'!$C:$C,0),1)*$E154</f>
        <v>0</v>
      </c>
      <c r="K154" s="179">
        <f>INDEX('Actual NPC (Total System)'!I:I,MATCH($C154,'Actual NPC (Total System)'!$C:$C,0),1)*$E154</f>
        <v>0</v>
      </c>
      <c r="L154" s="179">
        <f>INDEX('Actual NPC (Total System)'!J:J,MATCH($C154,'Actual NPC (Total System)'!$C:$C,0),1)*$E154</f>
        <v>0</v>
      </c>
      <c r="M154" s="179">
        <f>INDEX('Actual NPC (Total System)'!K:K,MATCH($C154,'Actual NPC (Total System)'!$C:$C,0),1)*$E154</f>
        <v>0</v>
      </c>
      <c r="N154" s="179">
        <f>INDEX('Actual NPC (Total System)'!L:L,MATCH($C154,'Actual NPC (Total System)'!$C:$C,0),1)*$E154</f>
        <v>0</v>
      </c>
      <c r="O154" s="179">
        <f>INDEX('Actual NPC (Total System)'!M:M,MATCH($C154,'Actual NPC (Total System)'!$C:$C,0),1)*$E154</f>
        <v>0</v>
      </c>
      <c r="P154" s="179">
        <f>INDEX('Actual NPC (Total System)'!N:N,MATCH($C154,'Actual NPC (Total System)'!$C:$C,0),1)*$E154</f>
        <v>0</v>
      </c>
      <c r="Q154" s="179">
        <f>INDEX('Actual NPC (Total System)'!O:O,MATCH($C154,'Actual NPC (Total System)'!$C:$C,0),1)*$E154</f>
        <v>0</v>
      </c>
      <c r="R154" s="179">
        <f>INDEX('Actual NPC (Total System)'!P:P,MATCH($C154,'Actual NPC (Total System)'!$C:$C,0),1)*$E154</f>
        <v>0</v>
      </c>
      <c r="S154" s="59"/>
    </row>
    <row r="155" spans="1:19" s="153" customFormat="1" ht="12.75">
      <c r="A155" s="156"/>
      <c r="C155" s="167" t="s">
        <v>116</v>
      </c>
      <c r="D155" s="327" t="s">
        <v>172</v>
      </c>
      <c r="E155" s="326">
        <f>VLOOKUP(D155,'Actual Factors'!$A$4:$B$9,2,FALSE)</f>
        <v>0</v>
      </c>
      <c r="F155" s="178">
        <f>SUM(G155:R155)</f>
        <v>0</v>
      </c>
      <c r="G155" s="179">
        <f>INDEX('Actual NPC (Total System)'!E:E,MATCH($C155,'Actual NPC (Total System)'!$C:$C,0),1)*$E155</f>
        <v>0</v>
      </c>
      <c r="H155" s="179">
        <f>INDEX('Actual NPC (Total System)'!F:F,MATCH($C155,'Actual NPC (Total System)'!$C:$C,0),1)*$E155</f>
        <v>0</v>
      </c>
      <c r="I155" s="179">
        <f>INDEX('Actual NPC (Total System)'!G:G,MATCH($C155,'Actual NPC (Total System)'!$C:$C,0),1)*$E155</f>
        <v>0</v>
      </c>
      <c r="J155" s="179">
        <f>INDEX('Actual NPC (Total System)'!H:H,MATCH($C155,'Actual NPC (Total System)'!$C:$C,0),1)*$E155</f>
        <v>0</v>
      </c>
      <c r="K155" s="179">
        <f>INDEX('Actual NPC (Total System)'!I:I,MATCH($C155,'Actual NPC (Total System)'!$C:$C,0),1)*$E155</f>
        <v>0</v>
      </c>
      <c r="L155" s="179">
        <f>INDEX('Actual NPC (Total System)'!J:J,MATCH($C155,'Actual NPC (Total System)'!$C:$C,0),1)*$E155</f>
        <v>0</v>
      </c>
      <c r="M155" s="179">
        <f>INDEX('Actual NPC (Total System)'!K:K,MATCH($C155,'Actual NPC (Total System)'!$C:$C,0),1)*$E155</f>
        <v>0</v>
      </c>
      <c r="N155" s="179">
        <f>INDEX('Actual NPC (Total System)'!L:L,MATCH($C155,'Actual NPC (Total System)'!$C:$C,0),1)*$E155</f>
        <v>0</v>
      </c>
      <c r="O155" s="179">
        <f>INDEX('Actual NPC (Total System)'!M:M,MATCH($C155,'Actual NPC (Total System)'!$C:$C,0),1)*$E155</f>
        <v>0</v>
      </c>
      <c r="P155" s="179">
        <f>INDEX('Actual NPC (Total System)'!N:N,MATCH($C155,'Actual NPC (Total System)'!$C:$C,0),1)*$E155</f>
        <v>0</v>
      </c>
      <c r="Q155" s="179">
        <f>INDEX('Actual NPC (Total System)'!O:O,MATCH($C155,'Actual NPC (Total System)'!$C:$C,0),1)*$E155</f>
        <v>0</v>
      </c>
      <c r="R155" s="179">
        <f>INDEX('Actual NPC (Total System)'!P:P,MATCH($C155,'Actual NPC (Total System)'!$C:$C,0),1)*$E155</f>
        <v>0</v>
      </c>
      <c r="S155" s="59"/>
    </row>
    <row r="156" spans="1:19" s="10" customFormat="1" ht="12.75">
      <c r="A156" s="156"/>
      <c r="B156" s="153"/>
      <c r="C156" s="167" t="s">
        <v>153</v>
      </c>
      <c r="D156" s="327" t="s">
        <v>172</v>
      </c>
      <c r="E156" s="326">
        <f>VLOOKUP(D156,'Actual Factors'!$A$4:$B$9,2,FALSE)</f>
        <v>0</v>
      </c>
      <c r="F156" s="178">
        <f t="shared" ref="F156" si="41">SUM(G156:R156)</f>
        <v>0</v>
      </c>
      <c r="G156" s="179">
        <f>INDEX('Actual NPC (Total System)'!E:E,MATCH($C156,'Actual NPC (Total System)'!$C:$C,0),1)*$E156</f>
        <v>0</v>
      </c>
      <c r="H156" s="179">
        <f>INDEX('Actual NPC (Total System)'!F:F,MATCH($C156,'Actual NPC (Total System)'!$C:$C,0),1)*$E156</f>
        <v>0</v>
      </c>
      <c r="I156" s="179">
        <f>INDEX('Actual NPC (Total System)'!G:G,MATCH($C156,'Actual NPC (Total System)'!$C:$C,0),1)*$E156</f>
        <v>0</v>
      </c>
      <c r="J156" s="179">
        <f>INDEX('Actual NPC (Total System)'!H:H,MATCH($C156,'Actual NPC (Total System)'!$C:$C,0),1)*$E156</f>
        <v>0</v>
      </c>
      <c r="K156" s="179">
        <f>INDEX('Actual NPC (Total System)'!I:I,MATCH($C156,'Actual NPC (Total System)'!$C:$C,0),1)*$E156</f>
        <v>0</v>
      </c>
      <c r="L156" s="179">
        <f>INDEX('Actual NPC (Total System)'!J:J,MATCH($C156,'Actual NPC (Total System)'!$C:$C,0),1)*$E156</f>
        <v>0</v>
      </c>
      <c r="M156" s="179">
        <f>INDEX('Actual NPC (Total System)'!K:K,MATCH($C156,'Actual NPC (Total System)'!$C:$C,0),1)*$E156</f>
        <v>0</v>
      </c>
      <c r="N156" s="179">
        <f>INDEX('Actual NPC (Total System)'!L:L,MATCH($C156,'Actual NPC (Total System)'!$C:$C,0),1)*$E156</f>
        <v>0</v>
      </c>
      <c r="O156" s="179">
        <f>INDEX('Actual NPC (Total System)'!M:M,MATCH($C156,'Actual NPC (Total System)'!$C:$C,0),1)*$E156</f>
        <v>0</v>
      </c>
      <c r="P156" s="179">
        <f>INDEX('Actual NPC (Total System)'!N:N,MATCH($C156,'Actual NPC (Total System)'!$C:$C,0),1)*$E156</f>
        <v>0</v>
      </c>
      <c r="Q156" s="179">
        <f>INDEX('Actual NPC (Total System)'!O:O,MATCH($C156,'Actual NPC (Total System)'!$C:$C,0),1)*$E156</f>
        <v>0</v>
      </c>
      <c r="R156" s="179">
        <f>INDEX('Actual NPC (Total System)'!P:P,MATCH($C156,'Actual NPC (Total System)'!$C:$C,0),1)*$E156</f>
        <v>0</v>
      </c>
      <c r="S156" s="59"/>
    </row>
    <row r="157" spans="1:19" s="153" customFormat="1" ht="12.75">
      <c r="A157" s="156"/>
      <c r="C157" s="167"/>
      <c r="D157" s="236"/>
      <c r="E157" s="47"/>
      <c r="F157" s="215" t="s">
        <v>86</v>
      </c>
      <c r="G157" s="215" t="s">
        <v>86</v>
      </c>
      <c r="H157" s="215" t="s">
        <v>86</v>
      </c>
      <c r="I157" s="215" t="s">
        <v>86</v>
      </c>
      <c r="J157" s="215" t="s">
        <v>86</v>
      </c>
      <c r="K157" s="215" t="s">
        <v>86</v>
      </c>
      <c r="L157" s="215" t="s">
        <v>86</v>
      </c>
      <c r="M157" s="215" t="s">
        <v>86</v>
      </c>
      <c r="N157" s="215" t="s">
        <v>86</v>
      </c>
      <c r="O157" s="215" t="s">
        <v>86</v>
      </c>
      <c r="P157" s="215" t="s">
        <v>86</v>
      </c>
      <c r="Q157" s="215" t="s">
        <v>86</v>
      </c>
      <c r="R157" s="215" t="s">
        <v>86</v>
      </c>
      <c r="S157" s="59"/>
    </row>
    <row r="158" spans="1:19" s="10" customFormat="1" ht="12.75">
      <c r="A158" s="102" t="s">
        <v>55</v>
      </c>
      <c r="B158" s="104"/>
      <c r="C158" s="105"/>
      <c r="D158" s="236"/>
      <c r="E158" s="47"/>
      <c r="F158" s="217">
        <f>SUM(G158:R158)</f>
        <v>49688883.602476761</v>
      </c>
      <c r="G158" s="217">
        <f t="shared" ref="G158:R158" si="42">SUM(G149:G156)</f>
        <v>4273419.2831440847</v>
      </c>
      <c r="H158" s="217">
        <f t="shared" si="42"/>
        <v>2406982.6707418826</v>
      </c>
      <c r="I158" s="217">
        <f t="shared" si="42"/>
        <v>1805186.2846854078</v>
      </c>
      <c r="J158" s="217">
        <f t="shared" si="42"/>
        <v>3780362.3183578504</v>
      </c>
      <c r="K158" s="217">
        <f t="shared" si="42"/>
        <v>1670957.4752596386</v>
      </c>
      <c r="L158" s="217">
        <f t="shared" si="42"/>
        <v>1296284.8994494437</v>
      </c>
      <c r="M158" s="217">
        <f t="shared" si="42"/>
        <v>2954162.2408493869</v>
      </c>
      <c r="N158" s="217">
        <f t="shared" si="42"/>
        <v>3730193.9844756611</v>
      </c>
      <c r="O158" s="217">
        <f t="shared" si="42"/>
        <v>3635101.1403952958</v>
      </c>
      <c r="P158" s="217">
        <f t="shared" si="42"/>
        <v>3383940.0150104845</v>
      </c>
      <c r="Q158" s="217">
        <f t="shared" si="42"/>
        <v>6540539.0408498598</v>
      </c>
      <c r="R158" s="217">
        <f t="shared" si="42"/>
        <v>14211754.249257766</v>
      </c>
      <c r="S158" s="59"/>
    </row>
    <row r="159" spans="1:19" s="153" customFormat="1" ht="12.75">
      <c r="A159" s="15"/>
      <c r="B159" s="15"/>
      <c r="C159" s="105"/>
      <c r="D159" s="250"/>
      <c r="E159" s="47"/>
      <c r="F159" s="20"/>
      <c r="G159" s="21"/>
      <c r="H159" s="21"/>
      <c r="I159" s="21"/>
      <c r="J159" s="21"/>
      <c r="K159" s="158"/>
      <c r="L159" s="158"/>
      <c r="M159" s="158"/>
      <c r="N159" s="158"/>
      <c r="O159" s="158"/>
      <c r="P159" s="158"/>
      <c r="Q159" s="158"/>
      <c r="R159" s="158"/>
      <c r="S159" s="59"/>
    </row>
    <row r="160" spans="1:19" s="103" customFormat="1" ht="12.75">
      <c r="A160" s="136" t="s">
        <v>142</v>
      </c>
      <c r="B160" s="16"/>
      <c r="C160" s="91"/>
      <c r="D160" s="250"/>
      <c r="E160" s="47"/>
      <c r="F160" s="48"/>
      <c r="G160" s="21"/>
      <c r="H160" s="21"/>
      <c r="I160" s="21"/>
      <c r="J160" s="21"/>
      <c r="K160" s="158"/>
      <c r="L160" s="158"/>
      <c r="M160" s="158"/>
      <c r="N160" s="158"/>
      <c r="O160" s="158"/>
      <c r="P160" s="158"/>
      <c r="Q160" s="158"/>
      <c r="R160" s="158"/>
      <c r="S160" s="59"/>
    </row>
    <row r="161" spans="1:19" s="10" customFormat="1" ht="12.75">
      <c r="A161" s="16"/>
      <c r="B161" s="16"/>
      <c r="C161" s="91" t="s">
        <v>56</v>
      </c>
      <c r="D161" s="327" t="s">
        <v>198</v>
      </c>
      <c r="E161" s="326">
        <f>VLOOKUP(D161,'Actual Factors'!$A$4:$B$9,2,FALSE)</f>
        <v>7.966085435555563E-2</v>
      </c>
      <c r="F161" s="178">
        <f t="shared" ref="F161" si="43">SUM(G161:R161)</f>
        <v>403895.75477193436</v>
      </c>
      <c r="G161" s="179">
        <f>INDEX('Actual NPC (Total System)'!E:E,MATCH($C161,'Actual NPC (Total System)'!$C:$C,0),1)*$E161</f>
        <v>28848.343559110828</v>
      </c>
      <c r="H161" s="179">
        <f>INDEX('Actual NPC (Total System)'!F:F,MATCH($C161,'Actual NPC (Total System)'!$C:$C,0),1)*$E161</f>
        <v>32264.345976631979</v>
      </c>
      <c r="I161" s="179">
        <f>INDEX('Actual NPC (Total System)'!G:G,MATCH($C161,'Actual NPC (Total System)'!$C:$C,0),1)*$E161</f>
        <v>32966.475153704756</v>
      </c>
      <c r="J161" s="179">
        <f>INDEX('Actual NPC (Total System)'!H:H,MATCH($C161,'Actual NPC (Total System)'!$C:$C,0),1)*$E161</f>
        <v>29890.909770140421</v>
      </c>
      <c r="K161" s="179">
        <f>INDEX('Actual NPC (Total System)'!I:I,MATCH($C161,'Actual NPC (Total System)'!$C:$C,0),1)*$E161</f>
        <v>29326.469600169956</v>
      </c>
      <c r="L161" s="179">
        <f>INDEX('Actual NPC (Total System)'!J:J,MATCH($C161,'Actual NPC (Total System)'!$C:$C,0),1)*$E161</f>
        <v>34406.902722161918</v>
      </c>
      <c r="M161" s="179">
        <f>INDEX('Actual NPC (Total System)'!K:K,MATCH($C161,'Actual NPC (Total System)'!$C:$C,0),1)*$E161</f>
        <v>31293.5279072948</v>
      </c>
      <c r="N161" s="179">
        <f>INDEX('Actual NPC (Total System)'!L:L,MATCH($C161,'Actual NPC (Total System)'!$C:$C,0),1)*$E161</f>
        <v>29146.718068750823</v>
      </c>
      <c r="O161" s="179">
        <f>INDEX('Actual NPC (Total System)'!M:M,MATCH($C161,'Actual NPC (Total System)'!$C:$C,0),1)*$E161</f>
        <v>35449.906271281921</v>
      </c>
      <c r="P161" s="179">
        <f>INDEX('Actual NPC (Total System)'!N:N,MATCH($C161,'Actual NPC (Total System)'!$C:$C,0),1)*$E161</f>
        <v>30603.311214382349</v>
      </c>
      <c r="Q161" s="179">
        <f>INDEX('Actual NPC (Total System)'!O:O,MATCH($C161,'Actual NPC (Total System)'!$C:$C,0),1)*$E161</f>
        <v>52271.745496006763</v>
      </c>
      <c r="R161" s="179">
        <f>INDEX('Actual NPC (Total System)'!P:P,MATCH($C161,'Actual NPC (Total System)'!$C:$C,0),1)*$E161</f>
        <v>37427.099032297876</v>
      </c>
      <c r="S161" s="59"/>
    </row>
    <row r="162" spans="1:19" s="153" customFormat="1" ht="12.75">
      <c r="A162" s="170"/>
      <c r="B162" s="170"/>
      <c r="C162" s="167"/>
      <c r="D162" s="236"/>
      <c r="E162" s="47"/>
      <c r="F162" s="215" t="s">
        <v>86</v>
      </c>
      <c r="G162" s="215" t="s">
        <v>86</v>
      </c>
      <c r="H162" s="215" t="s">
        <v>86</v>
      </c>
      <c r="I162" s="215" t="s">
        <v>86</v>
      </c>
      <c r="J162" s="215" t="s">
        <v>86</v>
      </c>
      <c r="K162" s="215" t="s">
        <v>86</v>
      </c>
      <c r="L162" s="215" t="s">
        <v>86</v>
      </c>
      <c r="M162" s="215" t="s">
        <v>86</v>
      </c>
      <c r="N162" s="215" t="s">
        <v>86</v>
      </c>
      <c r="O162" s="215" t="s">
        <v>86</v>
      </c>
      <c r="P162" s="215" t="s">
        <v>86</v>
      </c>
      <c r="Q162" s="215" t="s">
        <v>86</v>
      </c>
      <c r="R162" s="215" t="s">
        <v>86</v>
      </c>
      <c r="S162" s="59"/>
    </row>
    <row r="163" spans="1:19" s="10" customFormat="1" ht="12.75">
      <c r="A163" s="102" t="s">
        <v>57</v>
      </c>
      <c r="B163" s="15"/>
      <c r="C163" s="91"/>
      <c r="D163" s="236"/>
      <c r="E163" s="47"/>
      <c r="F163" s="179">
        <f>SUM(G163:R163)</f>
        <v>403895.75477193436</v>
      </c>
      <c r="G163" s="179">
        <f t="shared" ref="G163:R163" si="44">SUM(G161:G161)</f>
        <v>28848.343559110828</v>
      </c>
      <c r="H163" s="179">
        <f t="shared" si="44"/>
        <v>32264.345976631979</v>
      </c>
      <c r="I163" s="179">
        <f t="shared" si="44"/>
        <v>32966.475153704756</v>
      </c>
      <c r="J163" s="179">
        <f t="shared" si="44"/>
        <v>29890.909770140421</v>
      </c>
      <c r="K163" s="179">
        <f t="shared" si="44"/>
        <v>29326.469600169956</v>
      </c>
      <c r="L163" s="179">
        <f t="shared" si="44"/>
        <v>34406.902722161918</v>
      </c>
      <c r="M163" s="179">
        <f t="shared" si="44"/>
        <v>31293.5279072948</v>
      </c>
      <c r="N163" s="179">
        <f t="shared" si="44"/>
        <v>29146.718068750823</v>
      </c>
      <c r="O163" s="179">
        <f t="shared" si="44"/>
        <v>35449.906271281921</v>
      </c>
      <c r="P163" s="179">
        <f t="shared" si="44"/>
        <v>30603.311214382349</v>
      </c>
      <c r="Q163" s="179">
        <f t="shared" si="44"/>
        <v>52271.745496006763</v>
      </c>
      <c r="R163" s="179">
        <f t="shared" si="44"/>
        <v>37427.099032297876</v>
      </c>
      <c r="S163" s="59"/>
    </row>
    <row r="164" spans="1:19" s="10" customFormat="1" ht="12.75">
      <c r="B164" s="15"/>
      <c r="C164" s="91"/>
      <c r="D164" s="236"/>
      <c r="E164" s="47"/>
      <c r="F164" s="20"/>
      <c r="G164" s="21"/>
      <c r="H164" s="21"/>
      <c r="I164" s="21"/>
      <c r="J164" s="21"/>
      <c r="K164" s="158"/>
      <c r="L164" s="158"/>
      <c r="M164" s="158"/>
      <c r="N164" s="158"/>
      <c r="O164" s="158"/>
      <c r="P164" s="158"/>
      <c r="Q164" s="158"/>
      <c r="R164" s="158"/>
      <c r="S164" s="59"/>
    </row>
    <row r="165" spans="1:19" s="10" customFormat="1" ht="13.5" thickBot="1">
      <c r="A165" s="30" t="s">
        <v>58</v>
      </c>
      <c r="B165" s="30"/>
      <c r="C165" s="91"/>
      <c r="D165" s="250"/>
      <c r="E165" s="47"/>
      <c r="F165" s="219">
        <f>SUM(G165:R165)</f>
        <v>128913633.30257861</v>
      </c>
      <c r="G165" s="219">
        <f t="shared" ref="G165:R165" si="45">SUM(G163,G158,G146,G133,G127,-G22)</f>
        <v>9309614.217471011</v>
      </c>
      <c r="H165" s="219">
        <f t="shared" si="45"/>
        <v>7047157.8241812447</v>
      </c>
      <c r="I165" s="219">
        <f t="shared" si="45"/>
        <v>6911317.7766962089</v>
      </c>
      <c r="J165" s="219">
        <f t="shared" si="45"/>
        <v>8257291.260691463</v>
      </c>
      <c r="K165" s="219">
        <f t="shared" si="45"/>
        <v>6068365.8549820324</v>
      </c>
      <c r="L165" s="219">
        <f t="shared" si="45"/>
        <v>4686935.1205552351</v>
      </c>
      <c r="M165" s="219">
        <f t="shared" si="45"/>
        <v>14865697.585164301</v>
      </c>
      <c r="N165" s="219">
        <f t="shared" si="45"/>
        <v>14059518.588865366</v>
      </c>
      <c r="O165" s="219">
        <f t="shared" si="45"/>
        <v>12849498.598212797</v>
      </c>
      <c r="P165" s="219">
        <f t="shared" si="45"/>
        <v>9523725.3769209702</v>
      </c>
      <c r="Q165" s="219">
        <f t="shared" si="45"/>
        <v>12481121.435705276</v>
      </c>
      <c r="R165" s="219">
        <f t="shared" si="45"/>
        <v>22853389.663132716</v>
      </c>
      <c r="S165" s="59"/>
    </row>
    <row r="166" spans="1:19" s="250" customFormat="1" ht="13.5" thickTop="1">
      <c r="A166" s="169"/>
      <c r="B166" s="169"/>
      <c r="C166" s="251"/>
      <c r="E166" s="47"/>
      <c r="F166" s="328"/>
      <c r="G166" s="328"/>
      <c r="H166" s="328"/>
      <c r="I166" s="328"/>
      <c r="J166" s="328"/>
      <c r="K166" s="328"/>
      <c r="L166" s="328"/>
      <c r="M166" s="328"/>
      <c r="N166" s="328"/>
      <c r="O166" s="328"/>
      <c r="P166" s="328"/>
      <c r="Q166" s="328"/>
      <c r="R166" s="328"/>
      <c r="S166" s="59"/>
    </row>
    <row r="167" spans="1:19" s="10" customFormat="1" ht="12.75">
      <c r="B167" s="15"/>
      <c r="C167" s="91"/>
      <c r="D167" s="250"/>
      <c r="E167" s="47"/>
      <c r="F167" s="20"/>
      <c r="G167" s="21"/>
      <c r="H167" s="21"/>
      <c r="I167" s="21"/>
      <c r="J167" s="21"/>
      <c r="K167" s="158"/>
      <c r="L167" s="158"/>
      <c r="M167" s="158"/>
      <c r="N167" s="158"/>
      <c r="O167" s="158"/>
      <c r="P167" s="158"/>
      <c r="Q167" s="158"/>
      <c r="R167" s="158"/>
      <c r="S167" s="59"/>
    </row>
    <row r="168" spans="1:19" s="10" customFormat="1" ht="12.75">
      <c r="B168" s="15"/>
      <c r="C168" s="108" t="s">
        <v>107</v>
      </c>
      <c r="D168" s="250"/>
      <c r="E168" s="47"/>
      <c r="F168" s="58">
        <f t="shared" ref="F168:R168" si="46">F165/F175</f>
        <v>27.744744608588427</v>
      </c>
      <c r="G168" s="58">
        <f>G165/G175</f>
        <v>19.465763224596078</v>
      </c>
      <c r="H168" s="58">
        <f t="shared" si="46"/>
        <v>18.491965483368389</v>
      </c>
      <c r="I168" s="58">
        <f t="shared" si="46"/>
        <v>19.361970646432898</v>
      </c>
      <c r="J168" s="58">
        <f t="shared" si="46"/>
        <v>23.928040662733974</v>
      </c>
      <c r="K168" s="58">
        <f t="shared" si="46"/>
        <v>18.738787409951289</v>
      </c>
      <c r="L168" s="58">
        <f t="shared" si="46"/>
        <v>14.05472607497525</v>
      </c>
      <c r="M168" s="58">
        <f t="shared" si="46"/>
        <v>35.041893852824984</v>
      </c>
      <c r="N168" s="58">
        <f t="shared" si="46"/>
        <v>33.267479005210802</v>
      </c>
      <c r="O168" s="58">
        <f t="shared" si="46"/>
        <v>39.619007904637286</v>
      </c>
      <c r="P168" s="58">
        <f t="shared" si="46"/>
        <v>28.052644386502269</v>
      </c>
      <c r="Q168" s="58">
        <f t="shared" si="46"/>
        <v>29.881466881218767</v>
      </c>
      <c r="R168" s="58">
        <f t="shared" si="46"/>
        <v>45.766048512106551</v>
      </c>
      <c r="S168" s="59"/>
    </row>
    <row r="169" spans="1:19" s="10" customFormat="1" ht="12.75">
      <c r="B169" s="15"/>
      <c r="C169" s="91"/>
      <c r="D169" s="250"/>
      <c r="E169" s="47"/>
      <c r="F169" s="20"/>
      <c r="G169" s="20"/>
      <c r="H169" s="20"/>
      <c r="I169" s="20"/>
      <c r="J169" s="20"/>
      <c r="K169" s="157"/>
      <c r="L169" s="157"/>
      <c r="M169" s="157"/>
      <c r="N169" s="157"/>
      <c r="O169" s="157"/>
      <c r="P169" s="157"/>
      <c r="Q169" s="157"/>
      <c r="R169" s="157"/>
      <c r="S169" s="59"/>
    </row>
    <row r="170" spans="1:19" s="250" customFormat="1" ht="12.75">
      <c r="B170" s="156"/>
      <c r="C170" s="251"/>
      <c r="E170" s="4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59"/>
    </row>
    <row r="171" spans="1:19" s="250" customFormat="1" ht="12.75">
      <c r="B171" s="156"/>
      <c r="C171" s="251"/>
      <c r="E171" s="4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59"/>
    </row>
    <row r="172" spans="1:19" s="250" customFormat="1" ht="12.75">
      <c r="B172" s="156"/>
      <c r="C172" s="251"/>
      <c r="E172" s="47"/>
      <c r="F172" s="157"/>
      <c r="G172" s="354" t="s">
        <v>108</v>
      </c>
      <c r="H172" s="354"/>
      <c r="I172" s="354"/>
      <c r="J172" s="354"/>
      <c r="K172" s="354"/>
      <c r="L172" s="354"/>
      <c r="M172" s="354"/>
      <c r="N172" s="354"/>
      <c r="O172" s="354"/>
      <c r="P172" s="354"/>
      <c r="Q172" s="354"/>
      <c r="R172" s="354"/>
      <c r="S172" s="59"/>
    </row>
    <row r="173" spans="1:19" s="10" customFormat="1" ht="12.75">
      <c r="A173" s="55"/>
      <c r="B173" s="55"/>
      <c r="C173" s="110"/>
      <c r="D173" s="250"/>
      <c r="E173" s="4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7"/>
      <c r="R173" s="187"/>
      <c r="S173" s="59"/>
    </row>
    <row r="174" spans="1:19" s="10" customFormat="1" ht="12.75">
      <c r="A174" s="55"/>
      <c r="B174" s="55"/>
      <c r="C174" s="47"/>
      <c r="D174" s="250"/>
      <c r="E174" s="47"/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4"/>
      <c r="Q174" s="194"/>
      <c r="R174" s="194"/>
      <c r="S174" s="59"/>
    </row>
    <row r="175" spans="1:19" s="336" customFormat="1" ht="12.75">
      <c r="A175" s="335" t="s">
        <v>59</v>
      </c>
      <c r="C175" s="337"/>
      <c r="E175" s="338"/>
      <c r="F175" s="339">
        <f>SUM(G175:R175)</f>
        <v>4646416.2896880014</v>
      </c>
      <c r="G175" s="339">
        <f>'Actual Factors'!$R$25</f>
        <v>478255.80276800005</v>
      </c>
      <c r="H175" s="339">
        <f>'Actual Factors'!$R$26</f>
        <v>381092.95794000017</v>
      </c>
      <c r="I175" s="339">
        <f>'Actual Factors'!$R$27</f>
        <v>356953.22045999987</v>
      </c>
      <c r="J175" s="339">
        <f>'Actual Factors'!$R$28</f>
        <v>345088.48330200056</v>
      </c>
      <c r="K175" s="339">
        <f>'Actual Factors'!$R$29</f>
        <v>323839.83671000018</v>
      </c>
      <c r="L175" s="339">
        <f>'Actual Factors'!$R$30</f>
        <v>333477.51464899955</v>
      </c>
      <c r="M175" s="339">
        <f>'Actual Factors'!$R$31</f>
        <v>424226.4315850003</v>
      </c>
      <c r="N175" s="339">
        <f>'Actual Factors'!$R$32</f>
        <v>422620.49933700036</v>
      </c>
      <c r="O175" s="339">
        <f>'Actual Factors'!$R$33</f>
        <v>324326.61184099974</v>
      </c>
      <c r="P175" s="339">
        <f>'Actual Factors'!$R$34</f>
        <v>339494.7458680002</v>
      </c>
      <c r="Q175" s="339">
        <f>'Actual Factors'!$R$35</f>
        <v>417687.70875000005</v>
      </c>
      <c r="R175" s="339">
        <f>'Actual Factors'!$R$36</f>
        <v>499352.47647800046</v>
      </c>
      <c r="S175" s="340"/>
    </row>
    <row r="176" spans="1:19" s="10" customFormat="1" ht="12.75">
      <c r="A176" s="112"/>
      <c r="B176" s="110"/>
      <c r="C176" s="109"/>
      <c r="D176" s="250"/>
      <c r="E176" s="47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59"/>
    </row>
    <row r="177" spans="1:19" s="10" customFormat="1" ht="12.75">
      <c r="A177" s="113" t="s">
        <v>0</v>
      </c>
      <c r="B177" s="110"/>
      <c r="C177" s="109"/>
      <c r="D177" s="250"/>
      <c r="E177" s="47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59"/>
    </row>
    <row r="178" spans="1:19" s="110" customFormat="1" ht="12.75">
      <c r="B178" s="119" t="s">
        <v>1</v>
      </c>
      <c r="C178" s="111"/>
      <c r="D178" s="250"/>
      <c r="E178" s="47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59"/>
    </row>
    <row r="179" spans="1:19" s="110" customFormat="1" ht="12.75">
      <c r="A179" s="112"/>
      <c r="C179" s="111" t="s">
        <v>2</v>
      </c>
      <c r="D179" s="327" t="s">
        <v>172</v>
      </c>
      <c r="E179" s="326">
        <f>VLOOKUP(D179,'Actual Factors'!$A$4:$B$9,2,FALSE)</f>
        <v>0</v>
      </c>
      <c r="F179" s="187">
        <f t="shared" ref="F179:F183" ca="1" si="47">SUM(G179:R179)</f>
        <v>0</v>
      </c>
      <c r="G179" s="194">
        <f ca="1">INDEX(OFFSET('Actual NPC (Total System)'!E$1,MATCH("NET SYSTEM LOAD",'Actual NPC (Total System)'!$A:$A,0),0,1000,1),MATCH($C179,OFFSET('Actual NPC (Total System)'!$C$1,MATCH("NET SYSTEM LOAD",'Actual NPC (Total System)'!$A:$A,0),0,1000,1),0),1)*$E179</f>
        <v>0</v>
      </c>
      <c r="H179" s="194">
        <f ca="1">INDEX(OFFSET('Actual NPC (Total System)'!F$1,MATCH("NET SYSTEM LOAD",'Actual NPC (Total System)'!$A:$A,0),0,1000,1),MATCH($C179,OFFSET('Actual NPC (Total System)'!$C$1,MATCH("NET SYSTEM LOAD",'Actual NPC (Total System)'!$A:$A,0),0,1000,1),0),1)*$E179</f>
        <v>0</v>
      </c>
      <c r="I179" s="194">
        <f ca="1">INDEX(OFFSET('Actual NPC (Total System)'!G$1,MATCH("NET SYSTEM LOAD",'Actual NPC (Total System)'!$A:$A,0),0,1000,1),MATCH($C179,OFFSET('Actual NPC (Total System)'!$C$1,MATCH("NET SYSTEM LOAD",'Actual NPC (Total System)'!$A:$A,0),0,1000,1),0),1)*$E179</f>
        <v>0</v>
      </c>
      <c r="J179" s="194">
        <f ca="1">INDEX(OFFSET('Actual NPC (Total System)'!H$1,MATCH("NET SYSTEM LOAD",'Actual NPC (Total System)'!$A:$A,0),0,1000,1),MATCH($C179,OFFSET('Actual NPC (Total System)'!$C$1,MATCH("NET SYSTEM LOAD",'Actual NPC (Total System)'!$A:$A,0),0,1000,1),0),1)*$E179</f>
        <v>0</v>
      </c>
      <c r="K179" s="194">
        <f ca="1">INDEX(OFFSET('Actual NPC (Total System)'!I$1,MATCH("NET SYSTEM LOAD",'Actual NPC (Total System)'!$A:$A,0),0,1000,1),MATCH($C179,OFFSET('Actual NPC (Total System)'!$C$1,MATCH("NET SYSTEM LOAD",'Actual NPC (Total System)'!$A:$A,0),0,1000,1),0),1)*$E179</f>
        <v>0</v>
      </c>
      <c r="L179" s="194">
        <f ca="1">INDEX(OFFSET('Actual NPC (Total System)'!J$1,MATCH("NET SYSTEM LOAD",'Actual NPC (Total System)'!$A:$A,0),0,1000,1),MATCH($C179,OFFSET('Actual NPC (Total System)'!$C$1,MATCH("NET SYSTEM LOAD",'Actual NPC (Total System)'!$A:$A,0),0,1000,1),0),1)*$E179</f>
        <v>0</v>
      </c>
      <c r="M179" s="194">
        <f ca="1">INDEX(OFFSET('Actual NPC (Total System)'!K$1,MATCH("NET SYSTEM LOAD",'Actual NPC (Total System)'!$A:$A,0),0,1000,1),MATCH($C179,OFFSET('Actual NPC (Total System)'!$C$1,MATCH("NET SYSTEM LOAD",'Actual NPC (Total System)'!$A:$A,0),0,1000,1),0),1)*$E179</f>
        <v>0</v>
      </c>
      <c r="N179" s="194">
        <f ca="1">INDEX(OFFSET('Actual NPC (Total System)'!L$1,MATCH("NET SYSTEM LOAD",'Actual NPC (Total System)'!$A:$A,0),0,1000,1),MATCH($C179,OFFSET('Actual NPC (Total System)'!$C$1,MATCH("NET SYSTEM LOAD",'Actual NPC (Total System)'!$A:$A,0),0,1000,1),0),1)*$E179</f>
        <v>0</v>
      </c>
      <c r="O179" s="194">
        <f ca="1">INDEX(OFFSET('Actual NPC (Total System)'!M$1,MATCH("NET SYSTEM LOAD",'Actual NPC (Total System)'!$A:$A,0),0,1000,1),MATCH($C179,OFFSET('Actual NPC (Total System)'!$C$1,MATCH("NET SYSTEM LOAD",'Actual NPC (Total System)'!$A:$A,0),0,1000,1),0),1)*$E179</f>
        <v>0</v>
      </c>
      <c r="P179" s="194">
        <f ca="1">INDEX(OFFSET('Actual NPC (Total System)'!N$1,MATCH("NET SYSTEM LOAD",'Actual NPC (Total System)'!$A:$A,0),0,1000,1),MATCH($C179,OFFSET('Actual NPC (Total System)'!$C$1,MATCH("NET SYSTEM LOAD",'Actual NPC (Total System)'!$A:$A,0),0,1000,1),0),1)*$E179</f>
        <v>0</v>
      </c>
      <c r="Q179" s="194">
        <f ca="1">INDEX(OFFSET('Actual NPC (Total System)'!O$1,MATCH("NET SYSTEM LOAD",'Actual NPC (Total System)'!$A:$A,0),0,1000,1),MATCH($C179,OFFSET('Actual NPC (Total System)'!$C$1,MATCH("NET SYSTEM LOAD",'Actual NPC (Total System)'!$A:$A,0),0,1000,1),0),1)*$E179</f>
        <v>0</v>
      </c>
      <c r="R179" s="194">
        <f ca="1">INDEX(OFFSET('Actual NPC (Total System)'!P$1,MATCH("NET SYSTEM LOAD",'Actual NPC (Total System)'!$A:$A,0),0,1000,1),MATCH($C179,OFFSET('Actual NPC (Total System)'!$C$1,MATCH("NET SYSTEM LOAD",'Actual NPC (Total System)'!$A:$A,0),0,1000,1),0),1)*$E179</f>
        <v>0</v>
      </c>
      <c r="S179" s="59"/>
    </row>
    <row r="180" spans="1:19" s="250" customFormat="1" ht="12.75">
      <c r="A180" s="169"/>
      <c r="C180" s="251" t="s">
        <v>3</v>
      </c>
      <c r="D180" s="327" t="s">
        <v>172</v>
      </c>
      <c r="E180" s="326">
        <f>VLOOKUP(D180,'Actual Factors'!$A$4:$B$9,2,FALSE)</f>
        <v>0</v>
      </c>
      <c r="F180" s="187">
        <f t="shared" ref="F180" ca="1" si="48">SUM(G180:R180)</f>
        <v>0</v>
      </c>
      <c r="G180" s="194">
        <f ca="1">INDEX(OFFSET('Actual NPC (Total System)'!E$1,MATCH("NET SYSTEM LOAD",'Actual NPC (Total System)'!$A:$A,0),0,1000,1),MATCH($C180,OFFSET('Actual NPC (Total System)'!$C$1,MATCH("NET SYSTEM LOAD",'Actual NPC (Total System)'!$A:$A,0),0,1000,1),0),1)*$E180</f>
        <v>0</v>
      </c>
      <c r="H180" s="194">
        <f ca="1">INDEX(OFFSET('Actual NPC (Total System)'!F$1,MATCH("NET SYSTEM LOAD",'Actual NPC (Total System)'!$A:$A,0),0,1000,1),MATCH($C180,OFFSET('Actual NPC (Total System)'!$C$1,MATCH("NET SYSTEM LOAD",'Actual NPC (Total System)'!$A:$A,0),0,1000,1),0),1)*$E180</f>
        <v>0</v>
      </c>
      <c r="I180" s="194">
        <f ca="1">INDEX(OFFSET('Actual NPC (Total System)'!G$1,MATCH("NET SYSTEM LOAD",'Actual NPC (Total System)'!$A:$A,0),0,1000,1),MATCH($C180,OFFSET('Actual NPC (Total System)'!$C$1,MATCH("NET SYSTEM LOAD",'Actual NPC (Total System)'!$A:$A,0),0,1000,1),0),1)*$E180</f>
        <v>0</v>
      </c>
      <c r="J180" s="194">
        <f ca="1">INDEX(OFFSET('Actual NPC (Total System)'!H$1,MATCH("NET SYSTEM LOAD",'Actual NPC (Total System)'!$A:$A,0),0,1000,1),MATCH($C180,OFFSET('Actual NPC (Total System)'!$C$1,MATCH("NET SYSTEM LOAD",'Actual NPC (Total System)'!$A:$A,0),0,1000,1),0),1)*$E180</f>
        <v>0</v>
      </c>
      <c r="K180" s="194">
        <f ca="1">INDEX(OFFSET('Actual NPC (Total System)'!I$1,MATCH("NET SYSTEM LOAD",'Actual NPC (Total System)'!$A:$A,0),0,1000,1),MATCH($C180,OFFSET('Actual NPC (Total System)'!$C$1,MATCH("NET SYSTEM LOAD",'Actual NPC (Total System)'!$A:$A,0),0,1000,1),0),1)*$E180</f>
        <v>0</v>
      </c>
      <c r="L180" s="194">
        <f ca="1">INDEX(OFFSET('Actual NPC (Total System)'!J$1,MATCH("NET SYSTEM LOAD",'Actual NPC (Total System)'!$A:$A,0),0,1000,1),MATCH($C180,OFFSET('Actual NPC (Total System)'!$C$1,MATCH("NET SYSTEM LOAD",'Actual NPC (Total System)'!$A:$A,0),0,1000,1),0),1)*$E180</f>
        <v>0</v>
      </c>
      <c r="M180" s="194">
        <f ca="1">INDEX(OFFSET('Actual NPC (Total System)'!K$1,MATCH("NET SYSTEM LOAD",'Actual NPC (Total System)'!$A:$A,0),0,1000,1),MATCH($C180,OFFSET('Actual NPC (Total System)'!$C$1,MATCH("NET SYSTEM LOAD",'Actual NPC (Total System)'!$A:$A,0),0,1000,1),0),1)*$E180</f>
        <v>0</v>
      </c>
      <c r="N180" s="194">
        <f ca="1">INDEX(OFFSET('Actual NPC (Total System)'!L$1,MATCH("NET SYSTEM LOAD",'Actual NPC (Total System)'!$A:$A,0),0,1000,1),MATCH($C180,OFFSET('Actual NPC (Total System)'!$C$1,MATCH("NET SYSTEM LOAD",'Actual NPC (Total System)'!$A:$A,0),0,1000,1),0),1)*$E180</f>
        <v>0</v>
      </c>
      <c r="O180" s="194">
        <f ca="1">INDEX(OFFSET('Actual NPC (Total System)'!M$1,MATCH("NET SYSTEM LOAD",'Actual NPC (Total System)'!$A:$A,0),0,1000,1),MATCH($C180,OFFSET('Actual NPC (Total System)'!$C$1,MATCH("NET SYSTEM LOAD",'Actual NPC (Total System)'!$A:$A,0),0,1000,1),0),1)*$E180</f>
        <v>0</v>
      </c>
      <c r="P180" s="194">
        <f ca="1">INDEX(OFFSET('Actual NPC (Total System)'!N$1,MATCH("NET SYSTEM LOAD",'Actual NPC (Total System)'!$A:$A,0),0,1000,1),MATCH($C180,OFFSET('Actual NPC (Total System)'!$C$1,MATCH("NET SYSTEM LOAD",'Actual NPC (Total System)'!$A:$A,0),0,1000,1),0),1)*$E180</f>
        <v>0</v>
      </c>
      <c r="Q180" s="194">
        <f ca="1">INDEX(OFFSET('Actual NPC (Total System)'!O$1,MATCH("NET SYSTEM LOAD",'Actual NPC (Total System)'!$A:$A,0),0,1000,1),MATCH($C180,OFFSET('Actual NPC (Total System)'!$C$1,MATCH("NET SYSTEM LOAD",'Actual NPC (Total System)'!$A:$A,0),0,1000,1),0),1)*$E180</f>
        <v>0</v>
      </c>
      <c r="R180" s="194">
        <f ca="1">INDEX(OFFSET('Actual NPC (Total System)'!P$1,MATCH("NET SYSTEM LOAD",'Actual NPC (Total System)'!$A:$A,0),0,1000,1),MATCH($C180,OFFSET('Actual NPC (Total System)'!$C$1,MATCH("NET SYSTEM LOAD",'Actual NPC (Total System)'!$A:$A,0),0,1000,1),0),1)*$E180</f>
        <v>0</v>
      </c>
      <c r="S180" s="59"/>
    </row>
    <row r="181" spans="1:19" s="110" customFormat="1" ht="12.75">
      <c r="A181" s="10"/>
      <c r="B181" s="15"/>
      <c r="C181" s="111" t="s">
        <v>223</v>
      </c>
      <c r="D181" s="327" t="s">
        <v>172</v>
      </c>
      <c r="E181" s="326">
        <f>VLOOKUP(D181,'Actual Factors'!$A$4:$B$9,2,FALSE)</f>
        <v>0</v>
      </c>
      <c r="F181" s="187">
        <f t="shared" ca="1" si="47"/>
        <v>0</v>
      </c>
      <c r="G181" s="194">
        <f ca="1">INDEX(OFFSET('Actual NPC (Total System)'!E$1,MATCH("NET SYSTEM LOAD",'Actual NPC (Total System)'!$A:$A,0),0,1000,1),MATCH($C181,OFFSET('Actual NPC (Total System)'!$C$1,MATCH("NET SYSTEM LOAD",'Actual NPC (Total System)'!$A:$A,0),0,1000,1),0),1)*$E181</f>
        <v>0</v>
      </c>
      <c r="H181" s="194">
        <f ca="1">INDEX(OFFSET('Actual NPC (Total System)'!F$1,MATCH("NET SYSTEM LOAD",'Actual NPC (Total System)'!$A:$A,0),0,1000,1),MATCH($C181,OFFSET('Actual NPC (Total System)'!$C$1,MATCH("NET SYSTEM LOAD",'Actual NPC (Total System)'!$A:$A,0),0,1000,1),0),1)*$E181</f>
        <v>0</v>
      </c>
      <c r="I181" s="194">
        <f ca="1">INDEX(OFFSET('Actual NPC (Total System)'!G$1,MATCH("NET SYSTEM LOAD",'Actual NPC (Total System)'!$A:$A,0),0,1000,1),MATCH($C181,OFFSET('Actual NPC (Total System)'!$C$1,MATCH("NET SYSTEM LOAD",'Actual NPC (Total System)'!$A:$A,0),0,1000,1),0),1)*$E181</f>
        <v>0</v>
      </c>
      <c r="J181" s="194">
        <f ca="1">INDEX(OFFSET('Actual NPC (Total System)'!H$1,MATCH("NET SYSTEM LOAD",'Actual NPC (Total System)'!$A:$A,0),0,1000,1),MATCH($C181,OFFSET('Actual NPC (Total System)'!$C$1,MATCH("NET SYSTEM LOAD",'Actual NPC (Total System)'!$A:$A,0),0,1000,1),0),1)*$E181</f>
        <v>0</v>
      </c>
      <c r="K181" s="194">
        <f ca="1">INDEX(OFFSET('Actual NPC (Total System)'!I$1,MATCH("NET SYSTEM LOAD",'Actual NPC (Total System)'!$A:$A,0),0,1000,1),MATCH($C181,OFFSET('Actual NPC (Total System)'!$C$1,MATCH("NET SYSTEM LOAD",'Actual NPC (Total System)'!$A:$A,0),0,1000,1),0),1)*$E181</f>
        <v>0</v>
      </c>
      <c r="L181" s="194">
        <f ca="1">INDEX(OFFSET('Actual NPC (Total System)'!J$1,MATCH("NET SYSTEM LOAD",'Actual NPC (Total System)'!$A:$A,0),0,1000,1),MATCH($C181,OFFSET('Actual NPC (Total System)'!$C$1,MATCH("NET SYSTEM LOAD",'Actual NPC (Total System)'!$A:$A,0),0,1000,1),0),1)*$E181</f>
        <v>0</v>
      </c>
      <c r="M181" s="194">
        <f ca="1">INDEX(OFFSET('Actual NPC (Total System)'!K$1,MATCH("NET SYSTEM LOAD",'Actual NPC (Total System)'!$A:$A,0),0,1000,1),MATCH($C181,OFFSET('Actual NPC (Total System)'!$C$1,MATCH("NET SYSTEM LOAD",'Actual NPC (Total System)'!$A:$A,0),0,1000,1),0),1)*$E181</f>
        <v>0</v>
      </c>
      <c r="N181" s="194">
        <f ca="1">INDEX(OFFSET('Actual NPC (Total System)'!L$1,MATCH("NET SYSTEM LOAD",'Actual NPC (Total System)'!$A:$A,0),0,1000,1),MATCH($C181,OFFSET('Actual NPC (Total System)'!$C$1,MATCH("NET SYSTEM LOAD",'Actual NPC (Total System)'!$A:$A,0),0,1000,1),0),1)*$E181</f>
        <v>0</v>
      </c>
      <c r="O181" s="194">
        <f ca="1">INDEX(OFFSET('Actual NPC (Total System)'!M$1,MATCH("NET SYSTEM LOAD",'Actual NPC (Total System)'!$A:$A,0),0,1000,1),MATCH($C181,OFFSET('Actual NPC (Total System)'!$C$1,MATCH("NET SYSTEM LOAD",'Actual NPC (Total System)'!$A:$A,0),0,1000,1),0),1)*$E181</f>
        <v>0</v>
      </c>
      <c r="P181" s="194">
        <f ca="1">INDEX(OFFSET('Actual NPC (Total System)'!N$1,MATCH("NET SYSTEM LOAD",'Actual NPC (Total System)'!$A:$A,0),0,1000,1),MATCH($C181,OFFSET('Actual NPC (Total System)'!$C$1,MATCH("NET SYSTEM LOAD",'Actual NPC (Total System)'!$A:$A,0),0,1000,1),0),1)*$E181</f>
        <v>0</v>
      </c>
      <c r="Q181" s="194">
        <f ca="1">INDEX(OFFSET('Actual NPC (Total System)'!O$1,MATCH("NET SYSTEM LOAD",'Actual NPC (Total System)'!$A:$A,0),0,1000,1),MATCH($C181,OFFSET('Actual NPC (Total System)'!$C$1,MATCH("NET SYSTEM LOAD",'Actual NPC (Total System)'!$A:$A,0),0,1000,1),0),1)*$E181</f>
        <v>0</v>
      </c>
      <c r="R181" s="194">
        <f ca="1">INDEX(OFFSET('Actual NPC (Total System)'!P$1,MATCH("NET SYSTEM LOAD",'Actual NPC (Total System)'!$A:$A,0),0,1000,1),MATCH($C181,OFFSET('Actual NPC (Total System)'!$C$1,MATCH("NET SYSTEM LOAD",'Actual NPC (Total System)'!$A:$A,0),0,1000,1),0),1)*$E181</f>
        <v>0</v>
      </c>
      <c r="S181" s="59"/>
    </row>
    <row r="182" spans="1:19" s="153" customFormat="1" ht="12.75">
      <c r="A182" s="169"/>
      <c r="C182" s="167"/>
      <c r="D182" s="236"/>
      <c r="E182" s="47"/>
      <c r="F182" s="215" t="s">
        <v>86</v>
      </c>
      <c r="G182" s="215" t="s">
        <v>86</v>
      </c>
      <c r="H182" s="215" t="s">
        <v>86</v>
      </c>
      <c r="I182" s="215" t="s">
        <v>86</v>
      </c>
      <c r="J182" s="215" t="s">
        <v>86</v>
      </c>
      <c r="K182" s="215" t="s">
        <v>86</v>
      </c>
      <c r="L182" s="215" t="s">
        <v>86</v>
      </c>
      <c r="M182" s="215" t="s">
        <v>86</v>
      </c>
      <c r="N182" s="215" t="s">
        <v>86</v>
      </c>
      <c r="O182" s="215" t="s">
        <v>86</v>
      </c>
      <c r="P182" s="215" t="s">
        <v>86</v>
      </c>
      <c r="Q182" s="215" t="s">
        <v>86</v>
      </c>
      <c r="R182" s="215" t="s">
        <v>86</v>
      </c>
      <c r="S182" s="59"/>
    </row>
    <row r="183" spans="1:19" s="10" customFormat="1" ht="12.75">
      <c r="B183" s="114" t="s">
        <v>4</v>
      </c>
      <c r="C183" s="91"/>
      <c r="D183" s="250"/>
      <c r="E183" s="47"/>
      <c r="F183" s="187">
        <f t="shared" ca="1" si="47"/>
        <v>0</v>
      </c>
      <c r="G183" s="187">
        <f t="shared" ref="G183:R183" ca="1" si="49">SUM(G179:G181)</f>
        <v>0</v>
      </c>
      <c r="H183" s="187">
        <f t="shared" ca="1" si="49"/>
        <v>0</v>
      </c>
      <c r="I183" s="187">
        <f t="shared" ca="1" si="49"/>
        <v>0</v>
      </c>
      <c r="J183" s="187">
        <f t="shared" ca="1" si="49"/>
        <v>0</v>
      </c>
      <c r="K183" s="187">
        <f t="shared" ca="1" si="49"/>
        <v>0</v>
      </c>
      <c r="L183" s="187">
        <f t="shared" ca="1" si="49"/>
        <v>0</v>
      </c>
      <c r="M183" s="187">
        <f t="shared" ca="1" si="49"/>
        <v>0</v>
      </c>
      <c r="N183" s="187">
        <f t="shared" ca="1" si="49"/>
        <v>0</v>
      </c>
      <c r="O183" s="187">
        <f t="shared" ca="1" si="49"/>
        <v>0</v>
      </c>
      <c r="P183" s="187">
        <f t="shared" ca="1" si="49"/>
        <v>0</v>
      </c>
      <c r="Q183" s="187">
        <f t="shared" ca="1" si="49"/>
        <v>0</v>
      </c>
      <c r="R183" s="187">
        <f t="shared" ca="1" si="49"/>
        <v>0</v>
      </c>
      <c r="S183" s="59"/>
    </row>
    <row r="184" spans="1:19" ht="12.75">
      <c r="B184" s="15"/>
      <c r="C184" s="91"/>
      <c r="E184" s="47"/>
      <c r="F184" s="192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59"/>
    </row>
    <row r="185" spans="1:19" ht="12.75">
      <c r="A185" s="16"/>
      <c r="B185" s="114" t="s">
        <v>78</v>
      </c>
      <c r="C185" s="91"/>
      <c r="E185" s="47"/>
      <c r="F185" s="192"/>
      <c r="G185" s="187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  <c r="R185" s="187"/>
      <c r="S185" s="59"/>
    </row>
    <row r="186" spans="1:19" ht="12.75">
      <c r="A186" s="16"/>
      <c r="C186" s="116" t="s">
        <v>78</v>
      </c>
      <c r="D186" s="327" t="s">
        <v>198</v>
      </c>
      <c r="E186" s="326">
        <f>VLOOKUP(D186,'Actual Factors'!$A$4:$B$9,2,FALSE)</f>
        <v>7.966085435555563E-2</v>
      </c>
      <c r="F186" s="187">
        <f t="shared" ref="F186:F187" ca="1" si="50">SUM(G186:R186)</f>
        <v>297417.70311833033</v>
      </c>
      <c r="G186" s="194">
        <f ca="1">INDEX(OFFSET('Actual NPC (Total System)'!E$1,MATCH("NET SYSTEM LOAD",'Actual NPC (Total System)'!$A:$A,0),0,1000,1),MATCH($C186,OFFSET('Actual NPC (Total System)'!$C$1,MATCH("NET SYSTEM LOAD",'Actual NPC (Total System)'!$A:$A,0),0,1000,1),0),1)*$E186</f>
        <v>35657.6323049251</v>
      </c>
      <c r="H186" s="194">
        <f ca="1">INDEX(OFFSET('Actual NPC (Total System)'!F$1,MATCH("NET SYSTEM LOAD",'Actual NPC (Total System)'!$A:$A,0),0,1000,1),MATCH($C186,OFFSET('Actual NPC (Total System)'!$C$1,MATCH("NET SYSTEM LOAD",'Actual NPC (Total System)'!$A:$A,0),0,1000,1),0),1)*$E186</f>
        <v>33358.779369932476</v>
      </c>
      <c r="I186" s="194">
        <f ca="1">INDEX(OFFSET('Actual NPC (Total System)'!G$1,MATCH("NET SYSTEM LOAD",'Actual NPC (Total System)'!$A:$A,0),0,1000,1),MATCH($C186,OFFSET('Actual NPC (Total System)'!$C$1,MATCH("NET SYSTEM LOAD",'Actual NPC (Total System)'!$A:$A,0),0,1000,1),0),1)*$E186</f>
        <v>39273.040179851989</v>
      </c>
      <c r="J186" s="194">
        <f ca="1">INDEX(OFFSET('Actual NPC (Total System)'!H$1,MATCH("NET SYSTEM LOAD",'Actual NPC (Total System)'!$A:$A,0),0,1000,1),MATCH($C186,OFFSET('Actual NPC (Total System)'!$C$1,MATCH("NET SYSTEM LOAD",'Actual NPC (Total System)'!$A:$A,0),0,1000,1),0),1)*$E186</f>
        <v>29638.776793236739</v>
      </c>
      <c r="K186" s="194">
        <f ca="1">INDEX(OFFSET('Actual NPC (Total System)'!I$1,MATCH("NET SYSTEM LOAD",'Actual NPC (Total System)'!$A:$A,0),0,1000,1),MATCH($C186,OFFSET('Actual NPC (Total System)'!$C$1,MATCH("NET SYSTEM LOAD",'Actual NPC (Total System)'!$A:$A,0),0,1000,1),0),1)*$E186</f>
        <v>19856.105234957085</v>
      </c>
      <c r="L186" s="194">
        <f ca="1">INDEX(OFFSET('Actual NPC (Total System)'!J$1,MATCH("NET SYSTEM LOAD",'Actual NPC (Total System)'!$A:$A,0),0,1000,1),MATCH($C186,OFFSET('Actual NPC (Total System)'!$C$1,MATCH("NET SYSTEM LOAD",'Actual NPC (Total System)'!$A:$A,0),0,1000,1),0),1)*$E186</f>
        <v>30299.404258407361</v>
      </c>
      <c r="M186" s="194">
        <f ca="1">INDEX(OFFSET('Actual NPC (Total System)'!K$1,MATCH("NET SYSTEM LOAD",'Actual NPC (Total System)'!$A:$A,0),0,1000,1),MATCH($C186,OFFSET('Actual NPC (Total System)'!$C$1,MATCH("NET SYSTEM LOAD",'Actual NPC (Total System)'!$A:$A,0),0,1000,1),0),1)*$E186</f>
        <v>13959.847778121924</v>
      </c>
      <c r="N186" s="194">
        <f ca="1">INDEX(OFFSET('Actual NPC (Total System)'!L$1,MATCH("NET SYSTEM LOAD",'Actual NPC (Total System)'!$A:$A,0),0,1000,1),MATCH($C186,OFFSET('Actual NPC (Total System)'!$C$1,MATCH("NET SYSTEM LOAD",'Actual NPC (Total System)'!$A:$A,0),0,1000,1),0),1)*$E186</f>
        <v>15282.217960424148</v>
      </c>
      <c r="O186" s="194">
        <f ca="1">INDEX(OFFSET('Actual NPC (Total System)'!M$1,MATCH("NET SYSTEM LOAD",'Actual NPC (Total System)'!$A:$A,0),0,1000,1),MATCH($C186,OFFSET('Actual NPC (Total System)'!$C$1,MATCH("NET SYSTEM LOAD",'Actual NPC (Total System)'!$A:$A,0),0,1000,1),0),1)*$E186</f>
        <v>20133.882634094909</v>
      </c>
      <c r="P186" s="194">
        <f ca="1">INDEX(OFFSET('Actual NPC (Total System)'!N$1,MATCH("NET SYSTEM LOAD",'Actual NPC (Total System)'!$A:$A,0),0,1000,1),MATCH($C186,OFFSET('Actual NPC (Total System)'!$C$1,MATCH("NET SYSTEM LOAD",'Actual NPC (Total System)'!$A:$A,0),0,1000,1),0),1)*$E186</f>
        <v>21266.182017904775</v>
      </c>
      <c r="Q186" s="194">
        <f ca="1">INDEX(OFFSET('Actual NPC (Total System)'!O$1,MATCH("NET SYSTEM LOAD",'Actual NPC (Total System)'!$A:$A,0),0,1000,1),MATCH($C186,OFFSET('Actual NPC (Total System)'!$C$1,MATCH("NET SYSTEM LOAD",'Actual NPC (Total System)'!$A:$A,0),0,1000,1),0),1)*$E186</f>
        <v>16751.881062429795</v>
      </c>
      <c r="R186" s="194">
        <f ca="1">INDEX(OFFSET('Actual NPC (Total System)'!P$1,MATCH("NET SYSTEM LOAD",'Actual NPC (Total System)'!$A:$A,0),0,1000,1),MATCH($C186,OFFSET('Actual NPC (Total System)'!$C$1,MATCH("NET SYSTEM LOAD",'Actual NPC (Total System)'!$A:$A,0),0,1000,1),0),1)*$E186</f>
        <v>21939.953524044064</v>
      </c>
      <c r="S186" s="59"/>
    </row>
    <row r="187" spans="1:19" ht="12.75">
      <c r="A187" s="160"/>
      <c r="B187" s="153"/>
      <c r="C187" s="153" t="s">
        <v>120</v>
      </c>
      <c r="D187" s="327" t="s">
        <v>198</v>
      </c>
      <c r="E187" s="326">
        <f>VLOOKUP(D187,'Actual Factors'!$A$4:$B$9,2,FALSE)</f>
        <v>7.966085435555563E-2</v>
      </c>
      <c r="F187" s="187">
        <f t="shared" ca="1" si="50"/>
        <v>39154.909016752732</v>
      </c>
      <c r="G187" s="194">
        <f ca="1">INDEX(OFFSET('Actual NPC (Total System)'!E$1,MATCH("NET SYSTEM LOAD",'Actual NPC (Total System)'!$A:$A,0),0,1000,1),MATCH($C187,OFFSET('Actual NPC (Total System)'!$C$1,MATCH("NET SYSTEM LOAD",'Actual NPC (Total System)'!$A:$A,0),0,1000,1),0),1)*$E187</f>
        <v>1552.0365989211109</v>
      </c>
      <c r="H187" s="194">
        <f ca="1">INDEX(OFFSET('Actual NPC (Total System)'!F$1,MATCH("NET SYSTEM LOAD",'Actual NPC (Total System)'!$A:$A,0),0,1000,1),MATCH($C187,OFFSET('Actual NPC (Total System)'!$C$1,MATCH("NET SYSTEM LOAD",'Actual NPC (Total System)'!$A:$A,0),0,1000,1),0),1)*$E187</f>
        <v>1437.9110820680646</v>
      </c>
      <c r="I187" s="194">
        <f ca="1">INDEX(OFFSET('Actual NPC (Total System)'!G$1,MATCH("NET SYSTEM LOAD",'Actual NPC (Total System)'!$A:$A,0),0,1000,1),MATCH($C187,OFFSET('Actual NPC (Total System)'!$C$1,MATCH("NET SYSTEM LOAD",'Actual NPC (Total System)'!$A:$A,0),0,1000,1),0),1)*$E187</f>
        <v>1708.2624961238803</v>
      </c>
      <c r="J187" s="194">
        <f ca="1">INDEX(OFFSET('Actual NPC (Total System)'!H$1,MATCH("NET SYSTEM LOAD",'Actual NPC (Total System)'!$A:$A,0),0,1000,1),MATCH($C187,OFFSET('Actual NPC (Total System)'!$C$1,MATCH("NET SYSTEM LOAD",'Actual NPC (Total System)'!$A:$A,0),0,1000,1),0),1)*$E187</f>
        <v>2025.9084985496952</v>
      </c>
      <c r="K187" s="194">
        <f ca="1">INDEX(OFFSET('Actual NPC (Total System)'!I$1,MATCH("NET SYSTEM LOAD",'Actual NPC (Total System)'!$A:$A,0),0,1000,1),MATCH($C187,OFFSET('Actual NPC (Total System)'!$C$1,MATCH("NET SYSTEM LOAD",'Actual NPC (Total System)'!$A:$A,0),0,1000,1),0),1)*$E187</f>
        <v>2140.0131744503647</v>
      </c>
      <c r="L187" s="194">
        <f ca="1">INDEX(OFFSET('Actual NPC (Total System)'!J$1,MATCH("NET SYSTEM LOAD",'Actual NPC (Total System)'!$A:$A,0),0,1000,1),MATCH($C187,OFFSET('Actual NPC (Total System)'!$C$1,MATCH("NET SYSTEM LOAD",'Actual NPC (Total System)'!$A:$A,0),0,1000,1),0),1)*$E187</f>
        <v>13875.180464669664</v>
      </c>
      <c r="M187" s="194">
        <f ca="1">INDEX(OFFSET('Actual NPC (Total System)'!K$1,MATCH("NET SYSTEM LOAD",'Actual NPC (Total System)'!$A:$A,0),0,1000,1),MATCH($C187,OFFSET('Actual NPC (Total System)'!$C$1,MATCH("NET SYSTEM LOAD",'Actual NPC (Total System)'!$A:$A,0),0,1000,1),0),1)*$E187</f>
        <v>4337.0109444554309</v>
      </c>
      <c r="N187" s="194">
        <f ca="1">INDEX(OFFSET('Actual NPC (Total System)'!L$1,MATCH("NET SYSTEM LOAD",'Actual NPC (Total System)'!$A:$A,0),0,1000,1),MATCH($C187,OFFSET('Actual NPC (Total System)'!$C$1,MATCH("NET SYSTEM LOAD",'Actual NPC (Total System)'!$A:$A,0),0,1000,1),0),1)*$E187</f>
        <v>3738.52236639889</v>
      </c>
      <c r="O187" s="194">
        <f ca="1">INDEX(OFFSET('Actual NPC (Total System)'!M$1,MATCH("NET SYSTEM LOAD",'Actual NPC (Total System)'!$A:$A,0),0,1000,1),MATCH($C187,OFFSET('Actual NPC (Total System)'!$C$1,MATCH("NET SYSTEM LOAD",'Actual NPC (Total System)'!$A:$A,0),0,1000,1),0),1)*$E187</f>
        <v>2761.6266021311362</v>
      </c>
      <c r="P187" s="194">
        <f ca="1">INDEX(OFFSET('Actual NPC (Total System)'!N$1,MATCH("NET SYSTEM LOAD",'Actual NPC (Total System)'!$A:$A,0),0,1000,1),MATCH($C187,OFFSET('Actual NPC (Total System)'!$C$1,MATCH("NET SYSTEM LOAD",'Actual NPC (Total System)'!$A:$A,0),0,1000,1),0),1)*$E187</f>
        <v>1684.8916745728839</v>
      </c>
      <c r="Q187" s="194">
        <f ca="1">INDEX(OFFSET('Actual NPC (Total System)'!O$1,MATCH("NET SYSTEM LOAD",'Actual NPC (Total System)'!$A:$A,0),0,1000,1),MATCH($C187,OFFSET('Actual NPC (Total System)'!$C$1,MATCH("NET SYSTEM LOAD",'Actual NPC (Total System)'!$A:$A,0),0,1000,1),0),1)*$E187</f>
        <v>1967.009327170578</v>
      </c>
      <c r="R187" s="194">
        <f ca="1">INDEX(OFFSET('Actual NPC (Total System)'!P$1,MATCH("NET SYSTEM LOAD",'Actual NPC (Total System)'!$A:$A,0),0,1000,1),MATCH($C187,OFFSET('Actual NPC (Total System)'!$C$1,MATCH("NET SYSTEM LOAD",'Actual NPC (Total System)'!$A:$A,0),0,1000,1),0),1)*$E187</f>
        <v>1926.5357872410327</v>
      </c>
      <c r="S187" s="59"/>
    </row>
    <row r="188" spans="1:19" ht="12.75">
      <c r="A188" s="160"/>
      <c r="B188" s="153"/>
      <c r="C188" s="153"/>
      <c r="D188" s="236"/>
      <c r="E188" s="47"/>
      <c r="F188" s="187"/>
      <c r="G188" s="194"/>
      <c r="H188" s="194"/>
      <c r="I188" s="194"/>
      <c r="J188" s="194"/>
      <c r="K188" s="194"/>
      <c r="L188" s="194"/>
      <c r="M188" s="194"/>
      <c r="N188" s="194"/>
      <c r="O188" s="194"/>
      <c r="P188" s="194"/>
      <c r="Q188" s="194"/>
      <c r="R188" s="194"/>
      <c r="S188" s="59"/>
    </row>
    <row r="189" spans="1:19" ht="12.75">
      <c r="A189" s="31"/>
      <c r="B189" s="116" t="s">
        <v>5</v>
      </c>
      <c r="C189" s="91"/>
      <c r="D189" s="236"/>
      <c r="E189" s="47"/>
      <c r="F189" s="187">
        <f t="shared" ref="F189" ca="1" si="51">SUM(G189:R189)</f>
        <v>336572.61213508307</v>
      </c>
      <c r="G189" s="187">
        <f t="shared" ref="G189:R189" ca="1" si="52">SUM(G185:G186,G187)</f>
        <v>37209.668903846214</v>
      </c>
      <c r="H189" s="187">
        <f t="shared" ca="1" si="52"/>
        <v>34796.690452000541</v>
      </c>
      <c r="I189" s="187">
        <f t="shared" ca="1" si="52"/>
        <v>40981.302675975872</v>
      </c>
      <c r="J189" s="187">
        <f t="shared" ca="1" si="52"/>
        <v>31664.685291786434</v>
      </c>
      <c r="K189" s="187">
        <f t="shared" ca="1" si="52"/>
        <v>21996.118409407449</v>
      </c>
      <c r="L189" s="187">
        <f t="shared" ca="1" si="52"/>
        <v>44174.584723077023</v>
      </c>
      <c r="M189" s="187">
        <f t="shared" ca="1" si="52"/>
        <v>18296.858722577355</v>
      </c>
      <c r="N189" s="187">
        <f t="shared" ca="1" si="52"/>
        <v>19020.740326823037</v>
      </c>
      <c r="O189" s="187">
        <f t="shared" ca="1" si="52"/>
        <v>22895.509236226044</v>
      </c>
      <c r="P189" s="187">
        <f t="shared" ca="1" si="52"/>
        <v>22951.073692477657</v>
      </c>
      <c r="Q189" s="187">
        <f t="shared" ca="1" si="52"/>
        <v>18718.890389600372</v>
      </c>
      <c r="R189" s="187">
        <f t="shared" ca="1" si="52"/>
        <v>23866.489311285095</v>
      </c>
      <c r="S189" s="59"/>
    </row>
    <row r="190" spans="1:19" ht="12.75">
      <c r="A190" s="160"/>
      <c r="B190" s="153"/>
      <c r="C190" s="167"/>
      <c r="D190" s="236"/>
      <c r="E190" s="47"/>
      <c r="F190" s="215" t="s">
        <v>86</v>
      </c>
      <c r="G190" s="215" t="s">
        <v>86</v>
      </c>
      <c r="H190" s="215" t="s">
        <v>86</v>
      </c>
      <c r="I190" s="215" t="s">
        <v>86</v>
      </c>
      <c r="J190" s="215" t="s">
        <v>86</v>
      </c>
      <c r="K190" s="215" t="s">
        <v>86</v>
      </c>
      <c r="L190" s="215" t="s">
        <v>86</v>
      </c>
      <c r="M190" s="215" t="s">
        <v>86</v>
      </c>
      <c r="N190" s="215" t="s">
        <v>86</v>
      </c>
      <c r="O190" s="215" t="s">
        <v>86</v>
      </c>
      <c r="P190" s="215" t="s">
        <v>86</v>
      </c>
      <c r="Q190" s="215" t="s">
        <v>86</v>
      </c>
      <c r="R190" s="215" t="s">
        <v>86</v>
      </c>
      <c r="S190" s="59"/>
    </row>
    <row r="191" spans="1:19" ht="12.75">
      <c r="A191" s="160"/>
      <c r="B191" s="250"/>
      <c r="C191" s="251"/>
      <c r="D191" s="236"/>
      <c r="E191" s="47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215"/>
      <c r="Q191" s="215"/>
      <c r="R191" s="215"/>
      <c r="S191" s="59"/>
    </row>
    <row r="192" spans="1:19" ht="12.75">
      <c r="A192" s="118" t="s">
        <v>6</v>
      </c>
      <c r="C192" s="117"/>
      <c r="D192" s="236"/>
      <c r="E192" s="47"/>
      <c r="F192" s="192">
        <f ca="1">SUM(G192:R192)</f>
        <v>336572.61213508307</v>
      </c>
      <c r="G192" s="192">
        <f t="shared" ref="G192:R192" ca="1" si="53">SUM(G189,G183)</f>
        <v>37209.668903846214</v>
      </c>
      <c r="H192" s="192">
        <f t="shared" ca="1" si="53"/>
        <v>34796.690452000541</v>
      </c>
      <c r="I192" s="192">
        <f t="shared" ca="1" si="53"/>
        <v>40981.302675975872</v>
      </c>
      <c r="J192" s="192">
        <f t="shared" ca="1" si="53"/>
        <v>31664.685291786434</v>
      </c>
      <c r="K192" s="192">
        <f t="shared" ca="1" si="53"/>
        <v>21996.118409407449</v>
      </c>
      <c r="L192" s="192">
        <f t="shared" ca="1" si="53"/>
        <v>44174.584723077023</v>
      </c>
      <c r="M192" s="192">
        <f t="shared" ca="1" si="53"/>
        <v>18296.858722577355</v>
      </c>
      <c r="N192" s="192">
        <f t="shared" ca="1" si="53"/>
        <v>19020.740326823037</v>
      </c>
      <c r="O192" s="192">
        <f t="shared" ca="1" si="53"/>
        <v>22895.509236226044</v>
      </c>
      <c r="P192" s="192">
        <f t="shared" ca="1" si="53"/>
        <v>22951.073692477657</v>
      </c>
      <c r="Q192" s="192">
        <f t="shared" ca="1" si="53"/>
        <v>18718.890389600372</v>
      </c>
      <c r="R192" s="192">
        <f t="shared" ca="1" si="53"/>
        <v>23866.489311285095</v>
      </c>
      <c r="S192" s="59"/>
    </row>
    <row r="193" spans="1:19" ht="12.75">
      <c r="A193" s="31"/>
      <c r="C193" s="117"/>
      <c r="D193" s="236"/>
      <c r="E193" s="47"/>
      <c r="F193" s="215" t="s">
        <v>86</v>
      </c>
      <c r="G193" s="215" t="s">
        <v>86</v>
      </c>
      <c r="H193" s="215" t="s">
        <v>86</v>
      </c>
      <c r="I193" s="215" t="s">
        <v>86</v>
      </c>
      <c r="J193" s="215" t="s">
        <v>86</v>
      </c>
      <c r="K193" s="215" t="s">
        <v>86</v>
      </c>
      <c r="L193" s="215" t="s">
        <v>86</v>
      </c>
      <c r="M193" s="215" t="s">
        <v>86</v>
      </c>
      <c r="N193" s="215" t="s">
        <v>86</v>
      </c>
      <c r="O193" s="215" t="s">
        <v>86</v>
      </c>
      <c r="P193" s="215" t="s">
        <v>86</v>
      </c>
      <c r="Q193" s="215" t="s">
        <v>86</v>
      </c>
      <c r="R193" s="215" t="s">
        <v>86</v>
      </c>
      <c r="S193" s="59"/>
    </row>
    <row r="194" spans="1:19" ht="12.75">
      <c r="A194" s="118" t="s">
        <v>60</v>
      </c>
      <c r="C194" s="117"/>
      <c r="D194" s="236"/>
      <c r="E194" s="47"/>
      <c r="F194" s="192">
        <f ca="1">SUM(G194:R194)</f>
        <v>4982988.9018230848</v>
      </c>
      <c r="G194" s="192">
        <f t="shared" ref="G194:R194" ca="1" si="54">SUM(G192,G175)</f>
        <v>515465.47167184629</v>
      </c>
      <c r="H194" s="192">
        <f t="shared" ca="1" si="54"/>
        <v>415889.6483920007</v>
      </c>
      <c r="I194" s="192">
        <f t="shared" ca="1" si="54"/>
        <v>397934.52313597576</v>
      </c>
      <c r="J194" s="192">
        <f t="shared" ca="1" si="54"/>
        <v>376753.16859378701</v>
      </c>
      <c r="K194" s="192">
        <f t="shared" ca="1" si="54"/>
        <v>345835.95511940762</v>
      </c>
      <c r="L194" s="192">
        <f t="shared" ca="1" si="54"/>
        <v>377652.09937207657</v>
      </c>
      <c r="M194" s="192">
        <f t="shared" ca="1" si="54"/>
        <v>442523.29030757764</v>
      </c>
      <c r="N194" s="192">
        <f t="shared" ca="1" si="54"/>
        <v>441641.23966382339</v>
      </c>
      <c r="O194" s="192">
        <f t="shared" ca="1" si="54"/>
        <v>347222.12107722578</v>
      </c>
      <c r="P194" s="192">
        <f t="shared" ca="1" si="54"/>
        <v>362445.81956047786</v>
      </c>
      <c r="Q194" s="192">
        <f t="shared" ca="1" si="54"/>
        <v>436406.59913960041</v>
      </c>
      <c r="R194" s="192">
        <f t="shared" ca="1" si="54"/>
        <v>523218.96578928555</v>
      </c>
      <c r="S194" s="59"/>
    </row>
    <row r="195" spans="1:19" ht="12.75">
      <c r="A195" s="118"/>
      <c r="B195" s="116"/>
      <c r="C195" s="117"/>
      <c r="D195" s="236"/>
      <c r="E195" s="47"/>
      <c r="F195" s="192"/>
      <c r="G195" s="187"/>
      <c r="H195" s="187"/>
      <c r="I195" s="187"/>
      <c r="J195" s="187"/>
      <c r="K195" s="187"/>
      <c r="L195" s="187"/>
      <c r="M195" s="187"/>
      <c r="N195" s="187"/>
      <c r="O195" s="187"/>
      <c r="P195" s="187"/>
      <c r="Q195" s="187"/>
      <c r="R195" s="187"/>
      <c r="S195" s="59"/>
    </row>
    <row r="196" spans="1:19" ht="12.75">
      <c r="A196" s="115" t="s">
        <v>139</v>
      </c>
      <c r="B196" s="23"/>
      <c r="C196" s="117"/>
      <c r="E196" s="47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  <c r="P196" s="187"/>
      <c r="Q196" s="187"/>
      <c r="R196" s="187"/>
      <c r="S196" s="59"/>
    </row>
    <row r="197" spans="1:19" ht="12.75">
      <c r="A197" s="115"/>
      <c r="B197" s="120" t="s">
        <v>7</v>
      </c>
      <c r="C197" s="117"/>
      <c r="E197" s="47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  <c r="P197" s="187"/>
      <c r="Q197" s="187"/>
      <c r="R197" s="187"/>
      <c r="S197" s="59"/>
    </row>
    <row r="198" spans="1:19" ht="12.75">
      <c r="B198" s="23"/>
      <c r="C198" s="117" t="s">
        <v>158</v>
      </c>
      <c r="D198" s="327" t="s">
        <v>172</v>
      </c>
      <c r="E198" s="326">
        <f>VLOOKUP(D198,'Actual Factors'!$A$4:$B$9,2,FALSE)</f>
        <v>0</v>
      </c>
      <c r="F198" s="187">
        <f t="shared" ref="F198" ca="1" si="55">SUM(G198:R198)</f>
        <v>0</v>
      </c>
      <c r="G198" s="194">
        <f ca="1">INDEX(OFFSET('Actual NPC (Total System)'!E$1,MATCH("NET SYSTEM LOAD",'Actual NPC (Total System)'!$A:$A,0),0,1000,1),MATCH($C198,OFFSET('Actual NPC (Total System)'!$C$1,MATCH("NET SYSTEM LOAD",'Actual NPC (Total System)'!$A:$A,0),0,1000,1),0),1)*$E198</f>
        <v>0</v>
      </c>
      <c r="H198" s="194">
        <f ca="1">INDEX(OFFSET('Actual NPC (Total System)'!F$1,MATCH("NET SYSTEM LOAD",'Actual NPC (Total System)'!$A:$A,0),0,1000,1),MATCH($C198,OFFSET('Actual NPC (Total System)'!$C$1,MATCH("NET SYSTEM LOAD",'Actual NPC (Total System)'!$A:$A,0),0,1000,1),0),1)*$E198</f>
        <v>0</v>
      </c>
      <c r="I198" s="194">
        <f ca="1">INDEX(OFFSET('Actual NPC (Total System)'!G$1,MATCH("NET SYSTEM LOAD",'Actual NPC (Total System)'!$A:$A,0),0,1000,1),MATCH($C198,OFFSET('Actual NPC (Total System)'!$C$1,MATCH("NET SYSTEM LOAD",'Actual NPC (Total System)'!$A:$A,0),0,1000,1),0),1)*$E198</f>
        <v>0</v>
      </c>
      <c r="J198" s="194">
        <f ca="1">INDEX(OFFSET('Actual NPC (Total System)'!H$1,MATCH("NET SYSTEM LOAD",'Actual NPC (Total System)'!$A:$A,0),0,1000,1),MATCH($C198,OFFSET('Actual NPC (Total System)'!$C$1,MATCH("NET SYSTEM LOAD",'Actual NPC (Total System)'!$A:$A,0),0,1000,1),0),1)*$E198</f>
        <v>0</v>
      </c>
      <c r="K198" s="194">
        <f ca="1">INDEX(OFFSET('Actual NPC (Total System)'!I$1,MATCH("NET SYSTEM LOAD",'Actual NPC (Total System)'!$A:$A,0),0,1000,1),MATCH($C198,OFFSET('Actual NPC (Total System)'!$C$1,MATCH("NET SYSTEM LOAD",'Actual NPC (Total System)'!$A:$A,0),0,1000,1),0),1)*$E198</f>
        <v>0</v>
      </c>
      <c r="L198" s="194">
        <f ca="1">INDEX(OFFSET('Actual NPC (Total System)'!J$1,MATCH("NET SYSTEM LOAD",'Actual NPC (Total System)'!$A:$A,0),0,1000,1),MATCH($C198,OFFSET('Actual NPC (Total System)'!$C$1,MATCH("NET SYSTEM LOAD",'Actual NPC (Total System)'!$A:$A,0),0,1000,1),0),1)*$E198</f>
        <v>0</v>
      </c>
      <c r="M198" s="194">
        <f ca="1">INDEX(OFFSET('Actual NPC (Total System)'!K$1,MATCH("NET SYSTEM LOAD",'Actual NPC (Total System)'!$A:$A,0),0,1000,1),MATCH($C198,OFFSET('Actual NPC (Total System)'!$C$1,MATCH("NET SYSTEM LOAD",'Actual NPC (Total System)'!$A:$A,0),0,1000,1),0),1)*$E198</f>
        <v>0</v>
      </c>
      <c r="N198" s="194">
        <f ca="1">INDEX(OFFSET('Actual NPC (Total System)'!L$1,MATCH("NET SYSTEM LOAD",'Actual NPC (Total System)'!$A:$A,0),0,1000,1),MATCH($C198,OFFSET('Actual NPC (Total System)'!$C$1,MATCH("NET SYSTEM LOAD",'Actual NPC (Total System)'!$A:$A,0),0,1000,1),0),1)*$E198</f>
        <v>0</v>
      </c>
      <c r="O198" s="194">
        <f ca="1">INDEX(OFFSET('Actual NPC (Total System)'!M$1,MATCH("NET SYSTEM LOAD",'Actual NPC (Total System)'!$A:$A,0),0,1000,1),MATCH($C198,OFFSET('Actual NPC (Total System)'!$C$1,MATCH("NET SYSTEM LOAD",'Actual NPC (Total System)'!$A:$A,0),0,1000,1),0),1)*$E198</f>
        <v>0</v>
      </c>
      <c r="P198" s="194">
        <f ca="1">INDEX(OFFSET('Actual NPC (Total System)'!N$1,MATCH("NET SYSTEM LOAD",'Actual NPC (Total System)'!$A:$A,0),0,1000,1),MATCH($C198,OFFSET('Actual NPC (Total System)'!$C$1,MATCH("NET SYSTEM LOAD",'Actual NPC (Total System)'!$A:$A,0),0,1000,1),0),1)*$E198</f>
        <v>0</v>
      </c>
      <c r="Q198" s="194">
        <f ca="1">INDEX(OFFSET('Actual NPC (Total System)'!O$1,MATCH("NET SYSTEM LOAD",'Actual NPC (Total System)'!$A:$A,0),0,1000,1),MATCH($C198,OFFSET('Actual NPC (Total System)'!$C$1,MATCH("NET SYSTEM LOAD",'Actual NPC (Total System)'!$A:$A,0),0,1000,1),0),1)*$E198</f>
        <v>0</v>
      </c>
      <c r="R198" s="194">
        <f ca="1">INDEX(OFFSET('Actual NPC (Total System)'!P$1,MATCH("NET SYSTEM LOAD",'Actual NPC (Total System)'!$A:$A,0),0,1000,1),MATCH($C198,OFFSET('Actual NPC (Total System)'!$C$1,MATCH("NET SYSTEM LOAD",'Actual NPC (Total System)'!$A:$A,0),0,1000,1),0),1)*$E198</f>
        <v>0</v>
      </c>
      <c r="S198" s="59"/>
    </row>
    <row r="199" spans="1:19" ht="12.75">
      <c r="A199" s="153"/>
      <c r="B199" s="165"/>
      <c r="C199" s="167" t="s">
        <v>151</v>
      </c>
      <c r="D199" s="327" t="s">
        <v>198</v>
      </c>
      <c r="E199" s="326">
        <f>VLOOKUP(D199,'Actual Factors'!$A$4:$B$9,2,FALSE)</f>
        <v>7.966085435555563E-2</v>
      </c>
      <c r="F199" s="187">
        <f t="shared" ref="F199:F224" ca="1" si="56">SUM(G199:R199)</f>
        <v>65408.412976333442</v>
      </c>
      <c r="G199" s="194">
        <f ca="1">INDEX(OFFSET('Actual NPC (Total System)'!E$1,MATCH("NET SYSTEM LOAD",'Actual NPC (Total System)'!$A:$A,0),0,1000,1),MATCH($C199,OFFSET('Actual NPC (Total System)'!$C$1,MATCH("NET SYSTEM LOAD",'Actual NPC (Total System)'!$A:$A,0),0,1000,1),0),1)*$E199</f>
        <v>7935.7624516842661</v>
      </c>
      <c r="H199" s="194">
        <f ca="1">INDEX(OFFSET('Actual NPC (Total System)'!F$1,MATCH("NET SYSTEM LOAD",'Actual NPC (Total System)'!$A:$A,0),0,1000,1),MATCH($C199,OFFSET('Actual NPC (Total System)'!$C$1,MATCH("NET SYSTEM LOAD",'Actual NPC (Total System)'!$A:$A,0),0,1000,1),0),1)*$E199</f>
        <v>6861.3779428862663</v>
      </c>
      <c r="I199" s="194">
        <f ca="1">INDEX(OFFSET('Actual NPC (Total System)'!G$1,MATCH("NET SYSTEM LOAD",'Actual NPC (Total System)'!$A:$A,0),0,1000,1),MATCH($C199,OFFSET('Actual NPC (Total System)'!$C$1,MATCH("NET SYSTEM LOAD",'Actual NPC (Total System)'!$A:$A,0),0,1000,1),0),1)*$E199</f>
        <v>6856.7756963475831</v>
      </c>
      <c r="J199" s="194">
        <f ca="1">INDEX(OFFSET('Actual NPC (Total System)'!H$1,MATCH("NET SYSTEM LOAD",'Actual NPC (Total System)'!$A:$A,0),0,1000,1),MATCH($C199,OFFSET('Actual NPC (Total System)'!$C$1,MATCH("NET SYSTEM LOAD",'Actual NPC (Total System)'!$A:$A,0),0,1000,1),0),1)*$E199</f>
        <v>6413.2666778529292</v>
      </c>
      <c r="K199" s="194">
        <f ca="1">INDEX(OFFSET('Actual NPC (Total System)'!I$1,MATCH("NET SYSTEM LOAD",'Actual NPC (Total System)'!$A:$A,0),0,1000,1),MATCH($C199,OFFSET('Actual NPC (Total System)'!$C$1,MATCH("NET SYSTEM LOAD",'Actual NPC (Total System)'!$A:$A,0),0,1000,1),0),1)*$E199</f>
        <v>5340.496336946735</v>
      </c>
      <c r="L199" s="194">
        <f ca="1">INDEX(OFFSET('Actual NPC (Total System)'!J$1,MATCH("NET SYSTEM LOAD",'Actual NPC (Total System)'!$A:$A,0),0,1000,1),MATCH($C199,OFFSET('Actual NPC (Total System)'!$C$1,MATCH("NET SYSTEM LOAD",'Actual NPC (Total System)'!$A:$A,0),0,1000,1),0),1)*$E199</f>
        <v>3772.6568082076715</v>
      </c>
      <c r="M199" s="194">
        <f ca="1">INDEX(OFFSET('Actual NPC (Total System)'!K$1,MATCH("NET SYSTEM LOAD",'Actual NPC (Total System)'!$A:$A,0),0,1000,1),MATCH($C199,OFFSET('Actual NPC (Total System)'!$C$1,MATCH("NET SYSTEM LOAD",'Actual NPC (Total System)'!$A:$A,0),0,1000,1),0),1)*$E199</f>
        <v>3409.6011102477032</v>
      </c>
      <c r="N199" s="194">
        <f ca="1">INDEX(OFFSET('Actual NPC (Total System)'!L$1,MATCH("NET SYSTEM LOAD",'Actual NPC (Total System)'!$A:$A,0),0,1000,1),MATCH($C199,OFFSET('Actual NPC (Total System)'!$C$1,MATCH("NET SYSTEM LOAD",'Actual NPC (Total System)'!$A:$A,0),0,1000,1),0),1)*$E199</f>
        <v>2886.7623079081955</v>
      </c>
      <c r="O199" s="194">
        <f ca="1">INDEX(OFFSET('Actual NPC (Total System)'!M$1,MATCH("NET SYSTEM LOAD",'Actual NPC (Total System)'!$A:$A,0),0,1000,1),MATCH($C199,OFFSET('Actual NPC (Total System)'!$C$1,MATCH("NET SYSTEM LOAD",'Actual NPC (Total System)'!$A:$A,0),0,1000,1),0),1)*$E199</f>
        <v>3860.416144338722</v>
      </c>
      <c r="P199" s="194">
        <f ca="1">INDEX(OFFSET('Actual NPC (Total System)'!N$1,MATCH("NET SYSTEM LOAD",'Actual NPC (Total System)'!$A:$A,0),0,1000,1),MATCH($C199,OFFSET('Actual NPC (Total System)'!$C$1,MATCH("NET SYSTEM LOAD",'Actual NPC (Total System)'!$A:$A,0),0,1000,1),0),1)*$E199</f>
        <v>4698.5556353299844</v>
      </c>
      <c r="Q199" s="194">
        <f ca="1">INDEX(OFFSET('Actual NPC (Total System)'!O$1,MATCH("NET SYSTEM LOAD",'Actual NPC (Total System)'!$A:$A,0),0,1000,1),MATCH($C199,OFFSET('Actual NPC (Total System)'!$C$1,MATCH("NET SYSTEM LOAD",'Actual NPC (Total System)'!$A:$A,0),0,1000,1),0),1)*$E199</f>
        <v>5808.4787631165027</v>
      </c>
      <c r="R199" s="194">
        <f ca="1">INDEX(OFFSET('Actual NPC (Total System)'!P$1,MATCH("NET SYSTEM LOAD",'Actual NPC (Total System)'!$A:$A,0),0,1000,1),MATCH($C199,OFFSET('Actual NPC (Total System)'!$C$1,MATCH("NET SYSTEM LOAD",'Actual NPC (Total System)'!$A:$A,0),0,1000,1),0),1)*$E199</f>
        <v>7564.2631014668805</v>
      </c>
      <c r="S199" s="59"/>
    </row>
    <row r="200" spans="1:19" ht="12.75">
      <c r="A200" s="153"/>
      <c r="B200" s="165"/>
      <c r="C200" s="167" t="s">
        <v>154</v>
      </c>
      <c r="D200" s="327" t="s">
        <v>198</v>
      </c>
      <c r="E200" s="326">
        <f>VLOOKUP(D200,'Actual Factors'!$A$4:$B$9,2,FALSE)</f>
        <v>7.966085435555563E-2</v>
      </c>
      <c r="F200" s="187">
        <f t="shared" ca="1" si="56"/>
        <v>45262.833500010936</v>
      </c>
      <c r="G200" s="194">
        <f ca="1">INDEX(OFFSET('Actual NPC (Total System)'!E$1,MATCH("NET SYSTEM LOAD",'Actual NPC (Total System)'!$A:$A,0),0,1000,1),MATCH($C200,OFFSET('Actual NPC (Total System)'!$C$1,MATCH("NET SYSTEM LOAD",'Actual NPC (Total System)'!$A:$A,0),0,1000,1),0),1)*$E200</f>
        <v>5577.0917828517822</v>
      </c>
      <c r="H200" s="194">
        <f ca="1">INDEX(OFFSET('Actual NPC (Total System)'!F$1,MATCH("NET SYSTEM LOAD",'Actual NPC (Total System)'!$A:$A,0),0,1000,1),MATCH($C200,OFFSET('Actual NPC (Total System)'!$C$1,MATCH("NET SYSTEM LOAD",'Actual NPC (Total System)'!$A:$A,0),0,1000,1),0),1)*$E200</f>
        <v>4606.7468989894787</v>
      </c>
      <c r="I200" s="194">
        <f ca="1">INDEX(OFFSET('Actual NPC (Total System)'!G$1,MATCH("NET SYSTEM LOAD",'Actual NPC (Total System)'!$A:$A,0),0,1000,1),MATCH($C200,OFFSET('Actual NPC (Total System)'!$C$1,MATCH("NET SYSTEM LOAD",'Actual NPC (Total System)'!$A:$A,0),0,1000,1),0),1)*$E200</f>
        <v>4633.490800335434</v>
      </c>
      <c r="J200" s="194">
        <f ca="1">INDEX(OFFSET('Actual NPC (Total System)'!H$1,MATCH("NET SYSTEM LOAD",'Actual NPC (Total System)'!$A:$A,0),0,1000,1),MATCH($C200,OFFSET('Actual NPC (Total System)'!$C$1,MATCH("NET SYSTEM LOAD",'Actual NPC (Total System)'!$A:$A,0),0,1000,1),0),1)*$E200</f>
        <v>4234.3433184143014</v>
      </c>
      <c r="K200" s="194">
        <f ca="1">INDEX(OFFSET('Actual NPC (Total System)'!I$1,MATCH("NET SYSTEM LOAD",'Actual NPC (Total System)'!$A:$A,0),0,1000,1),MATCH($C200,OFFSET('Actual NPC (Total System)'!$C$1,MATCH("NET SYSTEM LOAD",'Actual NPC (Total System)'!$A:$A,0),0,1000,1),0),1)*$E200</f>
        <v>3643.659118958964</v>
      </c>
      <c r="L200" s="194">
        <f ca="1">INDEX(OFFSET('Actual NPC (Total System)'!J$1,MATCH("NET SYSTEM LOAD",'Actual NPC (Total System)'!$A:$A,0),0,1000,1),MATCH($C200,OFFSET('Actual NPC (Total System)'!$C$1,MATCH("NET SYSTEM LOAD",'Actual NPC (Total System)'!$A:$A,0),0,1000,1),0),1)*$E200</f>
        <v>2649.0546371546352</v>
      </c>
      <c r="M200" s="194">
        <f ca="1">INDEX(OFFSET('Actual NPC (Total System)'!K$1,MATCH("NET SYSTEM LOAD",'Actual NPC (Total System)'!$A:$A,0),0,1000,1),MATCH($C200,OFFSET('Actual NPC (Total System)'!$C$1,MATCH("NET SYSTEM LOAD",'Actual NPC (Total System)'!$A:$A,0),0,1000,1),0),1)*$E200</f>
        <v>2419.1396301566979</v>
      </c>
      <c r="N200" s="194">
        <f ca="1">INDEX(OFFSET('Actual NPC (Total System)'!L$1,MATCH("NET SYSTEM LOAD",'Actual NPC (Total System)'!$A:$A,0),0,1000,1),MATCH($C200,OFFSET('Actual NPC (Total System)'!$C$1,MATCH("NET SYSTEM LOAD",'Actual NPC (Total System)'!$A:$A,0),0,1000,1),0),1)*$E200</f>
        <v>2099.8118463347068</v>
      </c>
      <c r="O200" s="194">
        <f ca="1">INDEX(OFFSET('Actual NPC (Total System)'!M$1,MATCH("NET SYSTEM LOAD",'Actual NPC (Total System)'!$A:$A,0),0,1000,1),MATCH($C200,OFFSET('Actual NPC (Total System)'!$C$1,MATCH("NET SYSTEM LOAD",'Actual NPC (Total System)'!$A:$A,0),0,1000,1),0),1)*$E200</f>
        <v>2786.894920219373</v>
      </c>
      <c r="P200" s="194">
        <f ca="1">INDEX(OFFSET('Actual NPC (Total System)'!N$1,MATCH("NET SYSTEM LOAD",'Actual NPC (Total System)'!$A:$A,0),0,1000,1),MATCH($C200,OFFSET('Actual NPC (Total System)'!$C$1,MATCH("NET SYSTEM LOAD",'Actual NPC (Total System)'!$A:$A,0),0,1000,1),0),1)*$E200</f>
        <v>3140.7559233870606</v>
      </c>
      <c r="Q200" s="194">
        <f ca="1">INDEX(OFFSET('Actual NPC (Total System)'!O$1,MATCH("NET SYSTEM LOAD",'Actual NPC (Total System)'!$A:$A,0),0,1000,1),MATCH($C200,OFFSET('Actual NPC (Total System)'!$C$1,MATCH("NET SYSTEM LOAD",'Actual NPC (Total System)'!$A:$A,0),0,1000,1),0),1)*$E200</f>
        <v>4046.295666640015</v>
      </c>
      <c r="R200" s="194">
        <f ca="1">INDEX(OFFSET('Actual NPC (Total System)'!P$1,MATCH("NET SYSTEM LOAD",'Actual NPC (Total System)'!$A:$A,0),0,1000,1),MATCH($C200,OFFSET('Actual NPC (Total System)'!$C$1,MATCH("NET SYSTEM LOAD",'Actual NPC (Total System)'!$A:$A,0),0,1000,1),0),1)*$E200</f>
        <v>5425.5489565684929</v>
      </c>
      <c r="S200" s="59"/>
    </row>
    <row r="201" spans="1:19" ht="12.75">
      <c r="B201" s="23"/>
      <c r="C201" s="117" t="s">
        <v>88</v>
      </c>
      <c r="D201" s="327" t="s">
        <v>198</v>
      </c>
      <c r="E201" s="326">
        <f>VLOOKUP(D201,'Actual Factors'!$A$4:$B$9,2,FALSE)</f>
        <v>7.966085435555563E-2</v>
      </c>
      <c r="F201" s="187">
        <f t="shared" ca="1" si="56"/>
        <v>6300.0789597247503</v>
      </c>
      <c r="G201" s="194">
        <f ca="1">INDEX(OFFSET('Actual NPC (Total System)'!E$1,MATCH("NET SYSTEM LOAD",'Actual NPC (Total System)'!$A:$A,0),0,1000,1),MATCH($C201,OFFSET('Actual NPC (Total System)'!$C$1,MATCH("NET SYSTEM LOAD",'Actual NPC (Total System)'!$A:$A,0),0,1000,1),0),1)*$E201</f>
        <v>319.29854828844265</v>
      </c>
      <c r="H201" s="194">
        <f ca="1">INDEX(OFFSET('Actual NPC (Total System)'!F$1,MATCH("NET SYSTEM LOAD",'Actual NPC (Total System)'!$A:$A,0),0,1000,1),MATCH($C201,OFFSET('Actual NPC (Total System)'!$C$1,MATCH("NET SYSTEM LOAD",'Actual NPC (Total System)'!$A:$A,0),0,1000,1),0),1)*$E201</f>
        <v>606.08662564498513</v>
      </c>
      <c r="I201" s="194">
        <f ca="1">INDEX(OFFSET('Actual NPC (Total System)'!G$1,MATCH("NET SYSTEM LOAD",'Actual NPC (Total System)'!$A:$A,0),0,1000,1),MATCH($C201,OFFSET('Actual NPC (Total System)'!$C$1,MATCH("NET SYSTEM LOAD",'Actual NPC (Total System)'!$A:$A,0),0,1000,1),0),1)*$E201</f>
        <v>553.53627188712949</v>
      </c>
      <c r="J201" s="194">
        <f ca="1">INDEX(OFFSET('Actual NPC (Total System)'!H$1,MATCH("NET SYSTEM LOAD",'Actual NPC (Total System)'!$A:$A,0),0,1000,1),MATCH($C201,OFFSET('Actual NPC (Total System)'!$C$1,MATCH("NET SYSTEM LOAD",'Actual NPC (Total System)'!$A:$A,0),0,1000,1),0),1)*$E201</f>
        <v>709.19589146266162</v>
      </c>
      <c r="K201" s="194">
        <f ca="1">INDEX(OFFSET('Actual NPC (Total System)'!I$1,MATCH("NET SYSTEM LOAD",'Actual NPC (Total System)'!$A:$A,0),0,1000,1),MATCH($C201,OFFSET('Actual NPC (Total System)'!$C$1,MATCH("NET SYSTEM LOAD",'Actual NPC (Total System)'!$A:$A,0),0,1000,1),0),1)*$E201</f>
        <v>748.63112114198145</v>
      </c>
      <c r="L201" s="194">
        <f ca="1">INDEX(OFFSET('Actual NPC (Total System)'!J$1,MATCH("NET SYSTEM LOAD",'Actual NPC (Total System)'!$A:$A,0),0,1000,1),MATCH($C201,OFFSET('Actual NPC (Total System)'!$C$1,MATCH("NET SYSTEM LOAD",'Actual NPC (Total System)'!$A:$A,0),0,1000,1),0),1)*$E201</f>
        <v>699.77041917531233</v>
      </c>
      <c r="M201" s="194">
        <f ca="1">INDEX(OFFSET('Actual NPC (Total System)'!K$1,MATCH("NET SYSTEM LOAD",'Actual NPC (Total System)'!$A:$A,0),0,1000,1),MATCH($C201,OFFSET('Actual NPC (Total System)'!$C$1,MATCH("NET SYSTEM LOAD",'Actual NPC (Total System)'!$A:$A,0),0,1000,1),0),1)*$E201</f>
        <v>482.81105522549097</v>
      </c>
      <c r="N201" s="194">
        <f ca="1">INDEX(OFFSET('Actual NPC (Total System)'!L$1,MATCH("NET SYSTEM LOAD",'Actual NPC (Total System)'!$A:$A,0),0,1000,1),MATCH($C201,OFFSET('Actual NPC (Total System)'!$C$1,MATCH("NET SYSTEM LOAD",'Actual NPC (Total System)'!$A:$A,0),0,1000,1),0),1)*$E201</f>
        <v>448.90580239467937</v>
      </c>
      <c r="O201" s="194">
        <f ca="1">INDEX(OFFSET('Actual NPC (Total System)'!M$1,MATCH("NET SYSTEM LOAD",'Actual NPC (Total System)'!$A:$A,0),0,1000,1),MATCH($C201,OFFSET('Actual NPC (Total System)'!$C$1,MATCH("NET SYSTEM LOAD",'Actual NPC (Total System)'!$A:$A,0),0,1000,1),0),1)*$E201</f>
        <v>425.26644386466825</v>
      </c>
      <c r="P201" s="194">
        <f ca="1">INDEX(OFFSET('Actual NPC (Total System)'!N$1,MATCH("NET SYSTEM LOAD",'Actual NPC (Total System)'!$A:$A,0),0,1000,1),MATCH($C201,OFFSET('Actual NPC (Total System)'!$C$1,MATCH("NET SYSTEM LOAD",'Actual NPC (Total System)'!$A:$A,0),0,1000,1),0),1)*$E201</f>
        <v>501.15639235759494</v>
      </c>
      <c r="Q201" s="194">
        <f ca="1">INDEX(OFFSET('Actual NPC (Total System)'!O$1,MATCH("NET SYSTEM LOAD",'Actual NPC (Total System)'!$A:$A,0),0,1000,1),MATCH($C201,OFFSET('Actual NPC (Total System)'!$C$1,MATCH("NET SYSTEM LOAD",'Actual NPC (Total System)'!$A:$A,0),0,1000,1),0),1)*$E201</f>
        <v>410.89682065174134</v>
      </c>
      <c r="R201" s="194">
        <f ca="1">INDEX(OFFSET('Actual NPC (Total System)'!P$1,MATCH("NET SYSTEM LOAD",'Actual NPC (Total System)'!$A:$A,0),0,1000,1),MATCH($C201,OFFSET('Actual NPC (Total System)'!$C$1,MATCH("NET SYSTEM LOAD",'Actual NPC (Total System)'!$A:$A,0),0,1000,1),0),1)*$E201</f>
        <v>394.5235676300635</v>
      </c>
      <c r="S201" s="59"/>
    </row>
    <row r="202" spans="1:19" ht="12.75">
      <c r="A202" s="250"/>
      <c r="B202" s="236"/>
      <c r="C202" s="251" t="s">
        <v>150</v>
      </c>
      <c r="D202" s="327" t="s">
        <v>198</v>
      </c>
      <c r="E202" s="326">
        <f>VLOOKUP(D202,'Actual Factors'!$A$4:$B$9,2,FALSE)</f>
        <v>7.966085435555563E-2</v>
      </c>
      <c r="F202" s="187">
        <f t="shared" ca="1" si="56"/>
        <v>12870.608272525407</v>
      </c>
      <c r="G202" s="194">
        <f ca="1">INDEX(OFFSET('Actual NPC (Total System)'!E$1,MATCH("NET SYSTEM LOAD",'Actual NPC (Total System)'!$A:$A,0),0,1000,1),MATCH($C202,OFFSET('Actual NPC (Total System)'!$C$1,MATCH("NET SYSTEM LOAD",'Actual NPC (Total System)'!$A:$A,0),0,1000,1),0),1)*$E202</f>
        <v>729.97606260814302</v>
      </c>
      <c r="H202" s="194">
        <f ca="1">INDEX(OFFSET('Actual NPC (Total System)'!F$1,MATCH("NET SYSTEM LOAD",'Actual NPC (Total System)'!$A:$A,0),0,1000,1),MATCH($C202,OFFSET('Actual NPC (Total System)'!$C$1,MATCH("NET SYSTEM LOAD",'Actual NPC (Total System)'!$A:$A,0),0,1000,1),0),1)*$E202</f>
        <v>879.75862299273956</v>
      </c>
      <c r="I202" s="194">
        <f ca="1">INDEX(OFFSET('Actual NPC (Total System)'!G$1,MATCH("NET SYSTEM LOAD",'Actual NPC (Total System)'!$A:$A,0),0,1000,1),MATCH($C202,OFFSET('Actual NPC (Total System)'!$C$1,MATCH("NET SYSTEM LOAD",'Actual NPC (Total System)'!$A:$A,0),0,1000,1),0),1)*$E202</f>
        <v>1088.3990039222103</v>
      </c>
      <c r="J202" s="194">
        <f ca="1">INDEX(OFFSET('Actual NPC (Total System)'!H$1,MATCH("NET SYSTEM LOAD",'Actual NPC (Total System)'!$A:$A,0),0,1000,1),MATCH($C202,OFFSET('Actual NPC (Total System)'!$C$1,MATCH("NET SYSTEM LOAD",'Actual NPC (Total System)'!$A:$A,0),0,1000,1),0),1)*$E202</f>
        <v>1347.2127383764209</v>
      </c>
      <c r="K202" s="194">
        <f ca="1">INDEX(OFFSET('Actual NPC (Total System)'!I$1,MATCH("NET SYSTEM LOAD",'Actual NPC (Total System)'!$A:$A,0),0,1000,1),MATCH($C202,OFFSET('Actual NPC (Total System)'!$C$1,MATCH("NET SYSTEM LOAD",'Actual NPC (Total System)'!$A:$A,0),0,1000,1),0),1)*$E202</f>
        <v>1326.3544995936709</v>
      </c>
      <c r="L202" s="194">
        <f ca="1">INDEX(OFFSET('Actual NPC (Total System)'!J$1,MATCH("NET SYSTEM LOAD",'Actual NPC (Total System)'!$A:$A,0),0,1000,1),MATCH($C202,OFFSET('Actual NPC (Total System)'!$C$1,MATCH("NET SYSTEM LOAD",'Actual NPC (Total System)'!$A:$A,0),0,1000,1),0),1)*$E202</f>
        <v>1554.8019146718154</v>
      </c>
      <c r="M202" s="194">
        <f ca="1">INDEX(OFFSET('Actual NPC (Total System)'!K$1,MATCH("NET SYSTEM LOAD",'Actual NPC (Total System)'!$A:$A,0),0,1000,1),MATCH($C202,OFFSET('Actual NPC (Total System)'!$C$1,MATCH("NET SYSTEM LOAD",'Actual NPC (Total System)'!$A:$A,0),0,1000,1),0),1)*$E202</f>
        <v>1385.0264713653335</v>
      </c>
      <c r="N202" s="194">
        <f ca="1">INDEX(OFFSET('Actual NPC (Total System)'!L$1,MATCH("NET SYSTEM LOAD",'Actual NPC (Total System)'!$A:$A,0),0,1000,1),MATCH($C202,OFFSET('Actual NPC (Total System)'!$C$1,MATCH("NET SYSTEM LOAD",'Actual NPC (Total System)'!$A:$A,0),0,1000,1),0),1)*$E202</f>
        <v>1155.6603276539061</v>
      </c>
      <c r="O202" s="194">
        <f ca="1">INDEX(OFFSET('Actual NPC (Total System)'!M$1,MATCH("NET SYSTEM LOAD",'Actual NPC (Total System)'!$A:$A,0),0,1000,1),MATCH($C202,OFFSET('Actual NPC (Total System)'!$C$1,MATCH("NET SYSTEM LOAD",'Actual NPC (Total System)'!$A:$A,0),0,1000,1),0),1)*$E202</f>
        <v>1137.4622834415056</v>
      </c>
      <c r="P202" s="194">
        <f ca="1">INDEX(OFFSET('Actual NPC (Total System)'!N$1,MATCH("NET SYSTEM LOAD",'Actual NPC (Total System)'!$A:$A,0),0,1000,1),MATCH($C202,OFFSET('Actual NPC (Total System)'!$C$1,MATCH("NET SYSTEM LOAD",'Actual NPC (Total System)'!$A:$A,0),0,1000,1),0),1)*$E202</f>
        <v>1033.6420444987057</v>
      </c>
      <c r="Q202" s="194">
        <f ca="1">INDEX(OFFSET('Actual NPC (Total System)'!O$1,MATCH("NET SYSTEM LOAD",'Actual NPC (Total System)'!$A:$A,0),0,1000,1),MATCH($C202,OFFSET('Actual NPC (Total System)'!$C$1,MATCH("NET SYSTEM LOAD",'Actual NPC (Total System)'!$A:$A,0),0,1000,1),0),1)*$E202</f>
        <v>716.52986801890586</v>
      </c>
      <c r="R202" s="194">
        <f ca="1">INDEX(OFFSET('Actual NPC (Total System)'!P$1,MATCH("NET SYSTEM LOAD",'Actual NPC (Total System)'!$A:$A,0),0,1000,1),MATCH($C202,OFFSET('Actual NPC (Total System)'!$C$1,MATCH("NET SYSTEM LOAD",'Actual NPC (Total System)'!$A:$A,0),0,1000,1),0),1)*$E202</f>
        <v>515.78443538205124</v>
      </c>
      <c r="S202" s="59"/>
    </row>
    <row r="203" spans="1:19" ht="12.75">
      <c r="A203" s="250"/>
      <c r="B203" s="236"/>
      <c r="C203" s="251" t="s">
        <v>159</v>
      </c>
      <c r="D203" s="327" t="s">
        <v>172</v>
      </c>
      <c r="E203" s="326">
        <f>VLOOKUP(D203,'Actual Factors'!$A$4:$B$9,2,FALSE)</f>
        <v>0</v>
      </c>
      <c r="F203" s="187">
        <f t="shared" ca="1" si="56"/>
        <v>0</v>
      </c>
      <c r="G203" s="194">
        <f ca="1">INDEX(OFFSET('Actual NPC (Total System)'!E$1,MATCH("NET SYSTEM LOAD",'Actual NPC (Total System)'!$A:$A,0),0,1000,1),MATCH($C203,OFFSET('Actual NPC (Total System)'!$C$1,MATCH("NET SYSTEM LOAD",'Actual NPC (Total System)'!$A:$A,0),0,1000,1),0),1)*$E203</f>
        <v>0</v>
      </c>
      <c r="H203" s="194">
        <f ca="1">INDEX(OFFSET('Actual NPC (Total System)'!F$1,MATCH("NET SYSTEM LOAD",'Actual NPC (Total System)'!$A:$A,0),0,1000,1),MATCH($C203,OFFSET('Actual NPC (Total System)'!$C$1,MATCH("NET SYSTEM LOAD",'Actual NPC (Total System)'!$A:$A,0),0,1000,1),0),1)*$E203</f>
        <v>0</v>
      </c>
      <c r="I203" s="194">
        <f ca="1">INDEX(OFFSET('Actual NPC (Total System)'!G$1,MATCH("NET SYSTEM LOAD",'Actual NPC (Total System)'!$A:$A,0),0,1000,1),MATCH($C203,OFFSET('Actual NPC (Total System)'!$C$1,MATCH("NET SYSTEM LOAD",'Actual NPC (Total System)'!$A:$A,0),0,1000,1),0),1)*$E203</f>
        <v>0</v>
      </c>
      <c r="J203" s="194">
        <f ca="1">INDEX(OFFSET('Actual NPC (Total System)'!H$1,MATCH("NET SYSTEM LOAD",'Actual NPC (Total System)'!$A:$A,0),0,1000,1),MATCH($C203,OFFSET('Actual NPC (Total System)'!$C$1,MATCH("NET SYSTEM LOAD",'Actual NPC (Total System)'!$A:$A,0),0,1000,1),0),1)*$E203</f>
        <v>0</v>
      </c>
      <c r="K203" s="194">
        <f ca="1">INDEX(OFFSET('Actual NPC (Total System)'!I$1,MATCH("NET SYSTEM LOAD",'Actual NPC (Total System)'!$A:$A,0),0,1000,1),MATCH($C203,OFFSET('Actual NPC (Total System)'!$C$1,MATCH("NET SYSTEM LOAD",'Actual NPC (Total System)'!$A:$A,0),0,1000,1),0),1)*$E203</f>
        <v>0</v>
      </c>
      <c r="L203" s="194">
        <f ca="1">INDEX(OFFSET('Actual NPC (Total System)'!J$1,MATCH("NET SYSTEM LOAD",'Actual NPC (Total System)'!$A:$A,0),0,1000,1),MATCH($C203,OFFSET('Actual NPC (Total System)'!$C$1,MATCH("NET SYSTEM LOAD",'Actual NPC (Total System)'!$A:$A,0),0,1000,1),0),1)*$E203</f>
        <v>0</v>
      </c>
      <c r="M203" s="194">
        <f ca="1">INDEX(OFFSET('Actual NPC (Total System)'!K$1,MATCH("NET SYSTEM LOAD",'Actual NPC (Total System)'!$A:$A,0),0,1000,1),MATCH($C203,OFFSET('Actual NPC (Total System)'!$C$1,MATCH("NET SYSTEM LOAD",'Actual NPC (Total System)'!$A:$A,0),0,1000,1),0),1)*$E203</f>
        <v>0</v>
      </c>
      <c r="N203" s="194">
        <f ca="1">INDEX(OFFSET('Actual NPC (Total System)'!L$1,MATCH("NET SYSTEM LOAD",'Actual NPC (Total System)'!$A:$A,0),0,1000,1),MATCH($C203,OFFSET('Actual NPC (Total System)'!$C$1,MATCH("NET SYSTEM LOAD",'Actual NPC (Total System)'!$A:$A,0),0,1000,1),0),1)*$E203</f>
        <v>0</v>
      </c>
      <c r="O203" s="194">
        <f ca="1">INDEX(OFFSET('Actual NPC (Total System)'!M$1,MATCH("NET SYSTEM LOAD",'Actual NPC (Total System)'!$A:$A,0),0,1000,1),MATCH($C203,OFFSET('Actual NPC (Total System)'!$C$1,MATCH("NET SYSTEM LOAD",'Actual NPC (Total System)'!$A:$A,0),0,1000,1),0),1)*$E203</f>
        <v>0</v>
      </c>
      <c r="P203" s="194">
        <f ca="1">INDEX(OFFSET('Actual NPC (Total System)'!N$1,MATCH("NET SYSTEM LOAD",'Actual NPC (Total System)'!$A:$A,0),0,1000,1),MATCH($C203,OFFSET('Actual NPC (Total System)'!$C$1,MATCH("NET SYSTEM LOAD",'Actual NPC (Total System)'!$A:$A,0),0,1000,1),0),1)*$E203</f>
        <v>0</v>
      </c>
      <c r="Q203" s="194">
        <f ca="1">INDEX(OFFSET('Actual NPC (Total System)'!O$1,MATCH("NET SYSTEM LOAD",'Actual NPC (Total System)'!$A:$A,0),0,1000,1),MATCH($C203,OFFSET('Actual NPC (Total System)'!$C$1,MATCH("NET SYSTEM LOAD",'Actual NPC (Total System)'!$A:$A,0),0,1000,1),0),1)*$E203</f>
        <v>0</v>
      </c>
      <c r="R203" s="194">
        <f ca="1">INDEX(OFFSET('Actual NPC (Total System)'!P$1,MATCH("NET SYSTEM LOAD",'Actual NPC (Total System)'!$A:$A,0),0,1000,1),MATCH($C203,OFFSET('Actual NPC (Total System)'!$C$1,MATCH("NET SYSTEM LOAD",'Actual NPC (Total System)'!$A:$A,0),0,1000,1),0),1)*$E203</f>
        <v>0</v>
      </c>
      <c r="S203" s="59"/>
    </row>
    <row r="204" spans="1:19" ht="12.75">
      <c r="A204" s="153"/>
      <c r="B204" s="165"/>
      <c r="C204" s="167" t="s">
        <v>8</v>
      </c>
      <c r="D204" s="327" t="s">
        <v>172</v>
      </c>
      <c r="E204" s="326">
        <f>VLOOKUP(D204,'Actual Factors'!$A$4:$B$9,2,FALSE)</f>
        <v>0</v>
      </c>
      <c r="F204" s="187">
        <f t="shared" ca="1" si="56"/>
        <v>0</v>
      </c>
      <c r="G204" s="194">
        <f ca="1">INDEX(OFFSET('Actual NPC (Total System)'!E$1,MATCH("NET SYSTEM LOAD",'Actual NPC (Total System)'!$A:$A,0),0,1000,1),MATCH($C204,OFFSET('Actual NPC (Total System)'!$C$1,MATCH("NET SYSTEM LOAD",'Actual NPC (Total System)'!$A:$A,0),0,1000,1),0),1)*$E204</f>
        <v>0</v>
      </c>
      <c r="H204" s="194">
        <f ca="1">INDEX(OFFSET('Actual NPC (Total System)'!F$1,MATCH("NET SYSTEM LOAD",'Actual NPC (Total System)'!$A:$A,0),0,1000,1),MATCH($C204,OFFSET('Actual NPC (Total System)'!$C$1,MATCH("NET SYSTEM LOAD",'Actual NPC (Total System)'!$A:$A,0),0,1000,1),0),1)*$E204</f>
        <v>0</v>
      </c>
      <c r="I204" s="194">
        <f ca="1">INDEX(OFFSET('Actual NPC (Total System)'!G$1,MATCH("NET SYSTEM LOAD",'Actual NPC (Total System)'!$A:$A,0),0,1000,1),MATCH($C204,OFFSET('Actual NPC (Total System)'!$C$1,MATCH("NET SYSTEM LOAD",'Actual NPC (Total System)'!$A:$A,0),0,1000,1),0),1)*$E204</f>
        <v>0</v>
      </c>
      <c r="J204" s="194">
        <f ca="1">INDEX(OFFSET('Actual NPC (Total System)'!H$1,MATCH("NET SYSTEM LOAD",'Actual NPC (Total System)'!$A:$A,0),0,1000,1),MATCH($C204,OFFSET('Actual NPC (Total System)'!$C$1,MATCH("NET SYSTEM LOAD",'Actual NPC (Total System)'!$A:$A,0),0,1000,1),0),1)*$E204</f>
        <v>0</v>
      </c>
      <c r="K204" s="194">
        <f ca="1">INDEX(OFFSET('Actual NPC (Total System)'!I$1,MATCH("NET SYSTEM LOAD",'Actual NPC (Total System)'!$A:$A,0),0,1000,1),MATCH($C204,OFFSET('Actual NPC (Total System)'!$C$1,MATCH("NET SYSTEM LOAD",'Actual NPC (Total System)'!$A:$A,0),0,1000,1),0),1)*$E204</f>
        <v>0</v>
      </c>
      <c r="L204" s="194">
        <f ca="1">INDEX(OFFSET('Actual NPC (Total System)'!J$1,MATCH("NET SYSTEM LOAD",'Actual NPC (Total System)'!$A:$A,0),0,1000,1),MATCH($C204,OFFSET('Actual NPC (Total System)'!$C$1,MATCH("NET SYSTEM LOAD",'Actual NPC (Total System)'!$A:$A,0),0,1000,1),0),1)*$E204</f>
        <v>0</v>
      </c>
      <c r="M204" s="194">
        <f ca="1">INDEX(OFFSET('Actual NPC (Total System)'!K$1,MATCH("NET SYSTEM LOAD",'Actual NPC (Total System)'!$A:$A,0),0,1000,1),MATCH($C204,OFFSET('Actual NPC (Total System)'!$C$1,MATCH("NET SYSTEM LOAD",'Actual NPC (Total System)'!$A:$A,0),0,1000,1),0),1)*$E204</f>
        <v>0</v>
      </c>
      <c r="N204" s="194">
        <f ca="1">INDEX(OFFSET('Actual NPC (Total System)'!L$1,MATCH("NET SYSTEM LOAD",'Actual NPC (Total System)'!$A:$A,0),0,1000,1),MATCH($C204,OFFSET('Actual NPC (Total System)'!$C$1,MATCH("NET SYSTEM LOAD",'Actual NPC (Total System)'!$A:$A,0),0,1000,1),0),1)*$E204</f>
        <v>0</v>
      </c>
      <c r="O204" s="194">
        <f ca="1">INDEX(OFFSET('Actual NPC (Total System)'!M$1,MATCH("NET SYSTEM LOAD",'Actual NPC (Total System)'!$A:$A,0),0,1000,1),MATCH($C204,OFFSET('Actual NPC (Total System)'!$C$1,MATCH("NET SYSTEM LOAD",'Actual NPC (Total System)'!$A:$A,0),0,1000,1),0),1)*$E204</f>
        <v>0</v>
      </c>
      <c r="P204" s="194">
        <f ca="1">INDEX(OFFSET('Actual NPC (Total System)'!N$1,MATCH("NET SYSTEM LOAD",'Actual NPC (Total System)'!$A:$A,0),0,1000,1),MATCH($C204,OFFSET('Actual NPC (Total System)'!$C$1,MATCH("NET SYSTEM LOAD",'Actual NPC (Total System)'!$A:$A,0),0,1000,1),0),1)*$E204</f>
        <v>0</v>
      </c>
      <c r="Q204" s="194">
        <f ca="1">INDEX(OFFSET('Actual NPC (Total System)'!O$1,MATCH("NET SYSTEM LOAD",'Actual NPC (Total System)'!$A:$A,0),0,1000,1),MATCH($C204,OFFSET('Actual NPC (Total System)'!$C$1,MATCH("NET SYSTEM LOAD",'Actual NPC (Total System)'!$A:$A,0),0,1000,1),0),1)*$E204</f>
        <v>0</v>
      </c>
      <c r="R204" s="194">
        <f ca="1">INDEX(OFFSET('Actual NPC (Total System)'!P$1,MATCH("NET SYSTEM LOAD",'Actual NPC (Total System)'!$A:$A,0),0,1000,1),MATCH($C204,OFFSET('Actual NPC (Total System)'!$C$1,MATCH("NET SYSTEM LOAD",'Actual NPC (Total System)'!$A:$A,0),0,1000,1),0),1)*$E204</f>
        <v>0</v>
      </c>
      <c r="S204" s="59"/>
    </row>
    <row r="205" spans="1:19" ht="12.75">
      <c r="A205" s="153"/>
      <c r="B205" s="165"/>
      <c r="C205" s="167" t="s">
        <v>117</v>
      </c>
      <c r="D205" s="327" t="s">
        <v>172</v>
      </c>
      <c r="E205" s="326">
        <f>VLOOKUP(D205,'Actual Factors'!$A$4:$B$9,2,FALSE)</f>
        <v>0</v>
      </c>
      <c r="F205" s="187">
        <f t="shared" ca="1" si="56"/>
        <v>0</v>
      </c>
      <c r="G205" s="194">
        <f ca="1">INDEX(OFFSET('Actual NPC (Total System)'!E$1,MATCH("NET SYSTEM LOAD",'Actual NPC (Total System)'!$A:$A,0),0,1000,1),MATCH($C205,OFFSET('Actual NPC (Total System)'!$C$1,MATCH("NET SYSTEM LOAD",'Actual NPC (Total System)'!$A:$A,0),0,1000,1),0),1)*$E205</f>
        <v>0</v>
      </c>
      <c r="H205" s="194">
        <f ca="1">INDEX(OFFSET('Actual NPC (Total System)'!F$1,MATCH("NET SYSTEM LOAD",'Actual NPC (Total System)'!$A:$A,0),0,1000,1),MATCH($C205,OFFSET('Actual NPC (Total System)'!$C$1,MATCH("NET SYSTEM LOAD",'Actual NPC (Total System)'!$A:$A,0),0,1000,1),0),1)*$E205</f>
        <v>0</v>
      </c>
      <c r="I205" s="194">
        <f ca="1">INDEX(OFFSET('Actual NPC (Total System)'!G$1,MATCH("NET SYSTEM LOAD",'Actual NPC (Total System)'!$A:$A,0),0,1000,1),MATCH($C205,OFFSET('Actual NPC (Total System)'!$C$1,MATCH("NET SYSTEM LOAD",'Actual NPC (Total System)'!$A:$A,0),0,1000,1),0),1)*$E205</f>
        <v>0</v>
      </c>
      <c r="J205" s="194">
        <f ca="1">INDEX(OFFSET('Actual NPC (Total System)'!H$1,MATCH("NET SYSTEM LOAD",'Actual NPC (Total System)'!$A:$A,0),0,1000,1),MATCH($C205,OFFSET('Actual NPC (Total System)'!$C$1,MATCH("NET SYSTEM LOAD",'Actual NPC (Total System)'!$A:$A,0),0,1000,1),0),1)*$E205</f>
        <v>0</v>
      </c>
      <c r="K205" s="194">
        <f ca="1">INDEX(OFFSET('Actual NPC (Total System)'!I$1,MATCH("NET SYSTEM LOAD",'Actual NPC (Total System)'!$A:$A,0),0,1000,1),MATCH($C205,OFFSET('Actual NPC (Total System)'!$C$1,MATCH("NET SYSTEM LOAD",'Actual NPC (Total System)'!$A:$A,0),0,1000,1),0),1)*$E205</f>
        <v>0</v>
      </c>
      <c r="L205" s="194">
        <f ca="1">INDEX(OFFSET('Actual NPC (Total System)'!J$1,MATCH("NET SYSTEM LOAD",'Actual NPC (Total System)'!$A:$A,0),0,1000,1),MATCH($C205,OFFSET('Actual NPC (Total System)'!$C$1,MATCH("NET SYSTEM LOAD",'Actual NPC (Total System)'!$A:$A,0),0,1000,1),0),1)*$E205</f>
        <v>0</v>
      </c>
      <c r="M205" s="194">
        <f ca="1">INDEX(OFFSET('Actual NPC (Total System)'!K$1,MATCH("NET SYSTEM LOAD",'Actual NPC (Total System)'!$A:$A,0),0,1000,1),MATCH($C205,OFFSET('Actual NPC (Total System)'!$C$1,MATCH("NET SYSTEM LOAD",'Actual NPC (Total System)'!$A:$A,0),0,1000,1),0),1)*$E205</f>
        <v>0</v>
      </c>
      <c r="N205" s="194">
        <f ca="1">INDEX(OFFSET('Actual NPC (Total System)'!L$1,MATCH("NET SYSTEM LOAD",'Actual NPC (Total System)'!$A:$A,0),0,1000,1),MATCH($C205,OFFSET('Actual NPC (Total System)'!$C$1,MATCH("NET SYSTEM LOAD",'Actual NPC (Total System)'!$A:$A,0),0,1000,1),0),1)*$E205</f>
        <v>0</v>
      </c>
      <c r="O205" s="194">
        <f ca="1">INDEX(OFFSET('Actual NPC (Total System)'!M$1,MATCH("NET SYSTEM LOAD",'Actual NPC (Total System)'!$A:$A,0),0,1000,1),MATCH($C205,OFFSET('Actual NPC (Total System)'!$C$1,MATCH("NET SYSTEM LOAD",'Actual NPC (Total System)'!$A:$A,0),0,1000,1),0),1)*$E205</f>
        <v>0</v>
      </c>
      <c r="P205" s="194">
        <f ca="1">INDEX(OFFSET('Actual NPC (Total System)'!N$1,MATCH("NET SYSTEM LOAD",'Actual NPC (Total System)'!$A:$A,0),0,1000,1),MATCH($C205,OFFSET('Actual NPC (Total System)'!$C$1,MATCH("NET SYSTEM LOAD",'Actual NPC (Total System)'!$A:$A,0),0,1000,1),0),1)*$E205</f>
        <v>0</v>
      </c>
      <c r="Q205" s="194">
        <f ca="1">INDEX(OFFSET('Actual NPC (Total System)'!O$1,MATCH("NET SYSTEM LOAD",'Actual NPC (Total System)'!$A:$A,0),0,1000,1),MATCH($C205,OFFSET('Actual NPC (Total System)'!$C$1,MATCH("NET SYSTEM LOAD",'Actual NPC (Total System)'!$A:$A,0),0,1000,1),0),1)*$E205</f>
        <v>0</v>
      </c>
      <c r="R205" s="194">
        <f ca="1">INDEX(OFFSET('Actual NPC (Total System)'!P$1,MATCH("NET SYSTEM LOAD",'Actual NPC (Total System)'!$A:$A,0),0,1000,1),MATCH($C205,OFFSET('Actual NPC (Total System)'!$C$1,MATCH("NET SYSTEM LOAD",'Actual NPC (Total System)'!$A:$A,0),0,1000,1),0),1)*$E205</f>
        <v>0</v>
      </c>
      <c r="S205" s="59"/>
    </row>
    <row r="206" spans="1:19" ht="12.75">
      <c r="B206" s="23"/>
      <c r="C206" s="117" t="s">
        <v>89</v>
      </c>
      <c r="D206" s="327" t="s">
        <v>197</v>
      </c>
      <c r="E206" s="326">
        <f>VLOOKUP(D206,'Actual Factors'!$A$4:$B$9,2,FALSE)</f>
        <v>7.5825828720678959E-2</v>
      </c>
      <c r="F206" s="187">
        <f t="shared" ca="1" si="56"/>
        <v>2611.2898894827422</v>
      </c>
      <c r="G206" s="194">
        <f ca="1">INDEX(OFFSET('Actual NPC (Total System)'!E$1,MATCH("NET SYSTEM LOAD",'Actual NPC (Total System)'!$A:$A,0),0,1000,1),MATCH($C206,OFFSET('Actual NPC (Total System)'!$C$1,MATCH("NET SYSTEM LOAD",'Actual NPC (Total System)'!$A:$A,0),0,1000,1),0),1)*$E206</f>
        <v>0</v>
      </c>
      <c r="H206" s="194">
        <f ca="1">INDEX(OFFSET('Actual NPC (Total System)'!F$1,MATCH("NET SYSTEM LOAD",'Actual NPC (Total System)'!$A:$A,0),0,1000,1),MATCH($C206,OFFSET('Actual NPC (Total System)'!$C$1,MATCH("NET SYSTEM LOAD",'Actual NPC (Total System)'!$A:$A,0),0,1000,1),0),1)*$E206</f>
        <v>0</v>
      </c>
      <c r="I206" s="194">
        <f ca="1">INDEX(OFFSET('Actual NPC (Total System)'!G$1,MATCH("NET SYSTEM LOAD",'Actual NPC (Total System)'!$A:$A,0),0,1000,1),MATCH($C206,OFFSET('Actual NPC (Total System)'!$C$1,MATCH("NET SYSTEM LOAD",'Actual NPC (Total System)'!$A:$A,0),0,1000,1),0),1)*$E206</f>
        <v>0</v>
      </c>
      <c r="J206" s="194">
        <f ca="1">INDEX(OFFSET('Actual NPC (Total System)'!H$1,MATCH("NET SYSTEM LOAD",'Actual NPC (Total System)'!$A:$A,0),0,1000,1),MATCH($C206,OFFSET('Actual NPC (Total System)'!$C$1,MATCH("NET SYSTEM LOAD",'Actual NPC (Total System)'!$A:$A,0),0,1000,1),0),1)*$E206</f>
        <v>0</v>
      </c>
      <c r="K206" s="194">
        <f ca="1">INDEX(OFFSET('Actual NPC (Total System)'!I$1,MATCH("NET SYSTEM LOAD",'Actual NPC (Total System)'!$A:$A,0),0,1000,1),MATCH($C206,OFFSET('Actual NPC (Total System)'!$C$1,MATCH("NET SYSTEM LOAD",'Actual NPC (Total System)'!$A:$A,0),0,1000,1),0),1)*$E206</f>
        <v>0</v>
      </c>
      <c r="L206" s="194">
        <f ca="1">INDEX(OFFSET('Actual NPC (Total System)'!J$1,MATCH("NET SYSTEM LOAD",'Actual NPC (Total System)'!$A:$A,0),0,1000,1),MATCH($C206,OFFSET('Actual NPC (Total System)'!$C$1,MATCH("NET SYSTEM LOAD",'Actual NPC (Total System)'!$A:$A,0),0,1000,1),0),1)*$E206</f>
        <v>559.59461595861069</v>
      </c>
      <c r="M206" s="194">
        <f ca="1">INDEX(OFFSET('Actual NPC (Total System)'!K$1,MATCH("NET SYSTEM LOAD",'Actual NPC (Total System)'!$A:$A,0),0,1000,1),MATCH($C206,OFFSET('Actual NPC (Total System)'!$C$1,MATCH("NET SYSTEM LOAD",'Actual NPC (Total System)'!$A:$A,0),0,1000,1),0),1)*$E206</f>
        <v>997.18547350564904</v>
      </c>
      <c r="N206" s="194">
        <f ca="1">INDEX(OFFSET('Actual NPC (Total System)'!L$1,MATCH("NET SYSTEM LOAD",'Actual NPC (Total System)'!$A:$A,0),0,1000,1),MATCH($C206,OFFSET('Actual NPC (Total System)'!$C$1,MATCH("NET SYSTEM LOAD",'Actual NPC (Total System)'!$A:$A,0),0,1000,1),0),1)*$E206</f>
        <v>1054.5098000184823</v>
      </c>
      <c r="O206" s="194">
        <f ca="1">INDEX(OFFSET('Actual NPC (Total System)'!M$1,MATCH("NET SYSTEM LOAD",'Actual NPC (Total System)'!$A:$A,0),0,1000,1),MATCH($C206,OFFSET('Actual NPC (Total System)'!$C$1,MATCH("NET SYSTEM LOAD",'Actual NPC (Total System)'!$A:$A,0),0,1000,1),0),1)*$E206</f>
        <v>0</v>
      </c>
      <c r="P206" s="194">
        <f ca="1">INDEX(OFFSET('Actual NPC (Total System)'!N$1,MATCH("NET SYSTEM LOAD",'Actual NPC (Total System)'!$A:$A,0),0,1000,1),MATCH($C206,OFFSET('Actual NPC (Total System)'!$C$1,MATCH("NET SYSTEM LOAD",'Actual NPC (Total System)'!$A:$A,0),0,1000,1),0),1)*$E206</f>
        <v>0</v>
      </c>
      <c r="Q206" s="194">
        <f ca="1">INDEX(OFFSET('Actual NPC (Total System)'!O$1,MATCH("NET SYSTEM LOAD",'Actual NPC (Total System)'!$A:$A,0),0,1000,1),MATCH($C206,OFFSET('Actual NPC (Total System)'!$C$1,MATCH("NET SYSTEM LOAD",'Actual NPC (Total System)'!$A:$A,0),0,1000,1),0),1)*$E206</f>
        <v>0</v>
      </c>
      <c r="R206" s="194">
        <f ca="1">INDEX(OFFSET('Actual NPC (Total System)'!P$1,MATCH("NET SYSTEM LOAD",'Actual NPC (Total System)'!$A:$A,0),0,1000,1),MATCH($C206,OFFSET('Actual NPC (Total System)'!$C$1,MATCH("NET SYSTEM LOAD",'Actual NPC (Total System)'!$A:$A,0),0,1000,1),0),1)*$E206</f>
        <v>0</v>
      </c>
      <c r="S206" s="59"/>
    </row>
    <row r="207" spans="1:19" ht="12.75">
      <c r="A207" s="250"/>
      <c r="B207" s="236"/>
      <c r="C207" s="251" t="s">
        <v>222</v>
      </c>
      <c r="D207" s="327" t="s">
        <v>172</v>
      </c>
      <c r="E207" s="326">
        <f>VLOOKUP(D207,'Actual Factors'!$A$4:$B$9,2,FALSE)</f>
        <v>0</v>
      </c>
      <c r="F207" s="187">
        <f t="shared" ref="F207" ca="1" si="57">SUM(G207:R207)</f>
        <v>0</v>
      </c>
      <c r="G207" s="194">
        <f ca="1">INDEX(OFFSET('Actual NPC (Total System)'!E$1,MATCH("NET SYSTEM LOAD",'Actual NPC (Total System)'!$A:$A,0),0,1000,1),MATCH($C207,OFFSET('Actual NPC (Total System)'!$C$1,MATCH("NET SYSTEM LOAD",'Actual NPC (Total System)'!$A:$A,0),0,1000,1),0),1)*$E207</f>
        <v>0</v>
      </c>
      <c r="H207" s="194">
        <f ca="1">INDEX(OFFSET('Actual NPC (Total System)'!F$1,MATCH("NET SYSTEM LOAD",'Actual NPC (Total System)'!$A:$A,0),0,1000,1),MATCH($C207,OFFSET('Actual NPC (Total System)'!$C$1,MATCH("NET SYSTEM LOAD",'Actual NPC (Total System)'!$A:$A,0),0,1000,1),0),1)*$E207</f>
        <v>0</v>
      </c>
      <c r="I207" s="194">
        <f ca="1">INDEX(OFFSET('Actual NPC (Total System)'!G$1,MATCH("NET SYSTEM LOAD",'Actual NPC (Total System)'!$A:$A,0),0,1000,1),MATCH($C207,OFFSET('Actual NPC (Total System)'!$C$1,MATCH("NET SYSTEM LOAD",'Actual NPC (Total System)'!$A:$A,0),0,1000,1),0),1)*$E207</f>
        <v>0</v>
      </c>
      <c r="J207" s="194">
        <f ca="1">INDEX(OFFSET('Actual NPC (Total System)'!H$1,MATCH("NET SYSTEM LOAD",'Actual NPC (Total System)'!$A:$A,0),0,1000,1),MATCH($C207,OFFSET('Actual NPC (Total System)'!$C$1,MATCH("NET SYSTEM LOAD",'Actual NPC (Total System)'!$A:$A,0),0,1000,1),0),1)*$E207</f>
        <v>0</v>
      </c>
      <c r="K207" s="194">
        <f ca="1">INDEX(OFFSET('Actual NPC (Total System)'!I$1,MATCH("NET SYSTEM LOAD",'Actual NPC (Total System)'!$A:$A,0),0,1000,1),MATCH($C207,OFFSET('Actual NPC (Total System)'!$C$1,MATCH("NET SYSTEM LOAD",'Actual NPC (Total System)'!$A:$A,0),0,1000,1),0),1)*$E207</f>
        <v>0</v>
      </c>
      <c r="L207" s="194">
        <f ca="1">INDEX(OFFSET('Actual NPC (Total System)'!J$1,MATCH("NET SYSTEM LOAD",'Actual NPC (Total System)'!$A:$A,0),0,1000,1),MATCH($C207,OFFSET('Actual NPC (Total System)'!$C$1,MATCH("NET SYSTEM LOAD",'Actual NPC (Total System)'!$A:$A,0),0,1000,1),0),1)*$E207</f>
        <v>0</v>
      </c>
      <c r="M207" s="194">
        <f ca="1">INDEX(OFFSET('Actual NPC (Total System)'!K$1,MATCH("NET SYSTEM LOAD",'Actual NPC (Total System)'!$A:$A,0),0,1000,1),MATCH($C207,OFFSET('Actual NPC (Total System)'!$C$1,MATCH("NET SYSTEM LOAD",'Actual NPC (Total System)'!$A:$A,0),0,1000,1),0),1)*$E207</f>
        <v>0</v>
      </c>
      <c r="N207" s="194">
        <f ca="1">INDEX(OFFSET('Actual NPC (Total System)'!L$1,MATCH("NET SYSTEM LOAD",'Actual NPC (Total System)'!$A:$A,0),0,1000,1),MATCH($C207,OFFSET('Actual NPC (Total System)'!$C$1,MATCH("NET SYSTEM LOAD",'Actual NPC (Total System)'!$A:$A,0),0,1000,1),0),1)*$E207</f>
        <v>0</v>
      </c>
      <c r="O207" s="194">
        <f ca="1">INDEX(OFFSET('Actual NPC (Total System)'!M$1,MATCH("NET SYSTEM LOAD",'Actual NPC (Total System)'!$A:$A,0),0,1000,1),MATCH($C207,OFFSET('Actual NPC (Total System)'!$C$1,MATCH("NET SYSTEM LOAD",'Actual NPC (Total System)'!$A:$A,0),0,1000,1),0),1)*$E207</f>
        <v>0</v>
      </c>
      <c r="P207" s="194">
        <f ca="1">INDEX(OFFSET('Actual NPC (Total System)'!N$1,MATCH("NET SYSTEM LOAD",'Actual NPC (Total System)'!$A:$A,0),0,1000,1),MATCH($C207,OFFSET('Actual NPC (Total System)'!$C$1,MATCH("NET SYSTEM LOAD",'Actual NPC (Total System)'!$A:$A,0),0,1000,1),0),1)*$E207</f>
        <v>0</v>
      </c>
      <c r="Q207" s="194">
        <f ca="1">INDEX(OFFSET('Actual NPC (Total System)'!O$1,MATCH("NET SYSTEM LOAD",'Actual NPC (Total System)'!$A:$A,0),0,1000,1),MATCH($C207,OFFSET('Actual NPC (Total System)'!$C$1,MATCH("NET SYSTEM LOAD",'Actual NPC (Total System)'!$A:$A,0),0,1000,1),0),1)*$E207</f>
        <v>0</v>
      </c>
      <c r="R207" s="194">
        <f ca="1">INDEX(OFFSET('Actual NPC (Total System)'!P$1,MATCH("NET SYSTEM LOAD",'Actual NPC (Total System)'!$A:$A,0),0,1000,1),MATCH($C207,OFFSET('Actual NPC (Total System)'!$C$1,MATCH("NET SYSTEM LOAD",'Actual NPC (Total System)'!$A:$A,0),0,1000,1),0),1)*$E207</f>
        <v>0</v>
      </c>
      <c r="S207" s="59"/>
    </row>
    <row r="208" spans="1:19" ht="12.75">
      <c r="A208" s="153"/>
      <c r="B208" s="165"/>
      <c r="C208" s="147" t="s">
        <v>160</v>
      </c>
      <c r="D208" s="327" t="s">
        <v>198</v>
      </c>
      <c r="E208" s="326">
        <f>VLOOKUP(D208,'Actual Factors'!$A$4:$B$9,2,FALSE)</f>
        <v>7.966085435555563E-2</v>
      </c>
      <c r="F208" s="187">
        <f t="shared" ca="1" si="56"/>
        <v>21732.565810049338</v>
      </c>
      <c r="G208" s="194">
        <f ca="1">INDEX(OFFSET('Actual NPC (Total System)'!E$1,MATCH("NET SYSTEM LOAD",'Actual NPC (Total System)'!$A:$A,0),0,1000,1),MATCH($C208,OFFSET('Actual NPC (Total System)'!$C$1,MATCH("NET SYSTEM LOAD",'Actual NPC (Total System)'!$A:$A,0),0,1000,1),0),1)*$E208</f>
        <v>1325.7523431955972</v>
      </c>
      <c r="H208" s="194">
        <f ca="1">INDEX(OFFSET('Actual NPC (Total System)'!F$1,MATCH("NET SYSTEM LOAD",'Actual NPC (Total System)'!$A:$A,0),0,1000,1),MATCH($C208,OFFSET('Actual NPC (Total System)'!$C$1,MATCH("NET SYSTEM LOAD",'Actual NPC (Total System)'!$A:$A,0),0,1000,1),0),1)*$E208</f>
        <v>1550.3468017311268</v>
      </c>
      <c r="I208" s="194">
        <f ca="1">INDEX(OFFSET('Actual NPC (Total System)'!G$1,MATCH("NET SYSTEM LOAD",'Actual NPC (Total System)'!$A:$A,0),0,1000,1),MATCH($C208,OFFSET('Actual NPC (Total System)'!$C$1,MATCH("NET SYSTEM LOAD",'Actual NPC (Total System)'!$A:$A,0),0,1000,1),0),1)*$E208</f>
        <v>1757.742003846166</v>
      </c>
      <c r="J208" s="194">
        <f ca="1">INDEX(OFFSET('Actual NPC (Total System)'!H$1,MATCH("NET SYSTEM LOAD",'Actual NPC (Total System)'!$A:$A,0),0,1000,1),MATCH($C208,OFFSET('Actual NPC (Total System)'!$C$1,MATCH("NET SYSTEM LOAD",'Actual NPC (Total System)'!$A:$A,0),0,1000,1),0),1)*$E208</f>
        <v>2156.8362723165878</v>
      </c>
      <c r="K208" s="194">
        <f ca="1">INDEX(OFFSET('Actual NPC (Total System)'!I$1,MATCH("NET SYSTEM LOAD",'Actual NPC (Total System)'!$A:$A,0),0,1000,1),MATCH($C208,OFFSET('Actual NPC (Total System)'!$C$1,MATCH("NET SYSTEM LOAD",'Actual NPC (Total System)'!$A:$A,0),0,1000,1),0),1)*$E208</f>
        <v>2399.4968566897051</v>
      </c>
      <c r="L208" s="194">
        <f ca="1">INDEX(OFFSET('Actual NPC (Total System)'!J$1,MATCH("NET SYSTEM LOAD",'Actual NPC (Total System)'!$A:$A,0),0,1000,1),MATCH($C208,OFFSET('Actual NPC (Total System)'!$C$1,MATCH("NET SYSTEM LOAD",'Actual NPC (Total System)'!$A:$A,0),0,1000,1),0),1)*$E208</f>
        <v>2378.9971714124094</v>
      </c>
      <c r="M208" s="194">
        <f ca="1">INDEX(OFFSET('Actual NPC (Total System)'!K$1,MATCH("NET SYSTEM LOAD",'Actual NPC (Total System)'!$A:$A,0),0,1000,1),MATCH($C208,OFFSET('Actual NPC (Total System)'!$C$1,MATCH("NET SYSTEM LOAD",'Actual NPC (Total System)'!$A:$A,0),0,1000,1),0),1)*$E208</f>
        <v>2164.934355787811</v>
      </c>
      <c r="N208" s="194">
        <f ca="1">INDEX(OFFSET('Actual NPC (Total System)'!L$1,MATCH("NET SYSTEM LOAD",'Actual NPC (Total System)'!$A:$A,0),0,1000,1),MATCH($C208,OFFSET('Actual NPC (Total System)'!$C$1,MATCH("NET SYSTEM LOAD",'Actual NPC (Total System)'!$A:$A,0),0,1000,1),0),1)*$E208</f>
        <v>2042.4753887863151</v>
      </c>
      <c r="O208" s="194">
        <f ca="1">INDEX(OFFSET('Actual NPC (Total System)'!M$1,MATCH("NET SYSTEM LOAD",'Actual NPC (Total System)'!$A:$A,0),0,1000,1),MATCH($C208,OFFSET('Actual NPC (Total System)'!$C$1,MATCH("NET SYSTEM LOAD",'Actual NPC (Total System)'!$A:$A,0),0,1000,1),0),1)*$E208</f>
        <v>1954.0005388614438</v>
      </c>
      <c r="P208" s="194">
        <f ca="1">INDEX(OFFSET('Actual NPC (Total System)'!N$1,MATCH("NET SYSTEM LOAD",'Actual NPC (Total System)'!$A:$A,0),0,1000,1),MATCH($C208,OFFSET('Actual NPC (Total System)'!$C$1,MATCH("NET SYSTEM LOAD",'Actual NPC (Total System)'!$A:$A,0),0,1000,1),0),1)*$E208</f>
        <v>1837.5662426140048</v>
      </c>
      <c r="Q208" s="194">
        <f ca="1">INDEX(OFFSET('Actual NPC (Total System)'!O$1,MATCH("NET SYSTEM LOAD",'Actual NPC (Total System)'!$A:$A,0),0,1000,1),MATCH($C208,OFFSET('Actual NPC (Total System)'!$C$1,MATCH("NET SYSTEM LOAD",'Actual NPC (Total System)'!$A:$A,0),0,1000,1),0),1)*$E208</f>
        <v>1255.3071344370185</v>
      </c>
      <c r="R208" s="194">
        <f ca="1">INDEX(OFFSET('Actual NPC (Total System)'!P$1,MATCH("NET SYSTEM LOAD",'Actual NPC (Total System)'!$A:$A,0),0,1000,1),MATCH($C208,OFFSET('Actual NPC (Total System)'!$C$1,MATCH("NET SYSTEM LOAD",'Actual NPC (Total System)'!$A:$A,0),0,1000,1),0),1)*$E208</f>
        <v>909.11070037115064</v>
      </c>
      <c r="S208" s="59"/>
    </row>
    <row r="209" spans="1:19" ht="12.75">
      <c r="B209" s="23"/>
      <c r="C209" s="117" t="s">
        <v>9</v>
      </c>
      <c r="D209" s="327" t="s">
        <v>172</v>
      </c>
      <c r="E209" s="326">
        <f>VLOOKUP(D209,'Actual Factors'!$A$4:$B$9,2,FALSE)</f>
        <v>0</v>
      </c>
      <c r="F209" s="187">
        <f t="shared" ca="1" si="56"/>
        <v>0</v>
      </c>
      <c r="G209" s="194">
        <f ca="1">INDEX(OFFSET('Actual NPC (Total System)'!E$1,MATCH("NET SYSTEM LOAD",'Actual NPC (Total System)'!$A:$A,0),0,1000,1),MATCH($C209,OFFSET('Actual NPC (Total System)'!$C$1,MATCH("NET SYSTEM LOAD",'Actual NPC (Total System)'!$A:$A,0),0,1000,1),0),1)*$E209</f>
        <v>0</v>
      </c>
      <c r="H209" s="194">
        <f ca="1">INDEX(OFFSET('Actual NPC (Total System)'!F$1,MATCH("NET SYSTEM LOAD",'Actual NPC (Total System)'!$A:$A,0),0,1000,1),MATCH($C209,OFFSET('Actual NPC (Total System)'!$C$1,MATCH("NET SYSTEM LOAD",'Actual NPC (Total System)'!$A:$A,0),0,1000,1),0),1)*$E209</f>
        <v>0</v>
      </c>
      <c r="I209" s="194">
        <f ca="1">INDEX(OFFSET('Actual NPC (Total System)'!G$1,MATCH("NET SYSTEM LOAD",'Actual NPC (Total System)'!$A:$A,0),0,1000,1),MATCH($C209,OFFSET('Actual NPC (Total System)'!$C$1,MATCH("NET SYSTEM LOAD",'Actual NPC (Total System)'!$A:$A,0),0,1000,1),0),1)*$E209</f>
        <v>0</v>
      </c>
      <c r="J209" s="194">
        <f ca="1">INDEX(OFFSET('Actual NPC (Total System)'!H$1,MATCH("NET SYSTEM LOAD",'Actual NPC (Total System)'!$A:$A,0),0,1000,1),MATCH($C209,OFFSET('Actual NPC (Total System)'!$C$1,MATCH("NET SYSTEM LOAD",'Actual NPC (Total System)'!$A:$A,0),0,1000,1),0),1)*$E209</f>
        <v>0</v>
      </c>
      <c r="K209" s="194">
        <f ca="1">INDEX(OFFSET('Actual NPC (Total System)'!I$1,MATCH("NET SYSTEM LOAD",'Actual NPC (Total System)'!$A:$A,0),0,1000,1),MATCH($C209,OFFSET('Actual NPC (Total System)'!$C$1,MATCH("NET SYSTEM LOAD",'Actual NPC (Total System)'!$A:$A,0),0,1000,1),0),1)*$E209</f>
        <v>0</v>
      </c>
      <c r="L209" s="194">
        <f ca="1">INDEX(OFFSET('Actual NPC (Total System)'!J$1,MATCH("NET SYSTEM LOAD",'Actual NPC (Total System)'!$A:$A,0),0,1000,1),MATCH($C209,OFFSET('Actual NPC (Total System)'!$C$1,MATCH("NET SYSTEM LOAD",'Actual NPC (Total System)'!$A:$A,0),0,1000,1),0),1)*$E209</f>
        <v>0</v>
      </c>
      <c r="M209" s="194">
        <f ca="1">INDEX(OFFSET('Actual NPC (Total System)'!K$1,MATCH("NET SYSTEM LOAD",'Actual NPC (Total System)'!$A:$A,0),0,1000,1),MATCH($C209,OFFSET('Actual NPC (Total System)'!$C$1,MATCH("NET SYSTEM LOAD",'Actual NPC (Total System)'!$A:$A,0),0,1000,1),0),1)*$E209</f>
        <v>0</v>
      </c>
      <c r="N209" s="194">
        <f ca="1">INDEX(OFFSET('Actual NPC (Total System)'!L$1,MATCH("NET SYSTEM LOAD",'Actual NPC (Total System)'!$A:$A,0),0,1000,1),MATCH($C209,OFFSET('Actual NPC (Total System)'!$C$1,MATCH("NET SYSTEM LOAD",'Actual NPC (Total System)'!$A:$A,0),0,1000,1),0),1)*$E209</f>
        <v>0</v>
      </c>
      <c r="O209" s="194">
        <f ca="1">INDEX(OFFSET('Actual NPC (Total System)'!M$1,MATCH("NET SYSTEM LOAD",'Actual NPC (Total System)'!$A:$A,0),0,1000,1),MATCH($C209,OFFSET('Actual NPC (Total System)'!$C$1,MATCH("NET SYSTEM LOAD",'Actual NPC (Total System)'!$A:$A,0),0,1000,1),0),1)*$E209</f>
        <v>0</v>
      </c>
      <c r="P209" s="194">
        <f ca="1">INDEX(OFFSET('Actual NPC (Total System)'!N$1,MATCH("NET SYSTEM LOAD",'Actual NPC (Total System)'!$A:$A,0),0,1000,1),MATCH($C209,OFFSET('Actual NPC (Total System)'!$C$1,MATCH("NET SYSTEM LOAD",'Actual NPC (Total System)'!$A:$A,0),0,1000,1),0),1)*$E209</f>
        <v>0</v>
      </c>
      <c r="Q209" s="194">
        <f ca="1">INDEX(OFFSET('Actual NPC (Total System)'!O$1,MATCH("NET SYSTEM LOAD",'Actual NPC (Total System)'!$A:$A,0),0,1000,1),MATCH($C209,OFFSET('Actual NPC (Total System)'!$C$1,MATCH("NET SYSTEM LOAD",'Actual NPC (Total System)'!$A:$A,0),0,1000,1),0),1)*$E209</f>
        <v>0</v>
      </c>
      <c r="R209" s="194">
        <f ca="1">INDEX(OFFSET('Actual NPC (Total System)'!P$1,MATCH("NET SYSTEM LOAD",'Actual NPC (Total System)'!$A:$A,0),0,1000,1),MATCH($C209,OFFSET('Actual NPC (Total System)'!$C$1,MATCH("NET SYSTEM LOAD",'Actual NPC (Total System)'!$A:$A,0),0,1000,1),0),1)*$E209</f>
        <v>0</v>
      </c>
      <c r="S209" s="59"/>
    </row>
    <row r="210" spans="1:19" ht="12.75">
      <c r="C210" s="117" t="s">
        <v>90</v>
      </c>
      <c r="D210" s="327" t="s">
        <v>198</v>
      </c>
      <c r="E210" s="326">
        <f>VLOOKUP(D210,'Actual Factors'!$A$4:$B$9,2,FALSE)</f>
        <v>7.966085435555563E-2</v>
      </c>
      <c r="F210" s="187">
        <f t="shared" ca="1" si="56"/>
        <v>0</v>
      </c>
      <c r="G210" s="194">
        <f ca="1">INDEX(OFFSET('Actual NPC (Total System)'!E$1,MATCH("NET SYSTEM LOAD",'Actual NPC (Total System)'!$A:$A,0),0,1000,1),MATCH($C210,OFFSET('Actual NPC (Total System)'!$C$1,MATCH("NET SYSTEM LOAD",'Actual NPC (Total System)'!$A:$A,0),0,1000,1),0),1)*$E210</f>
        <v>0</v>
      </c>
      <c r="H210" s="194">
        <f ca="1">INDEX(OFFSET('Actual NPC (Total System)'!F$1,MATCH("NET SYSTEM LOAD",'Actual NPC (Total System)'!$A:$A,0),0,1000,1),MATCH($C210,OFFSET('Actual NPC (Total System)'!$C$1,MATCH("NET SYSTEM LOAD",'Actual NPC (Total System)'!$A:$A,0),0,1000,1),0),1)*$E210</f>
        <v>0</v>
      </c>
      <c r="I210" s="194">
        <f ca="1">INDEX(OFFSET('Actual NPC (Total System)'!G$1,MATCH("NET SYSTEM LOAD",'Actual NPC (Total System)'!$A:$A,0),0,1000,1),MATCH($C210,OFFSET('Actual NPC (Total System)'!$C$1,MATCH("NET SYSTEM LOAD",'Actual NPC (Total System)'!$A:$A,0),0,1000,1),0),1)*$E210</f>
        <v>0</v>
      </c>
      <c r="J210" s="194">
        <f ca="1">INDEX(OFFSET('Actual NPC (Total System)'!H$1,MATCH("NET SYSTEM LOAD",'Actual NPC (Total System)'!$A:$A,0),0,1000,1),MATCH($C210,OFFSET('Actual NPC (Total System)'!$C$1,MATCH("NET SYSTEM LOAD",'Actual NPC (Total System)'!$A:$A,0),0,1000,1),0),1)*$E210</f>
        <v>0</v>
      </c>
      <c r="K210" s="194">
        <f ca="1">INDEX(OFFSET('Actual NPC (Total System)'!I$1,MATCH("NET SYSTEM LOAD",'Actual NPC (Total System)'!$A:$A,0),0,1000,1),MATCH($C210,OFFSET('Actual NPC (Total System)'!$C$1,MATCH("NET SYSTEM LOAD",'Actual NPC (Total System)'!$A:$A,0),0,1000,1),0),1)*$E210</f>
        <v>0</v>
      </c>
      <c r="L210" s="194">
        <f ca="1">INDEX(OFFSET('Actual NPC (Total System)'!J$1,MATCH("NET SYSTEM LOAD",'Actual NPC (Total System)'!$A:$A,0),0,1000,1),MATCH($C210,OFFSET('Actual NPC (Total System)'!$C$1,MATCH("NET SYSTEM LOAD",'Actual NPC (Total System)'!$A:$A,0),0,1000,1),0),1)*$E210</f>
        <v>0</v>
      </c>
      <c r="M210" s="194">
        <f ca="1">INDEX(OFFSET('Actual NPC (Total System)'!K$1,MATCH("NET SYSTEM LOAD",'Actual NPC (Total System)'!$A:$A,0),0,1000,1),MATCH($C210,OFFSET('Actual NPC (Total System)'!$C$1,MATCH("NET SYSTEM LOAD",'Actual NPC (Total System)'!$A:$A,0),0,1000,1),0),1)*$E210</f>
        <v>0</v>
      </c>
      <c r="N210" s="194">
        <f ca="1">INDEX(OFFSET('Actual NPC (Total System)'!L$1,MATCH("NET SYSTEM LOAD",'Actual NPC (Total System)'!$A:$A,0),0,1000,1),MATCH($C210,OFFSET('Actual NPC (Total System)'!$C$1,MATCH("NET SYSTEM LOAD",'Actual NPC (Total System)'!$A:$A,0),0,1000,1),0),1)*$E210</f>
        <v>0</v>
      </c>
      <c r="O210" s="194">
        <f ca="1">INDEX(OFFSET('Actual NPC (Total System)'!M$1,MATCH("NET SYSTEM LOAD",'Actual NPC (Total System)'!$A:$A,0),0,1000,1),MATCH($C210,OFFSET('Actual NPC (Total System)'!$C$1,MATCH("NET SYSTEM LOAD",'Actual NPC (Total System)'!$A:$A,0),0,1000,1),0),1)*$E210</f>
        <v>0</v>
      </c>
      <c r="P210" s="194">
        <f ca="1">INDEX(OFFSET('Actual NPC (Total System)'!N$1,MATCH("NET SYSTEM LOAD",'Actual NPC (Total System)'!$A:$A,0),0,1000,1),MATCH($C210,OFFSET('Actual NPC (Total System)'!$C$1,MATCH("NET SYSTEM LOAD",'Actual NPC (Total System)'!$A:$A,0),0,1000,1),0),1)*$E210</f>
        <v>0</v>
      </c>
      <c r="Q210" s="194">
        <f ca="1">INDEX(OFFSET('Actual NPC (Total System)'!O$1,MATCH("NET SYSTEM LOAD",'Actual NPC (Total System)'!$A:$A,0),0,1000,1),MATCH($C210,OFFSET('Actual NPC (Total System)'!$C$1,MATCH("NET SYSTEM LOAD",'Actual NPC (Total System)'!$A:$A,0),0,1000,1),0),1)*$E210</f>
        <v>0</v>
      </c>
      <c r="R210" s="194">
        <f ca="1">INDEX(OFFSET('Actual NPC (Total System)'!P$1,MATCH("NET SYSTEM LOAD",'Actual NPC (Total System)'!$A:$A,0),0,1000,1),MATCH($C210,OFFSET('Actual NPC (Total System)'!$C$1,MATCH("NET SYSTEM LOAD",'Actual NPC (Total System)'!$A:$A,0),0,1000,1),0),1)*$E210</f>
        <v>0</v>
      </c>
      <c r="S210" s="59"/>
    </row>
    <row r="211" spans="1:19" ht="12.75">
      <c r="A211" s="24"/>
      <c r="C211" s="167" t="s">
        <v>161</v>
      </c>
      <c r="D211" s="327" t="s">
        <v>198</v>
      </c>
      <c r="E211" s="326">
        <f>VLOOKUP(D211,'Actual Factors'!$A$4:$B$9,2,FALSE)</f>
        <v>7.966085435555563E-2</v>
      </c>
      <c r="F211" s="187">
        <f t="shared" ca="1" si="56"/>
        <v>20663.611224066772</v>
      </c>
      <c r="G211" s="194">
        <f ca="1">INDEX(OFFSET('Actual NPC (Total System)'!E$1,MATCH("NET SYSTEM LOAD",'Actual NPC (Total System)'!$A:$A,0),0,1000,1),MATCH($C211,OFFSET('Actual NPC (Total System)'!$C$1,MATCH("NET SYSTEM LOAD",'Actual NPC (Total System)'!$A:$A,0),0,1000,1),0),1)*$E211</f>
        <v>1157.4696646388841</v>
      </c>
      <c r="H211" s="194">
        <f ca="1">INDEX(OFFSET('Actual NPC (Total System)'!F$1,MATCH("NET SYSTEM LOAD",'Actual NPC (Total System)'!$A:$A,0),0,1000,1),MATCH($C211,OFFSET('Actual NPC (Total System)'!$C$1,MATCH("NET SYSTEM LOAD",'Actual NPC (Total System)'!$A:$A,0),0,1000,1),0),1)*$E211</f>
        <v>1393.2582257501647</v>
      </c>
      <c r="I211" s="194">
        <f ca="1">INDEX(OFFSET('Actual NPC (Total System)'!G$1,MATCH("NET SYSTEM LOAD",'Actual NPC (Total System)'!$A:$A,0),0,1000,1),MATCH($C211,OFFSET('Actual NPC (Total System)'!$C$1,MATCH("NET SYSTEM LOAD",'Actual NPC (Total System)'!$A:$A,0),0,1000,1),0),1)*$E211</f>
        <v>1725.8460367447642</v>
      </c>
      <c r="J211" s="194">
        <f ca="1">INDEX(OFFSET('Actual NPC (Total System)'!H$1,MATCH("NET SYSTEM LOAD",'Actual NPC (Total System)'!$A:$A,0),0,1000,1),MATCH($C211,OFFSET('Actual NPC (Total System)'!$C$1,MATCH("NET SYSTEM LOAD",'Actual NPC (Total System)'!$A:$A,0),0,1000,1),0),1)*$E211</f>
        <v>2148.6455432717498</v>
      </c>
      <c r="K211" s="194">
        <f ca="1">INDEX(OFFSET('Actual NPC (Total System)'!I$1,MATCH("NET SYSTEM LOAD",'Actual NPC (Total System)'!$A:$A,0),0,1000,1),MATCH($C211,OFFSET('Actual NPC (Total System)'!$C$1,MATCH("NET SYSTEM LOAD",'Actual NPC (Total System)'!$A:$A,0),0,1000,1),0),1)*$E211</f>
        <v>2495.5920639422293</v>
      </c>
      <c r="L211" s="194">
        <f ca="1">INDEX(OFFSET('Actual NPC (Total System)'!J$1,MATCH("NET SYSTEM LOAD",'Actual NPC (Total System)'!$A:$A,0),0,1000,1),MATCH($C211,OFFSET('Actual NPC (Total System)'!$C$1,MATCH("NET SYSTEM LOAD",'Actual NPC (Total System)'!$A:$A,0),0,1000,1),0),1)*$E211</f>
        <v>2113.7536110988899</v>
      </c>
      <c r="M211" s="194">
        <f ca="1">INDEX(OFFSET('Actual NPC (Total System)'!K$1,MATCH("NET SYSTEM LOAD",'Actual NPC (Total System)'!$A:$A,0),0,1000,1),MATCH($C211,OFFSET('Actual NPC (Total System)'!$C$1,MATCH("NET SYSTEM LOAD",'Actual NPC (Total System)'!$A:$A,0),0,1000,1),0),1)*$E211</f>
        <v>2205.4455646269112</v>
      </c>
      <c r="N211" s="194">
        <f ca="1">INDEX(OFFSET('Actual NPC (Total System)'!L$1,MATCH("NET SYSTEM LOAD",'Actual NPC (Total System)'!$A:$A,0),0,1000,1),MATCH($C211,OFFSET('Actual NPC (Total System)'!$C$1,MATCH("NET SYSTEM LOAD",'Actual NPC (Total System)'!$A:$A,0),0,1000,1),0),1)*$E211</f>
        <v>2034.9028279712763</v>
      </c>
      <c r="O211" s="194">
        <f ca="1">INDEX(OFFSET('Actual NPC (Total System)'!M$1,MATCH("NET SYSTEM LOAD",'Actual NPC (Total System)'!$A:$A,0),0,1000,1),MATCH($C211,OFFSET('Actual NPC (Total System)'!$C$1,MATCH("NET SYSTEM LOAD",'Actual NPC (Total System)'!$A:$A,0),0,1000,1),0),1)*$E211</f>
        <v>1953.343735117282</v>
      </c>
      <c r="P211" s="194">
        <f ca="1">INDEX(OFFSET('Actual NPC (Total System)'!N$1,MATCH("NET SYSTEM LOAD",'Actual NPC (Total System)'!$A:$A,0),0,1000,1),MATCH($C211,OFFSET('Actual NPC (Total System)'!$C$1,MATCH("NET SYSTEM LOAD",'Actual NPC (Total System)'!$A:$A,0),0,1000,1),0),1)*$E211</f>
        <v>1678.6305704031004</v>
      </c>
      <c r="Q211" s="194">
        <f ca="1">INDEX(OFFSET('Actual NPC (Total System)'!O$1,MATCH("NET SYSTEM LOAD",'Actual NPC (Total System)'!$A:$A,0),0,1000,1),MATCH($C211,OFFSET('Actual NPC (Total System)'!$C$1,MATCH("NET SYSTEM LOAD",'Actual NPC (Total System)'!$A:$A,0),0,1000,1),0),1)*$E211</f>
        <v>1080.2857052278055</v>
      </c>
      <c r="R211" s="194">
        <f ca="1">INDEX(OFFSET('Actual NPC (Total System)'!P$1,MATCH("NET SYSTEM LOAD",'Actual NPC (Total System)'!$A:$A,0),0,1000,1),MATCH($C211,OFFSET('Actual NPC (Total System)'!$C$1,MATCH("NET SYSTEM LOAD",'Actual NPC (Total System)'!$A:$A,0),0,1000,1),0),1)*$E211</f>
        <v>676.43767527371551</v>
      </c>
      <c r="S211" s="59"/>
    </row>
    <row r="212" spans="1:19" ht="12.75">
      <c r="A212" s="166"/>
      <c r="B212" s="153"/>
      <c r="C212" s="167" t="s">
        <v>162</v>
      </c>
      <c r="D212" s="327" t="s">
        <v>198</v>
      </c>
      <c r="E212" s="326">
        <f>VLOOKUP(D212,'Actual Factors'!$A$4:$B$9,2,FALSE)</f>
        <v>7.966085435555563E-2</v>
      </c>
      <c r="F212" s="187">
        <f t="shared" ca="1" si="56"/>
        <v>11283.16396854688</v>
      </c>
      <c r="G212" s="194">
        <f ca="1">INDEX(OFFSET('Actual NPC (Total System)'!E$1,MATCH("NET SYSTEM LOAD",'Actual NPC (Total System)'!$A:$A,0),0,1000,1),MATCH($C212,OFFSET('Actual NPC (Total System)'!$C$1,MATCH("NET SYSTEM LOAD",'Actual NPC (Total System)'!$A:$A,0),0,1000,1),0),1)*$E212</f>
        <v>490.86309472289616</v>
      </c>
      <c r="H212" s="194">
        <f ca="1">INDEX(OFFSET('Actual NPC (Total System)'!F$1,MATCH("NET SYSTEM LOAD",'Actual NPC (Total System)'!$A:$A,0),0,1000,1),MATCH($C212,OFFSET('Actual NPC (Total System)'!$C$1,MATCH("NET SYSTEM LOAD",'Actual NPC (Total System)'!$A:$A,0),0,1000,1),0),1)*$E212</f>
        <v>688.51625231537685</v>
      </c>
      <c r="I212" s="194">
        <f ca="1">INDEX(OFFSET('Actual NPC (Total System)'!G$1,MATCH("NET SYSTEM LOAD",'Actual NPC (Total System)'!$A:$A,0),0,1000,1),MATCH($C212,OFFSET('Actual NPC (Total System)'!$C$1,MATCH("NET SYSTEM LOAD",'Actual NPC (Total System)'!$A:$A,0),0,1000,1),0),1)*$E212</f>
        <v>696.98396215080925</v>
      </c>
      <c r="J212" s="194">
        <f ca="1">INDEX(OFFSET('Actual NPC (Total System)'!H$1,MATCH("NET SYSTEM LOAD",'Actual NPC (Total System)'!$A:$A,0),0,1000,1),MATCH($C212,OFFSET('Actual NPC (Total System)'!$C$1,MATCH("NET SYSTEM LOAD",'Actual NPC (Total System)'!$A:$A,0),0,1000,1),0),1)*$E212</f>
        <v>978.57257554356454</v>
      </c>
      <c r="K212" s="194">
        <f ca="1">INDEX(OFFSET('Actual NPC (Total System)'!I$1,MATCH("NET SYSTEM LOAD",'Actual NPC (Total System)'!$A:$A,0),0,1000,1),MATCH($C212,OFFSET('Actual NPC (Total System)'!$C$1,MATCH("NET SYSTEM LOAD",'Actual NPC (Total System)'!$A:$A,0),0,1000,1),0),1)*$E212</f>
        <v>1262.5895704204945</v>
      </c>
      <c r="L212" s="194">
        <f ca="1">INDEX(OFFSET('Actual NPC (Total System)'!J$1,MATCH("NET SYSTEM LOAD",'Actual NPC (Total System)'!$A:$A,0),0,1000,1),MATCH($C212,OFFSET('Actual NPC (Total System)'!$C$1,MATCH("NET SYSTEM LOAD",'Actual NPC (Total System)'!$A:$A,0),0,1000,1),0),1)*$E212</f>
        <v>1331.2678217686127</v>
      </c>
      <c r="M212" s="194">
        <f ca="1">INDEX(OFFSET('Actual NPC (Total System)'!K$1,MATCH("NET SYSTEM LOAD",'Actual NPC (Total System)'!$A:$A,0),0,1000,1),MATCH($C212,OFFSET('Actual NPC (Total System)'!$C$1,MATCH("NET SYSTEM LOAD",'Actual NPC (Total System)'!$A:$A,0),0,1000,1),0),1)*$E212</f>
        <v>1518.3437704414714</v>
      </c>
      <c r="N212" s="194">
        <f ca="1">INDEX(OFFSET('Actual NPC (Total System)'!L$1,MATCH("NET SYSTEM LOAD",'Actual NPC (Total System)'!$A:$A,0),0,1000,1),MATCH($C212,OFFSET('Actual NPC (Total System)'!$C$1,MATCH("NET SYSTEM LOAD",'Actual NPC (Total System)'!$A:$A,0),0,1000,1),0),1)*$E212</f>
        <v>1446.3685156532856</v>
      </c>
      <c r="O212" s="194">
        <f ca="1">INDEX(OFFSET('Actual NPC (Total System)'!M$1,MATCH("NET SYSTEM LOAD",'Actual NPC (Total System)'!$A:$A,0),0,1000,1),MATCH($C212,OFFSET('Actual NPC (Total System)'!$C$1,MATCH("NET SYSTEM LOAD",'Actual NPC (Total System)'!$A:$A,0),0,1000,1),0),1)*$E212</f>
        <v>1094.4897931853816</v>
      </c>
      <c r="P212" s="194">
        <f ca="1">INDEX(OFFSET('Actual NPC (Total System)'!N$1,MATCH("NET SYSTEM LOAD",'Actual NPC (Total System)'!$A:$A,0),0,1000,1),MATCH($C212,OFFSET('Actual NPC (Total System)'!$C$1,MATCH("NET SYSTEM LOAD",'Actual NPC (Total System)'!$A:$A,0),0,1000,1),0),1)*$E212</f>
        <v>918.05988041030821</v>
      </c>
      <c r="Q212" s="194">
        <f ca="1">INDEX(OFFSET('Actual NPC (Total System)'!O$1,MATCH("NET SYSTEM LOAD",'Actual NPC (Total System)'!$A:$A,0),0,1000,1),MATCH($C212,OFFSET('Actual NPC (Total System)'!$C$1,MATCH("NET SYSTEM LOAD",'Actual NPC (Total System)'!$A:$A,0),0,1000,1),0),1)*$E212</f>
        <v>470.02094743272596</v>
      </c>
      <c r="R212" s="194">
        <f ca="1">INDEX(OFFSET('Actual NPC (Total System)'!P$1,MATCH("NET SYSTEM LOAD",'Actual NPC (Total System)'!$A:$A,0),0,1000,1),MATCH($C212,OFFSET('Actual NPC (Total System)'!$C$1,MATCH("NET SYSTEM LOAD",'Actual NPC (Total System)'!$A:$A,0),0,1000,1),0),1)*$E212</f>
        <v>387.08778450195285</v>
      </c>
      <c r="S212" s="59"/>
    </row>
    <row r="213" spans="1:19" ht="12.75">
      <c r="A213" s="153"/>
      <c r="B213" s="153"/>
      <c r="C213" s="167" t="s">
        <v>91</v>
      </c>
      <c r="D213" s="327" t="s">
        <v>198</v>
      </c>
      <c r="E213" s="326">
        <f>VLOOKUP(D213,'Actual Factors'!$A$4:$B$9,2,FALSE)</f>
        <v>7.966085435555563E-2</v>
      </c>
      <c r="F213" s="187">
        <f t="shared" ca="1" si="56"/>
        <v>0</v>
      </c>
      <c r="G213" s="194">
        <f ca="1">INDEX(OFFSET('Actual NPC (Total System)'!E$1,MATCH("NET SYSTEM LOAD",'Actual NPC (Total System)'!$A:$A,0),0,1000,1),MATCH($C213,OFFSET('Actual NPC (Total System)'!$C$1,MATCH("NET SYSTEM LOAD",'Actual NPC (Total System)'!$A:$A,0),0,1000,1),0),1)*$E213</f>
        <v>0</v>
      </c>
      <c r="H213" s="194">
        <f ca="1">INDEX(OFFSET('Actual NPC (Total System)'!F$1,MATCH("NET SYSTEM LOAD",'Actual NPC (Total System)'!$A:$A,0),0,1000,1),MATCH($C213,OFFSET('Actual NPC (Total System)'!$C$1,MATCH("NET SYSTEM LOAD",'Actual NPC (Total System)'!$A:$A,0),0,1000,1),0),1)*$E213</f>
        <v>0</v>
      </c>
      <c r="I213" s="194">
        <f ca="1">INDEX(OFFSET('Actual NPC (Total System)'!G$1,MATCH("NET SYSTEM LOAD",'Actual NPC (Total System)'!$A:$A,0),0,1000,1),MATCH($C213,OFFSET('Actual NPC (Total System)'!$C$1,MATCH("NET SYSTEM LOAD",'Actual NPC (Total System)'!$A:$A,0),0,1000,1),0),1)*$E213</f>
        <v>0</v>
      </c>
      <c r="J213" s="194">
        <f ca="1">INDEX(OFFSET('Actual NPC (Total System)'!H$1,MATCH("NET SYSTEM LOAD",'Actual NPC (Total System)'!$A:$A,0),0,1000,1),MATCH($C213,OFFSET('Actual NPC (Total System)'!$C$1,MATCH("NET SYSTEM LOAD",'Actual NPC (Total System)'!$A:$A,0),0,1000,1),0),1)*$E213</f>
        <v>0</v>
      </c>
      <c r="K213" s="194">
        <f ca="1">INDEX(OFFSET('Actual NPC (Total System)'!I$1,MATCH("NET SYSTEM LOAD",'Actual NPC (Total System)'!$A:$A,0),0,1000,1),MATCH($C213,OFFSET('Actual NPC (Total System)'!$C$1,MATCH("NET SYSTEM LOAD",'Actual NPC (Total System)'!$A:$A,0),0,1000,1),0),1)*$E213</f>
        <v>0</v>
      </c>
      <c r="L213" s="194">
        <f ca="1">INDEX(OFFSET('Actual NPC (Total System)'!J$1,MATCH("NET SYSTEM LOAD",'Actual NPC (Total System)'!$A:$A,0),0,1000,1),MATCH($C213,OFFSET('Actual NPC (Total System)'!$C$1,MATCH("NET SYSTEM LOAD",'Actual NPC (Total System)'!$A:$A,0),0,1000,1),0),1)*$E213</f>
        <v>0</v>
      </c>
      <c r="M213" s="194">
        <f ca="1">INDEX(OFFSET('Actual NPC (Total System)'!K$1,MATCH("NET SYSTEM LOAD",'Actual NPC (Total System)'!$A:$A,0),0,1000,1),MATCH($C213,OFFSET('Actual NPC (Total System)'!$C$1,MATCH("NET SYSTEM LOAD",'Actual NPC (Total System)'!$A:$A,0),0,1000,1),0),1)*$E213</f>
        <v>0</v>
      </c>
      <c r="N213" s="194">
        <f ca="1">INDEX(OFFSET('Actual NPC (Total System)'!L$1,MATCH("NET SYSTEM LOAD",'Actual NPC (Total System)'!$A:$A,0),0,1000,1),MATCH($C213,OFFSET('Actual NPC (Total System)'!$C$1,MATCH("NET SYSTEM LOAD",'Actual NPC (Total System)'!$A:$A,0),0,1000,1),0),1)*$E213</f>
        <v>0</v>
      </c>
      <c r="O213" s="194">
        <f ca="1">INDEX(OFFSET('Actual NPC (Total System)'!M$1,MATCH("NET SYSTEM LOAD",'Actual NPC (Total System)'!$A:$A,0),0,1000,1),MATCH($C213,OFFSET('Actual NPC (Total System)'!$C$1,MATCH("NET SYSTEM LOAD",'Actual NPC (Total System)'!$A:$A,0),0,1000,1),0),1)*$E213</f>
        <v>0</v>
      </c>
      <c r="P213" s="194">
        <f ca="1">INDEX(OFFSET('Actual NPC (Total System)'!N$1,MATCH("NET SYSTEM LOAD",'Actual NPC (Total System)'!$A:$A,0),0,1000,1),MATCH($C213,OFFSET('Actual NPC (Total System)'!$C$1,MATCH("NET SYSTEM LOAD",'Actual NPC (Total System)'!$A:$A,0),0,1000,1),0),1)*$E213</f>
        <v>0</v>
      </c>
      <c r="Q213" s="194">
        <f ca="1">INDEX(OFFSET('Actual NPC (Total System)'!O$1,MATCH("NET SYSTEM LOAD",'Actual NPC (Total System)'!$A:$A,0),0,1000,1),MATCH($C213,OFFSET('Actual NPC (Total System)'!$C$1,MATCH("NET SYSTEM LOAD",'Actual NPC (Total System)'!$A:$A,0),0,1000,1),0),1)*$E213</f>
        <v>0</v>
      </c>
      <c r="R213" s="194">
        <f ca="1">INDEX(OFFSET('Actual NPC (Total System)'!P$1,MATCH("NET SYSTEM LOAD",'Actual NPC (Total System)'!$A:$A,0),0,1000,1),MATCH($C213,OFFSET('Actual NPC (Total System)'!$C$1,MATCH("NET SYSTEM LOAD",'Actual NPC (Total System)'!$A:$A,0),0,1000,1),0),1)*$E213</f>
        <v>0</v>
      </c>
      <c r="S213" s="59"/>
    </row>
    <row r="214" spans="1:19" ht="12.75">
      <c r="A214" s="153"/>
      <c r="B214" s="153"/>
      <c r="C214" s="167" t="s">
        <v>121</v>
      </c>
      <c r="D214" s="327" t="s">
        <v>172</v>
      </c>
      <c r="E214" s="326">
        <f>VLOOKUP(D214,'Actual Factors'!$A$4:$B$9,2,FALSE)</f>
        <v>0</v>
      </c>
      <c r="F214" s="187">
        <f t="shared" ca="1" si="56"/>
        <v>0</v>
      </c>
      <c r="G214" s="194">
        <f ca="1">INDEX(OFFSET('Actual NPC (Total System)'!E$1,MATCH("NET SYSTEM LOAD",'Actual NPC (Total System)'!$A:$A,0),0,1000,1),MATCH($C214,OFFSET('Actual NPC (Total System)'!$C$1,MATCH("NET SYSTEM LOAD",'Actual NPC (Total System)'!$A:$A,0),0,1000,1),0),1)*$E214</f>
        <v>0</v>
      </c>
      <c r="H214" s="194">
        <f ca="1">INDEX(OFFSET('Actual NPC (Total System)'!F$1,MATCH("NET SYSTEM LOAD",'Actual NPC (Total System)'!$A:$A,0),0,1000,1),MATCH($C214,OFFSET('Actual NPC (Total System)'!$C$1,MATCH("NET SYSTEM LOAD",'Actual NPC (Total System)'!$A:$A,0),0,1000,1),0),1)*$E214</f>
        <v>0</v>
      </c>
      <c r="I214" s="194">
        <f ca="1">INDEX(OFFSET('Actual NPC (Total System)'!G$1,MATCH("NET SYSTEM LOAD",'Actual NPC (Total System)'!$A:$A,0),0,1000,1),MATCH($C214,OFFSET('Actual NPC (Total System)'!$C$1,MATCH("NET SYSTEM LOAD",'Actual NPC (Total System)'!$A:$A,0),0,1000,1),0),1)*$E214</f>
        <v>0</v>
      </c>
      <c r="J214" s="194">
        <f ca="1">INDEX(OFFSET('Actual NPC (Total System)'!H$1,MATCH("NET SYSTEM LOAD",'Actual NPC (Total System)'!$A:$A,0),0,1000,1),MATCH($C214,OFFSET('Actual NPC (Total System)'!$C$1,MATCH("NET SYSTEM LOAD",'Actual NPC (Total System)'!$A:$A,0),0,1000,1),0),1)*$E214</f>
        <v>0</v>
      </c>
      <c r="K214" s="194">
        <f ca="1">INDEX(OFFSET('Actual NPC (Total System)'!I$1,MATCH("NET SYSTEM LOAD",'Actual NPC (Total System)'!$A:$A,0),0,1000,1),MATCH($C214,OFFSET('Actual NPC (Total System)'!$C$1,MATCH("NET SYSTEM LOAD",'Actual NPC (Total System)'!$A:$A,0),0,1000,1),0),1)*$E214</f>
        <v>0</v>
      </c>
      <c r="L214" s="194">
        <f ca="1">INDEX(OFFSET('Actual NPC (Total System)'!J$1,MATCH("NET SYSTEM LOAD",'Actual NPC (Total System)'!$A:$A,0),0,1000,1),MATCH($C214,OFFSET('Actual NPC (Total System)'!$C$1,MATCH("NET SYSTEM LOAD",'Actual NPC (Total System)'!$A:$A,0),0,1000,1),0),1)*$E214</f>
        <v>0</v>
      </c>
      <c r="M214" s="194">
        <f ca="1">INDEX(OFFSET('Actual NPC (Total System)'!K$1,MATCH("NET SYSTEM LOAD",'Actual NPC (Total System)'!$A:$A,0),0,1000,1),MATCH($C214,OFFSET('Actual NPC (Total System)'!$C$1,MATCH("NET SYSTEM LOAD",'Actual NPC (Total System)'!$A:$A,0),0,1000,1),0),1)*$E214</f>
        <v>0</v>
      </c>
      <c r="N214" s="194">
        <f ca="1">INDEX(OFFSET('Actual NPC (Total System)'!L$1,MATCH("NET SYSTEM LOAD",'Actual NPC (Total System)'!$A:$A,0),0,1000,1),MATCH($C214,OFFSET('Actual NPC (Total System)'!$C$1,MATCH("NET SYSTEM LOAD",'Actual NPC (Total System)'!$A:$A,0),0,1000,1),0),1)*$E214</f>
        <v>0</v>
      </c>
      <c r="O214" s="194">
        <f ca="1">INDEX(OFFSET('Actual NPC (Total System)'!M$1,MATCH("NET SYSTEM LOAD",'Actual NPC (Total System)'!$A:$A,0),0,1000,1),MATCH($C214,OFFSET('Actual NPC (Total System)'!$C$1,MATCH("NET SYSTEM LOAD",'Actual NPC (Total System)'!$A:$A,0),0,1000,1),0),1)*$E214</f>
        <v>0</v>
      </c>
      <c r="P214" s="194">
        <f ca="1">INDEX(OFFSET('Actual NPC (Total System)'!N$1,MATCH("NET SYSTEM LOAD",'Actual NPC (Total System)'!$A:$A,0),0,1000,1),MATCH($C214,OFFSET('Actual NPC (Total System)'!$C$1,MATCH("NET SYSTEM LOAD",'Actual NPC (Total System)'!$A:$A,0),0,1000,1),0),1)*$E214</f>
        <v>0</v>
      </c>
      <c r="Q214" s="194">
        <f ca="1">INDEX(OFFSET('Actual NPC (Total System)'!O$1,MATCH("NET SYSTEM LOAD",'Actual NPC (Total System)'!$A:$A,0),0,1000,1),MATCH($C214,OFFSET('Actual NPC (Total System)'!$C$1,MATCH("NET SYSTEM LOAD",'Actual NPC (Total System)'!$A:$A,0),0,1000,1),0),1)*$E214</f>
        <v>0</v>
      </c>
      <c r="R214" s="194">
        <f ca="1">INDEX(OFFSET('Actual NPC (Total System)'!P$1,MATCH("NET SYSTEM LOAD",'Actual NPC (Total System)'!$A:$A,0),0,1000,1),MATCH($C214,OFFSET('Actual NPC (Total System)'!$C$1,MATCH("NET SYSTEM LOAD",'Actual NPC (Total System)'!$A:$A,0),0,1000,1),0),1)*$E214</f>
        <v>0</v>
      </c>
      <c r="S214" s="59"/>
    </row>
    <row r="215" spans="1:19" ht="12.75">
      <c r="A215" s="250"/>
      <c r="B215" s="250"/>
      <c r="C215" s="251" t="s">
        <v>218</v>
      </c>
      <c r="D215" s="352" t="s">
        <v>198</v>
      </c>
      <c r="E215" s="326">
        <f>VLOOKUP(D215,'Actual Factors'!$A$4:$B$9,2,FALSE)</f>
        <v>7.966085435555563E-2</v>
      </c>
      <c r="F215" s="187">
        <f t="shared" ref="F215" ca="1" si="58">SUM(G215:R215)</f>
        <v>0</v>
      </c>
      <c r="G215" s="194">
        <f ca="1">INDEX(OFFSET('Actual NPC (Total System)'!E$1,MATCH("NET SYSTEM LOAD",'Actual NPC (Total System)'!$A:$A,0),0,1000,1),MATCH($C215,OFFSET('Actual NPC (Total System)'!$C$1,MATCH("NET SYSTEM LOAD",'Actual NPC (Total System)'!$A:$A,0),0,1000,1),0),1)*$E215</f>
        <v>0</v>
      </c>
      <c r="H215" s="194">
        <f ca="1">INDEX(OFFSET('Actual NPC (Total System)'!F$1,MATCH("NET SYSTEM LOAD",'Actual NPC (Total System)'!$A:$A,0),0,1000,1),MATCH($C215,OFFSET('Actual NPC (Total System)'!$C$1,MATCH("NET SYSTEM LOAD",'Actual NPC (Total System)'!$A:$A,0),0,1000,1),0),1)*$E215</f>
        <v>0</v>
      </c>
      <c r="I215" s="194">
        <f ca="1">INDEX(OFFSET('Actual NPC (Total System)'!G$1,MATCH("NET SYSTEM LOAD",'Actual NPC (Total System)'!$A:$A,0),0,1000,1),MATCH($C215,OFFSET('Actual NPC (Total System)'!$C$1,MATCH("NET SYSTEM LOAD",'Actual NPC (Total System)'!$A:$A,0),0,1000,1),0),1)*$E215</f>
        <v>0</v>
      </c>
      <c r="J215" s="194">
        <f ca="1">INDEX(OFFSET('Actual NPC (Total System)'!H$1,MATCH("NET SYSTEM LOAD",'Actual NPC (Total System)'!$A:$A,0),0,1000,1),MATCH($C215,OFFSET('Actual NPC (Total System)'!$C$1,MATCH("NET SYSTEM LOAD",'Actual NPC (Total System)'!$A:$A,0),0,1000,1),0),1)*$E215</f>
        <v>0</v>
      </c>
      <c r="K215" s="194">
        <f ca="1">INDEX(OFFSET('Actual NPC (Total System)'!I$1,MATCH("NET SYSTEM LOAD",'Actual NPC (Total System)'!$A:$A,0),0,1000,1),MATCH($C215,OFFSET('Actual NPC (Total System)'!$C$1,MATCH("NET SYSTEM LOAD",'Actual NPC (Total System)'!$A:$A,0),0,1000,1),0),1)*$E215</f>
        <v>0</v>
      </c>
      <c r="L215" s="194">
        <f ca="1">INDEX(OFFSET('Actual NPC (Total System)'!J$1,MATCH("NET SYSTEM LOAD",'Actual NPC (Total System)'!$A:$A,0),0,1000,1),MATCH($C215,OFFSET('Actual NPC (Total System)'!$C$1,MATCH("NET SYSTEM LOAD",'Actual NPC (Total System)'!$A:$A,0),0,1000,1),0),1)*$E215</f>
        <v>0</v>
      </c>
      <c r="M215" s="194">
        <f ca="1">INDEX(OFFSET('Actual NPC (Total System)'!K$1,MATCH("NET SYSTEM LOAD",'Actual NPC (Total System)'!$A:$A,0),0,1000,1),MATCH($C215,OFFSET('Actual NPC (Total System)'!$C$1,MATCH("NET SYSTEM LOAD",'Actual NPC (Total System)'!$A:$A,0),0,1000,1),0),1)*$E215</f>
        <v>0</v>
      </c>
      <c r="N215" s="194">
        <f ca="1">INDEX(OFFSET('Actual NPC (Total System)'!L$1,MATCH("NET SYSTEM LOAD",'Actual NPC (Total System)'!$A:$A,0),0,1000,1),MATCH($C215,OFFSET('Actual NPC (Total System)'!$C$1,MATCH("NET SYSTEM LOAD",'Actual NPC (Total System)'!$A:$A,0),0,1000,1),0),1)*$E215</f>
        <v>0</v>
      </c>
      <c r="O215" s="194">
        <f ca="1">INDEX(OFFSET('Actual NPC (Total System)'!M$1,MATCH("NET SYSTEM LOAD",'Actual NPC (Total System)'!$A:$A,0),0,1000,1),MATCH($C215,OFFSET('Actual NPC (Total System)'!$C$1,MATCH("NET SYSTEM LOAD",'Actual NPC (Total System)'!$A:$A,0),0,1000,1),0),1)*$E215</f>
        <v>0</v>
      </c>
      <c r="P215" s="194">
        <f ca="1">INDEX(OFFSET('Actual NPC (Total System)'!N$1,MATCH("NET SYSTEM LOAD",'Actual NPC (Total System)'!$A:$A,0),0,1000,1),MATCH($C215,OFFSET('Actual NPC (Total System)'!$C$1,MATCH("NET SYSTEM LOAD",'Actual NPC (Total System)'!$A:$A,0),0,1000,1),0),1)*$E215</f>
        <v>0</v>
      </c>
      <c r="Q215" s="194">
        <f ca="1">INDEX(OFFSET('Actual NPC (Total System)'!O$1,MATCH("NET SYSTEM LOAD",'Actual NPC (Total System)'!$A:$A,0),0,1000,1),MATCH($C215,OFFSET('Actual NPC (Total System)'!$C$1,MATCH("NET SYSTEM LOAD",'Actual NPC (Total System)'!$A:$A,0),0,1000,1),0),1)*$E215</f>
        <v>0</v>
      </c>
      <c r="R215" s="194">
        <f ca="1">INDEX(OFFSET('Actual NPC (Total System)'!P$1,MATCH("NET SYSTEM LOAD",'Actual NPC (Total System)'!$A:$A,0),0,1000,1),MATCH($C215,OFFSET('Actual NPC (Total System)'!$C$1,MATCH("NET SYSTEM LOAD",'Actual NPC (Total System)'!$A:$A,0),0,1000,1),0),1)*$E215</f>
        <v>0</v>
      </c>
      <c r="S215" s="59"/>
    </row>
    <row r="216" spans="1:19" ht="12.75">
      <c r="A216" s="24"/>
      <c r="C216" s="167" t="s">
        <v>134</v>
      </c>
      <c r="D216" s="327" t="s">
        <v>172</v>
      </c>
      <c r="E216" s="326">
        <f>VLOOKUP(D216,'Actual Factors'!$A$4:$B$9,2,FALSE)</f>
        <v>0</v>
      </c>
      <c r="F216" s="187">
        <f t="shared" ca="1" si="56"/>
        <v>0</v>
      </c>
      <c r="G216" s="194">
        <f ca="1">INDEX(OFFSET('Actual NPC (Total System)'!E$1,MATCH("NET SYSTEM LOAD",'Actual NPC (Total System)'!$A:$A,0),0,1000,1),MATCH($C216,OFFSET('Actual NPC (Total System)'!$C$1,MATCH("NET SYSTEM LOAD",'Actual NPC (Total System)'!$A:$A,0),0,1000,1),0),1)*$E216</f>
        <v>0</v>
      </c>
      <c r="H216" s="194">
        <f ca="1">INDEX(OFFSET('Actual NPC (Total System)'!F$1,MATCH("NET SYSTEM LOAD",'Actual NPC (Total System)'!$A:$A,0),0,1000,1),MATCH($C216,OFFSET('Actual NPC (Total System)'!$C$1,MATCH("NET SYSTEM LOAD",'Actual NPC (Total System)'!$A:$A,0),0,1000,1),0),1)*$E216</f>
        <v>0</v>
      </c>
      <c r="I216" s="194">
        <f ca="1">INDEX(OFFSET('Actual NPC (Total System)'!G$1,MATCH("NET SYSTEM LOAD",'Actual NPC (Total System)'!$A:$A,0),0,1000,1),MATCH($C216,OFFSET('Actual NPC (Total System)'!$C$1,MATCH("NET SYSTEM LOAD",'Actual NPC (Total System)'!$A:$A,0),0,1000,1),0),1)*$E216</f>
        <v>0</v>
      </c>
      <c r="J216" s="194">
        <f ca="1">INDEX(OFFSET('Actual NPC (Total System)'!H$1,MATCH("NET SYSTEM LOAD",'Actual NPC (Total System)'!$A:$A,0),0,1000,1),MATCH($C216,OFFSET('Actual NPC (Total System)'!$C$1,MATCH("NET SYSTEM LOAD",'Actual NPC (Total System)'!$A:$A,0),0,1000,1),0),1)*$E216</f>
        <v>0</v>
      </c>
      <c r="K216" s="194">
        <f ca="1">INDEX(OFFSET('Actual NPC (Total System)'!I$1,MATCH("NET SYSTEM LOAD",'Actual NPC (Total System)'!$A:$A,0),0,1000,1),MATCH($C216,OFFSET('Actual NPC (Total System)'!$C$1,MATCH("NET SYSTEM LOAD",'Actual NPC (Total System)'!$A:$A,0),0,1000,1),0),1)*$E216</f>
        <v>0</v>
      </c>
      <c r="L216" s="194">
        <f ca="1">INDEX(OFFSET('Actual NPC (Total System)'!J$1,MATCH("NET SYSTEM LOAD",'Actual NPC (Total System)'!$A:$A,0),0,1000,1),MATCH($C216,OFFSET('Actual NPC (Total System)'!$C$1,MATCH("NET SYSTEM LOAD",'Actual NPC (Total System)'!$A:$A,0),0,1000,1),0),1)*$E216</f>
        <v>0</v>
      </c>
      <c r="M216" s="194">
        <f ca="1">INDEX(OFFSET('Actual NPC (Total System)'!K$1,MATCH("NET SYSTEM LOAD",'Actual NPC (Total System)'!$A:$A,0),0,1000,1),MATCH($C216,OFFSET('Actual NPC (Total System)'!$C$1,MATCH("NET SYSTEM LOAD",'Actual NPC (Total System)'!$A:$A,0),0,1000,1),0),1)*$E216</f>
        <v>0</v>
      </c>
      <c r="N216" s="194">
        <f ca="1">INDEX(OFFSET('Actual NPC (Total System)'!L$1,MATCH("NET SYSTEM LOAD",'Actual NPC (Total System)'!$A:$A,0),0,1000,1),MATCH($C216,OFFSET('Actual NPC (Total System)'!$C$1,MATCH("NET SYSTEM LOAD",'Actual NPC (Total System)'!$A:$A,0),0,1000,1),0),1)*$E216</f>
        <v>0</v>
      </c>
      <c r="O216" s="194">
        <f ca="1">INDEX(OFFSET('Actual NPC (Total System)'!M$1,MATCH("NET SYSTEM LOAD",'Actual NPC (Total System)'!$A:$A,0),0,1000,1),MATCH($C216,OFFSET('Actual NPC (Total System)'!$C$1,MATCH("NET SYSTEM LOAD",'Actual NPC (Total System)'!$A:$A,0),0,1000,1),0),1)*$E216</f>
        <v>0</v>
      </c>
      <c r="P216" s="194">
        <f ca="1">INDEX(OFFSET('Actual NPC (Total System)'!N$1,MATCH("NET SYSTEM LOAD",'Actual NPC (Total System)'!$A:$A,0),0,1000,1),MATCH($C216,OFFSET('Actual NPC (Total System)'!$C$1,MATCH("NET SYSTEM LOAD",'Actual NPC (Total System)'!$A:$A,0),0,1000,1),0),1)*$E216</f>
        <v>0</v>
      </c>
      <c r="Q216" s="194">
        <f ca="1">INDEX(OFFSET('Actual NPC (Total System)'!O$1,MATCH("NET SYSTEM LOAD",'Actual NPC (Total System)'!$A:$A,0),0,1000,1),MATCH($C216,OFFSET('Actual NPC (Total System)'!$C$1,MATCH("NET SYSTEM LOAD",'Actual NPC (Total System)'!$A:$A,0),0,1000,1),0),1)*$E216</f>
        <v>0</v>
      </c>
      <c r="R216" s="194">
        <f ca="1">INDEX(OFFSET('Actual NPC (Total System)'!P$1,MATCH("NET SYSTEM LOAD",'Actual NPC (Total System)'!$A:$A,0),0,1000,1),MATCH($C216,OFFSET('Actual NPC (Total System)'!$C$1,MATCH("NET SYSTEM LOAD",'Actual NPC (Total System)'!$A:$A,0),0,1000,1),0),1)*$E216</f>
        <v>0</v>
      </c>
      <c r="S216" s="59"/>
    </row>
    <row r="217" spans="1:19" ht="12.75">
      <c r="C217" s="167" t="s">
        <v>10</v>
      </c>
      <c r="D217" s="327" t="s">
        <v>197</v>
      </c>
      <c r="E217" s="326">
        <f>VLOOKUP(D217,'Actual Factors'!$A$4:$B$9,2,FALSE)</f>
        <v>7.5825828720678959E-2</v>
      </c>
      <c r="F217" s="187">
        <f t="shared" ca="1" si="56"/>
        <v>838.3220214946673</v>
      </c>
      <c r="G217" s="194">
        <f ca="1">INDEX(OFFSET('Actual NPC (Total System)'!E$1,MATCH("NET SYSTEM LOAD",'Actual NPC (Total System)'!$A:$A,0),0,1000,1),MATCH($C217,OFFSET('Actual NPC (Total System)'!$C$1,MATCH("NET SYSTEM LOAD",'Actual NPC (Total System)'!$A:$A,0),0,1000,1),0),1)*$E217</f>
        <v>76.811564494047786</v>
      </c>
      <c r="H217" s="194">
        <f ca="1">INDEX(OFFSET('Actual NPC (Total System)'!F$1,MATCH("NET SYSTEM LOAD",'Actual NPC (Total System)'!$A:$A,0),0,1000,1),MATCH($C217,OFFSET('Actual NPC (Total System)'!$C$1,MATCH("NET SYSTEM LOAD",'Actual NPC (Total System)'!$A:$A,0),0,1000,1),0),1)*$E217</f>
        <v>69.153155793259216</v>
      </c>
      <c r="I217" s="194">
        <f ca="1">INDEX(OFFSET('Actual NPC (Total System)'!G$1,MATCH("NET SYSTEM LOAD",'Actual NPC (Total System)'!$A:$A,0),0,1000,1),MATCH($C217,OFFSET('Actual NPC (Total System)'!$C$1,MATCH("NET SYSTEM LOAD",'Actual NPC (Total System)'!$A:$A,0),0,1000,1),0),1)*$E217</f>
        <v>76.735738665327105</v>
      </c>
      <c r="J217" s="194">
        <f ca="1">INDEX(OFFSET('Actual NPC (Total System)'!H$1,MATCH("NET SYSTEM LOAD",'Actual NPC (Total System)'!$A:$A,0),0,1000,1),MATCH($C217,OFFSET('Actual NPC (Total System)'!$C$1,MATCH("NET SYSTEM LOAD",'Actual NPC (Total System)'!$A:$A,0),0,1000,1),0),1)*$E217</f>
        <v>71.352104826158907</v>
      </c>
      <c r="K217" s="194">
        <f ca="1">INDEX(OFFSET('Actual NPC (Total System)'!I$1,MATCH("NET SYSTEM LOAD",'Actual NPC (Total System)'!$A:$A,0),0,1000,1),MATCH($C217,OFFSET('Actual NPC (Total System)'!$C$1,MATCH("NET SYSTEM LOAD",'Actual NPC (Total System)'!$A:$A,0),0,1000,1),0),1)*$E217</f>
        <v>73.171924715455191</v>
      </c>
      <c r="L217" s="194">
        <f ca="1">INDEX(OFFSET('Actual NPC (Total System)'!J$1,MATCH("NET SYSTEM LOAD",'Actual NPC (Total System)'!$A:$A,0),0,1000,1),MATCH($C217,OFFSET('Actual NPC (Total System)'!$C$1,MATCH("NET SYSTEM LOAD",'Actual NPC (Total System)'!$A:$A,0),0,1000,1),0),1)*$E217</f>
        <v>74.991744604751489</v>
      </c>
      <c r="M217" s="194">
        <f ca="1">INDEX(OFFSET('Actual NPC (Total System)'!K$1,MATCH("NET SYSTEM LOAD",'Actual NPC (Total System)'!$A:$A,0),0,1000,1),MATCH($C217,OFFSET('Actual NPC (Total System)'!$C$1,MATCH("NET SYSTEM LOAD",'Actual NPC (Total System)'!$A:$A,0),0,1000,1),0),1)*$E217</f>
        <v>64.982735213621865</v>
      </c>
      <c r="N217" s="194">
        <f ca="1">INDEX(OFFSET('Actual NPC (Total System)'!L$1,MATCH("NET SYSTEM LOAD",'Actual NPC (Total System)'!$A:$A,0),0,1000,1),MATCH($C217,OFFSET('Actual NPC (Total System)'!$C$1,MATCH("NET SYSTEM LOAD",'Actual NPC (Total System)'!$A:$A,0),0,1000,1),0),1)*$E217</f>
        <v>56.414416568185146</v>
      </c>
      <c r="O217" s="194">
        <f ca="1">INDEX(OFFSET('Actual NPC (Total System)'!M$1,MATCH("NET SYSTEM LOAD",'Actual NPC (Total System)'!$A:$A,0),0,1000,1),MATCH($C217,OFFSET('Actual NPC (Total System)'!$C$1,MATCH("NET SYSTEM LOAD",'Actual NPC (Total System)'!$A:$A,0),0,1000,1),0),1)*$E217</f>
        <v>55.26793003792848</v>
      </c>
      <c r="P217" s="194">
        <f ca="1">INDEX(OFFSET('Actual NPC (Total System)'!N$1,MATCH("NET SYSTEM LOAD",'Actual NPC (Total System)'!$A:$A,0),0,1000,1),MATCH($C217,OFFSET('Actual NPC (Total System)'!$C$1,MATCH("NET SYSTEM LOAD",'Actual NPC (Total System)'!$A:$A,0),0,1000,1),0),1)*$E217</f>
        <v>76.811564494047786</v>
      </c>
      <c r="Q217" s="194">
        <f ca="1">INDEX(OFFSET('Actual NPC (Total System)'!O$1,MATCH("NET SYSTEM LOAD",'Actual NPC (Total System)'!$A:$A,0),0,1000,1),MATCH($C217,OFFSET('Actual NPC (Total System)'!$C$1,MATCH("NET SYSTEM LOAD",'Actual NPC (Total System)'!$A:$A,0),0,1000,1),0),1)*$E217</f>
        <v>63.873403339438333</v>
      </c>
      <c r="R217" s="194">
        <f ca="1">INDEX(OFFSET('Actual NPC (Total System)'!P$1,MATCH("NET SYSTEM LOAD",'Actual NPC (Total System)'!$A:$A,0),0,1000,1),MATCH($C217,OFFSET('Actual NPC (Total System)'!$C$1,MATCH("NET SYSTEM LOAD",'Actual NPC (Total System)'!$A:$A,0),0,1000,1),0),1)*$E217</f>
        <v>78.755738742445999</v>
      </c>
      <c r="S217" s="59"/>
    </row>
    <row r="218" spans="1:19" ht="12.75">
      <c r="A218" s="16"/>
      <c r="C218" s="167" t="s">
        <v>163</v>
      </c>
      <c r="D218" s="327" t="s">
        <v>198</v>
      </c>
      <c r="E218" s="326">
        <f>VLOOKUP(D218,'Actual Factors'!$A$4:$B$9,2,FALSE)</f>
        <v>7.966085435555563E-2</v>
      </c>
      <c r="F218" s="187">
        <f t="shared" ca="1" si="56"/>
        <v>7738.9439008628688</v>
      </c>
      <c r="G218" s="194">
        <f ca="1">INDEX(OFFSET('Actual NPC (Total System)'!E$1,MATCH("NET SYSTEM LOAD",'Actual NPC (Total System)'!$A:$A,0),0,1000,1),MATCH($C218,OFFSET('Actual NPC (Total System)'!$C$1,MATCH("NET SYSTEM LOAD",'Actual NPC (Total System)'!$A:$A,0),0,1000,1),0),1)*$E218</f>
        <v>337.05718322821792</v>
      </c>
      <c r="H218" s="194">
        <f ca="1">INDEX(OFFSET('Actual NPC (Total System)'!F$1,MATCH("NET SYSTEM LOAD",'Actual NPC (Total System)'!$A:$A,0),0,1000,1),MATCH($C218,OFFSET('Actual NPC (Total System)'!$C$1,MATCH("NET SYSTEM LOAD",'Actual NPC (Total System)'!$A:$A,0),0,1000,1),0),1)*$E218</f>
        <v>470.61402249340313</v>
      </c>
      <c r="I218" s="194">
        <f ca="1">INDEX(OFFSET('Actual NPC (Total System)'!G$1,MATCH("NET SYSTEM LOAD",'Actual NPC (Total System)'!$A:$A,0),0,1000,1),MATCH($C218,OFFSET('Actual NPC (Total System)'!$C$1,MATCH("NET SYSTEM LOAD",'Actual NPC (Total System)'!$A:$A,0),0,1000,1),0),1)*$E218</f>
        <v>580.87093812898615</v>
      </c>
      <c r="J218" s="194">
        <f ca="1">INDEX(OFFSET('Actual NPC (Total System)'!H$1,MATCH("NET SYSTEM LOAD",'Actual NPC (Total System)'!$A:$A,0),0,1000,1),MATCH($C218,OFFSET('Actual NPC (Total System)'!$C$1,MATCH("NET SYSTEM LOAD",'Actual NPC (Total System)'!$A:$A,0),0,1000,1),0),1)*$E218</f>
        <v>717.80491965372084</v>
      </c>
      <c r="K218" s="194">
        <f ca="1">INDEX(OFFSET('Actual NPC (Total System)'!I$1,MATCH("NET SYSTEM LOAD",'Actual NPC (Total System)'!$A:$A,0),0,1000,1),MATCH($C218,OFFSET('Actual NPC (Total System)'!$C$1,MATCH("NET SYSTEM LOAD",'Actual NPC (Total System)'!$A:$A,0),0,1000,1),0),1)*$E218</f>
        <v>837.54960236475938</v>
      </c>
      <c r="L218" s="194">
        <f ca="1">INDEX(OFFSET('Actual NPC (Total System)'!J$1,MATCH("NET SYSTEM LOAD",'Actual NPC (Total System)'!$A:$A,0),0,1000,1),MATCH($C218,OFFSET('Actual NPC (Total System)'!$C$1,MATCH("NET SYSTEM LOAD",'Actual NPC (Total System)'!$A:$A,0),0,1000,1),0),1)*$E218</f>
        <v>841.47297910262478</v>
      </c>
      <c r="M218" s="194">
        <f ca="1">INDEX(OFFSET('Actual NPC (Total System)'!K$1,MATCH("NET SYSTEM LOAD",'Actual NPC (Total System)'!$A:$A,0),0,1000,1),MATCH($C218,OFFSET('Actual NPC (Total System)'!$C$1,MATCH("NET SYSTEM LOAD",'Actual NPC (Total System)'!$A:$A,0),0,1000,1),0),1)*$E218</f>
        <v>1058.3592940490021</v>
      </c>
      <c r="N218" s="194">
        <f ca="1">INDEX(OFFSET('Actual NPC (Total System)'!L$1,MATCH("NET SYSTEM LOAD",'Actual NPC (Total System)'!$A:$A,0),0,1000,1),MATCH($C218,OFFSET('Actual NPC (Total System)'!$C$1,MATCH("NET SYSTEM LOAD",'Actual NPC (Total System)'!$A:$A,0),0,1000,1),0),1)*$E218</f>
        <v>963.50448595964815</v>
      </c>
      <c r="O218" s="194">
        <f ca="1">INDEX(OFFSET('Actual NPC (Total System)'!M$1,MATCH("NET SYSTEM LOAD",'Actual NPC (Total System)'!$A:$A,0),0,1000,1),MATCH($C218,OFFSET('Actual NPC (Total System)'!$C$1,MATCH("NET SYSTEM LOAD",'Actual NPC (Total System)'!$A:$A,0),0,1000,1),0),1)*$E218</f>
        <v>740.72008135678561</v>
      </c>
      <c r="P218" s="194">
        <f ca="1">INDEX(OFFSET('Actual NPC (Total System)'!N$1,MATCH("NET SYSTEM LOAD",'Actual NPC (Total System)'!$A:$A,0),0,1000,1),MATCH($C218,OFFSET('Actual NPC (Total System)'!$C$1,MATCH("NET SYSTEM LOAD",'Actual NPC (Total System)'!$A:$A,0),0,1000,1),0),1)*$E218</f>
        <v>621.84880025290147</v>
      </c>
      <c r="Q218" s="194">
        <f ca="1">INDEX(OFFSET('Actual NPC (Total System)'!O$1,MATCH("NET SYSTEM LOAD",'Actual NPC (Total System)'!$A:$A,0),0,1000,1),MATCH($C218,OFFSET('Actual NPC (Total System)'!$C$1,MATCH("NET SYSTEM LOAD",'Actual NPC (Total System)'!$A:$A,0),0,1000,1),0),1)*$E218</f>
        <v>314.23888912404948</v>
      </c>
      <c r="R218" s="194">
        <f ca="1">INDEX(OFFSET('Actual NPC (Total System)'!P$1,MATCH("NET SYSTEM LOAD",'Actual NPC (Total System)'!$A:$A,0),0,1000,1),MATCH($C218,OFFSET('Actual NPC (Total System)'!$C$1,MATCH("NET SYSTEM LOAD",'Actual NPC (Total System)'!$A:$A,0),0,1000,1),0),1)*$E218</f>
        <v>254.90270514877034</v>
      </c>
      <c r="S218" s="59"/>
    </row>
    <row r="219" spans="1:19" ht="12.75">
      <c r="A219" s="25"/>
      <c r="C219" s="167" t="s">
        <v>164</v>
      </c>
      <c r="D219" s="327" t="s">
        <v>198</v>
      </c>
      <c r="E219" s="326">
        <f>VLOOKUP(D219,'Actual Factors'!$A$4:$B$9,2,FALSE)</f>
        <v>7.966085435555563E-2</v>
      </c>
      <c r="F219" s="187">
        <f t="shared" ca="1" si="56"/>
        <v>16240.419025005074</v>
      </c>
      <c r="G219" s="194">
        <f ca="1">INDEX(OFFSET('Actual NPC (Total System)'!E$1,MATCH("NET SYSTEM LOAD",'Actual NPC (Total System)'!$A:$A,0),0,1000,1),MATCH($C219,OFFSET('Actual NPC (Total System)'!$C$1,MATCH("NET SYSTEM LOAD",'Actual NPC (Total System)'!$A:$A,0),0,1000,1),0),1)*$E219</f>
        <v>1177.9204381516054</v>
      </c>
      <c r="H219" s="194">
        <f ca="1">INDEX(OFFSET('Actual NPC (Total System)'!F$1,MATCH("NET SYSTEM LOAD",'Actual NPC (Total System)'!$A:$A,0),0,1000,1),MATCH($C219,OFFSET('Actual NPC (Total System)'!$C$1,MATCH("NET SYSTEM LOAD",'Actual NPC (Total System)'!$A:$A,0),0,1000,1),0),1)*$E219</f>
        <v>1297.9726117604562</v>
      </c>
      <c r="I219" s="194">
        <f ca="1">INDEX(OFFSET('Actual NPC (Total System)'!G$1,MATCH("NET SYSTEM LOAD",'Actual NPC (Total System)'!$A:$A,0),0,1000,1),MATCH($C219,OFFSET('Actual NPC (Total System)'!$C$1,MATCH("NET SYSTEM LOAD",'Actual NPC (Total System)'!$A:$A,0),0,1000,1),0),1)*$E219</f>
        <v>1075.5174454686451</v>
      </c>
      <c r="J219" s="194">
        <f ca="1">INDEX(OFFSET('Actual NPC (Total System)'!H$1,MATCH("NET SYSTEM LOAD",'Actual NPC (Total System)'!$A:$A,0),0,1000,1),MATCH($C219,OFFSET('Actual NPC (Total System)'!$C$1,MATCH("NET SYSTEM LOAD",'Actual NPC (Total System)'!$A:$A,0),0,1000,1),0),1)*$E219</f>
        <v>994.11002688134397</v>
      </c>
      <c r="K219" s="194">
        <f ca="1">INDEX(OFFSET('Actual NPC (Total System)'!I$1,MATCH("NET SYSTEM LOAD",'Actual NPC (Total System)'!$A:$A,0),0,1000,1),MATCH($C219,OFFSET('Actual NPC (Total System)'!$C$1,MATCH("NET SYSTEM LOAD",'Actual NPC (Total System)'!$A:$A,0),0,1000,1),0),1)*$E219</f>
        <v>1755.4997897786197</v>
      </c>
      <c r="L219" s="194">
        <f ca="1">INDEX(OFFSET('Actual NPC (Total System)'!J$1,MATCH("NET SYSTEM LOAD",'Actual NPC (Total System)'!$A:$A,0),0,1000,1),MATCH($C219,OFFSET('Actual NPC (Total System)'!$C$1,MATCH("NET SYSTEM LOAD",'Actual NPC (Total System)'!$A:$A,0),0,1000,1),0),1)*$E219</f>
        <v>2039.924329586433</v>
      </c>
      <c r="M219" s="194">
        <f ca="1">INDEX(OFFSET('Actual NPC (Total System)'!K$1,MATCH("NET SYSTEM LOAD",'Actual NPC (Total System)'!$A:$A,0),0,1000,1),MATCH($C219,OFFSET('Actual NPC (Total System)'!$C$1,MATCH("NET SYSTEM LOAD",'Actual NPC (Total System)'!$A:$A,0),0,1000,1),0),1)*$E219</f>
        <v>1827.3694142739303</v>
      </c>
      <c r="N219" s="194">
        <f ca="1">INDEX(OFFSET('Actual NPC (Total System)'!L$1,MATCH("NET SYSTEM LOAD",'Actual NPC (Total System)'!$A:$A,0),0,1000,1),MATCH($C219,OFFSET('Actual NPC (Total System)'!$C$1,MATCH("NET SYSTEM LOAD",'Actual NPC (Total System)'!$A:$A,0),0,1000,1),0),1)*$E219</f>
        <v>1558.2352974945402</v>
      </c>
      <c r="O219" s="194">
        <f ca="1">INDEX(OFFSET('Actual NPC (Total System)'!M$1,MATCH("NET SYSTEM LOAD",'Actual NPC (Total System)'!$A:$A,0),0,1000,1),MATCH($C219,OFFSET('Actual NPC (Total System)'!$C$1,MATCH("NET SYSTEM LOAD",'Actual NPC (Total System)'!$A:$A,0),0,1000,1),0),1)*$E219</f>
        <v>1403.5257929289066</v>
      </c>
      <c r="P219" s="194">
        <f ca="1">INDEX(OFFSET('Actual NPC (Total System)'!N$1,MATCH("NET SYSTEM LOAD",'Actual NPC (Total System)'!$A:$A,0),0,1000,1),MATCH($C219,OFFSET('Actual NPC (Total System)'!$C$1,MATCH("NET SYSTEM LOAD",'Actual NPC (Total System)'!$A:$A,0),0,1000,1),0),1)*$E219</f>
        <v>1490.4867679776053</v>
      </c>
      <c r="Q219" s="194">
        <f ca="1">INDEX(OFFSET('Actual NPC (Total System)'!O$1,MATCH("NET SYSTEM LOAD",'Actual NPC (Total System)'!$A:$A,0),0,1000,1),MATCH($C219,OFFSET('Actual NPC (Total System)'!$C$1,MATCH("NET SYSTEM LOAD",'Actual NPC (Total System)'!$A:$A,0),0,1000,1),0),1)*$E219</f>
        <v>956.36902425245796</v>
      </c>
      <c r="R219" s="194">
        <f ca="1">INDEX(OFFSET('Actual NPC (Total System)'!P$1,MATCH("NET SYSTEM LOAD",'Actual NPC (Total System)'!$A:$A,0),0,1000,1),MATCH($C219,OFFSET('Actual NPC (Total System)'!$C$1,MATCH("NET SYSTEM LOAD",'Actual NPC (Total System)'!$A:$A,0),0,1000,1),0),1)*$E219</f>
        <v>663.48808645053077</v>
      </c>
      <c r="S219" s="59"/>
    </row>
    <row r="220" spans="1:19" ht="12.75">
      <c r="A220" s="167"/>
      <c r="B220" s="153"/>
      <c r="C220" s="167" t="s">
        <v>165</v>
      </c>
      <c r="D220" s="327" t="s">
        <v>197</v>
      </c>
      <c r="E220" s="326">
        <f>VLOOKUP(D220,'Actual Factors'!$A$4:$B$9,2,FALSE)</f>
        <v>7.5825828720678959E-2</v>
      </c>
      <c r="F220" s="187">
        <f t="shared" ca="1" si="56"/>
        <v>11.572889415308634</v>
      </c>
      <c r="G220" s="194">
        <f ca="1">INDEX(OFFSET('Actual NPC (Total System)'!E$1,MATCH("NET SYSTEM LOAD",'Actual NPC (Total System)'!$A:$A,0),0,1000,1),MATCH($C220,OFFSET('Actual NPC (Total System)'!$C$1,MATCH("NET SYSTEM LOAD",'Actual NPC (Total System)'!$A:$A,0),0,1000,1),0),1)*$E220</f>
        <v>1.3562082839840737</v>
      </c>
      <c r="H220" s="194">
        <f ca="1">INDEX(OFFSET('Actual NPC (Total System)'!F$1,MATCH("NET SYSTEM LOAD",'Actual NPC (Total System)'!$A:$A,0),0,1000,1),MATCH($C220,OFFSET('Actual NPC (Total System)'!$C$1,MATCH("NET SYSTEM LOAD",'Actual NPC (Total System)'!$A:$A,0),0,1000,1),0),1)*$E220</f>
        <v>2.5318155093254724</v>
      </c>
      <c r="I220" s="194">
        <f ca="1">INDEX(OFFSET('Actual NPC (Total System)'!G$1,MATCH("NET SYSTEM LOAD",'Actual NPC (Total System)'!$A:$A,0),0,1000,1),MATCH($C220,OFFSET('Actual NPC (Total System)'!$C$1,MATCH("NET SYSTEM LOAD",'Actual NPC (Total System)'!$A:$A,0),0,1000,1),0),1)*$E220</f>
        <v>1.9309197882915836</v>
      </c>
      <c r="J220" s="194">
        <f ca="1">INDEX(OFFSET('Actual NPC (Total System)'!H$1,MATCH("NET SYSTEM LOAD",'Actual NPC (Total System)'!$A:$A,0),0,1000,1),MATCH($C220,OFFSET('Actual NPC (Total System)'!$C$1,MATCH("NET SYSTEM LOAD",'Actual NPC (Total System)'!$A:$A,0),0,1000,1),0),1)*$E220</f>
        <v>1.414363428036133</v>
      </c>
      <c r="K220" s="194">
        <f ca="1">INDEX(OFFSET('Actual NPC (Total System)'!I$1,MATCH("NET SYSTEM LOAD",'Actual NPC (Total System)'!$A:$A,0),0,1000,1),MATCH($C220,OFFSET('Actual NPC (Total System)'!$C$1,MATCH("NET SYSTEM LOAD",'Actual NPC (Total System)'!$A:$A,0),0,1000,1),0),1)*$E220</f>
        <v>1.3935712900231185</v>
      </c>
      <c r="L220" s="194">
        <f ca="1">INDEX(OFFSET('Actual NPC (Total System)'!J$1,MATCH("NET SYSTEM LOAD",'Actual NPC (Total System)'!$A:$A,0),0,1000,1),MATCH($C220,OFFSET('Actual NPC (Total System)'!$C$1,MATCH("NET SYSTEM LOAD",'Actual NPC (Total System)'!$A:$A,0),0,1000,1),0),1)*$E220</f>
        <v>1.4906622233964903</v>
      </c>
      <c r="M220" s="194">
        <f ca="1">INDEX(OFFSET('Actual NPC (Total System)'!K$1,MATCH("NET SYSTEM LOAD",'Actual NPC (Total System)'!$A:$A,0),0,1000,1),MATCH($C220,OFFSET('Actual NPC (Total System)'!$C$1,MATCH("NET SYSTEM LOAD",'Actual NPC (Total System)'!$A:$A,0),0,1000,1),0),1)*$E220</f>
        <v>1.3449973627182288</v>
      </c>
      <c r="N220" s="194">
        <f ca="1">INDEX(OFFSET('Actual NPC (Total System)'!L$1,MATCH("NET SYSTEM LOAD",'Actual NPC (Total System)'!$A:$A,0),0,1000,1),MATCH($C220,OFFSET('Actual NPC (Total System)'!$C$1,MATCH("NET SYSTEM LOAD",'Actual NPC (Total System)'!$A:$A,0),0,1000,1),0),1)*$E220</f>
        <v>1.7894525135543571</v>
      </c>
      <c r="O220" s="194">
        <f ca="1">INDEX(OFFSET('Actual NPC (Total System)'!M$1,MATCH("NET SYSTEM LOAD",'Actual NPC (Total System)'!$A:$A,0),0,1000,1),MATCH($C220,OFFSET('Actual NPC (Total System)'!$C$1,MATCH("NET SYSTEM LOAD",'Actual NPC (Total System)'!$A:$A,0),0,1000,1),0),1)*$E220</f>
        <v>1.6298474564279755</v>
      </c>
      <c r="P220" s="194">
        <f ca="1">INDEX(OFFSET('Actual NPC (Total System)'!N$1,MATCH("NET SYSTEM LOAD",'Actual NPC (Total System)'!$A:$A,0),0,1000,1),MATCH($C220,OFFSET('Actual NPC (Total System)'!$C$1,MATCH("NET SYSTEM LOAD",'Actual NPC (Total System)'!$A:$A,0),0,1000,1),0),1)*$E220</f>
        <v>1.5922901682373691</v>
      </c>
      <c r="Q220" s="194">
        <f ca="1">INDEX(OFFSET('Actual NPC (Total System)'!O$1,MATCH("NET SYSTEM LOAD",'Actual NPC (Total System)'!$A:$A,0),0,1000,1),MATCH($C220,OFFSET('Actual NPC (Total System)'!$C$1,MATCH("NET SYSTEM LOAD",'Actual NPC (Total System)'!$A:$A,0),0,1000,1),0),1)*$E220</f>
        <v>1.0991051688381464</v>
      </c>
      <c r="R220" s="194">
        <f ca="1">INDEX(OFFSET('Actual NPC (Total System)'!P$1,MATCH("NET SYSTEM LOAD",'Actual NPC (Total System)'!$A:$A,0),0,1000,1),MATCH($C220,OFFSET('Actual NPC (Total System)'!$C$1,MATCH("NET SYSTEM LOAD",'Actual NPC (Total System)'!$A:$A,0),0,1000,1),0),1)*$E220</f>
        <v>-6.0003437775243142</v>
      </c>
      <c r="S220" s="59"/>
    </row>
    <row r="221" spans="1:19" ht="12.75">
      <c r="C221" s="167" t="s">
        <v>166</v>
      </c>
      <c r="D221" s="327" t="s">
        <v>197</v>
      </c>
      <c r="E221" s="326">
        <f>VLOOKUP(D221,'Actual Factors'!$A$4:$B$9,2,FALSE)</f>
        <v>7.5825828720678959E-2</v>
      </c>
      <c r="F221" s="187">
        <f t="shared" ca="1" si="56"/>
        <v>0</v>
      </c>
      <c r="G221" s="194">
        <f ca="1">INDEX(OFFSET('Actual NPC (Total System)'!E$1,MATCH("NET SYSTEM LOAD",'Actual NPC (Total System)'!$A:$A,0),0,1000,1),MATCH($C221,OFFSET('Actual NPC (Total System)'!$C$1,MATCH("NET SYSTEM LOAD",'Actual NPC (Total System)'!$A:$A,0),0,1000,1),0),1)*$E221</f>
        <v>0</v>
      </c>
      <c r="H221" s="194">
        <f ca="1">INDEX(OFFSET('Actual NPC (Total System)'!F$1,MATCH("NET SYSTEM LOAD",'Actual NPC (Total System)'!$A:$A,0),0,1000,1),MATCH($C221,OFFSET('Actual NPC (Total System)'!$C$1,MATCH("NET SYSTEM LOAD",'Actual NPC (Total System)'!$A:$A,0),0,1000,1),0),1)*$E221</f>
        <v>0</v>
      </c>
      <c r="I221" s="194">
        <f ca="1">INDEX(OFFSET('Actual NPC (Total System)'!G$1,MATCH("NET SYSTEM LOAD",'Actual NPC (Total System)'!$A:$A,0),0,1000,1),MATCH($C221,OFFSET('Actual NPC (Total System)'!$C$1,MATCH("NET SYSTEM LOAD",'Actual NPC (Total System)'!$A:$A,0),0,1000,1),0),1)*$E221</f>
        <v>0</v>
      </c>
      <c r="J221" s="194">
        <f ca="1">INDEX(OFFSET('Actual NPC (Total System)'!H$1,MATCH("NET SYSTEM LOAD",'Actual NPC (Total System)'!$A:$A,0),0,1000,1),MATCH($C221,OFFSET('Actual NPC (Total System)'!$C$1,MATCH("NET SYSTEM LOAD",'Actual NPC (Total System)'!$A:$A,0),0,1000,1),0),1)*$E221</f>
        <v>0</v>
      </c>
      <c r="K221" s="194">
        <f ca="1">INDEX(OFFSET('Actual NPC (Total System)'!I$1,MATCH("NET SYSTEM LOAD",'Actual NPC (Total System)'!$A:$A,0),0,1000,1),MATCH($C221,OFFSET('Actual NPC (Total System)'!$C$1,MATCH("NET SYSTEM LOAD",'Actual NPC (Total System)'!$A:$A,0),0,1000,1),0),1)*$E221</f>
        <v>0</v>
      </c>
      <c r="L221" s="194">
        <f ca="1">INDEX(OFFSET('Actual NPC (Total System)'!J$1,MATCH("NET SYSTEM LOAD",'Actual NPC (Total System)'!$A:$A,0),0,1000,1),MATCH($C221,OFFSET('Actual NPC (Total System)'!$C$1,MATCH("NET SYSTEM LOAD",'Actual NPC (Total System)'!$A:$A,0),0,1000,1),0),1)*$E221</f>
        <v>0</v>
      </c>
      <c r="M221" s="194">
        <f ca="1">INDEX(OFFSET('Actual NPC (Total System)'!K$1,MATCH("NET SYSTEM LOAD",'Actual NPC (Total System)'!$A:$A,0),0,1000,1),MATCH($C221,OFFSET('Actual NPC (Total System)'!$C$1,MATCH("NET SYSTEM LOAD",'Actual NPC (Total System)'!$A:$A,0),0,1000,1),0),1)*$E221</f>
        <v>0</v>
      </c>
      <c r="N221" s="194">
        <f ca="1">INDEX(OFFSET('Actual NPC (Total System)'!L$1,MATCH("NET SYSTEM LOAD",'Actual NPC (Total System)'!$A:$A,0),0,1000,1),MATCH($C221,OFFSET('Actual NPC (Total System)'!$C$1,MATCH("NET SYSTEM LOAD",'Actual NPC (Total System)'!$A:$A,0),0,1000,1),0),1)*$E221</f>
        <v>0</v>
      </c>
      <c r="O221" s="194">
        <f ca="1">INDEX(OFFSET('Actual NPC (Total System)'!M$1,MATCH("NET SYSTEM LOAD",'Actual NPC (Total System)'!$A:$A,0),0,1000,1),MATCH($C221,OFFSET('Actual NPC (Total System)'!$C$1,MATCH("NET SYSTEM LOAD",'Actual NPC (Total System)'!$A:$A,0),0,1000,1),0),1)*$E221</f>
        <v>0</v>
      </c>
      <c r="P221" s="194">
        <f ca="1">INDEX(OFFSET('Actual NPC (Total System)'!N$1,MATCH("NET SYSTEM LOAD",'Actual NPC (Total System)'!$A:$A,0),0,1000,1),MATCH($C221,OFFSET('Actual NPC (Total System)'!$C$1,MATCH("NET SYSTEM LOAD",'Actual NPC (Total System)'!$A:$A,0),0,1000,1),0),1)*$E221</f>
        <v>0</v>
      </c>
      <c r="Q221" s="194">
        <f ca="1">INDEX(OFFSET('Actual NPC (Total System)'!O$1,MATCH("NET SYSTEM LOAD",'Actual NPC (Total System)'!$A:$A,0),0,1000,1),MATCH($C221,OFFSET('Actual NPC (Total System)'!$C$1,MATCH("NET SYSTEM LOAD",'Actual NPC (Total System)'!$A:$A,0),0,1000,1),0),1)*$E221</f>
        <v>0</v>
      </c>
      <c r="R221" s="194">
        <f ca="1">INDEX(OFFSET('Actual NPC (Total System)'!P$1,MATCH("NET SYSTEM LOAD",'Actual NPC (Total System)'!$A:$A,0),0,1000,1),MATCH($C221,OFFSET('Actual NPC (Total System)'!$C$1,MATCH("NET SYSTEM LOAD",'Actual NPC (Total System)'!$A:$A,0),0,1000,1),0),1)*$E221</f>
        <v>0</v>
      </c>
      <c r="S221" s="59"/>
    </row>
    <row r="222" spans="1:19" ht="12.75">
      <c r="C222" s="167" t="s">
        <v>11</v>
      </c>
      <c r="D222" s="327" t="s">
        <v>198</v>
      </c>
      <c r="E222" s="326">
        <f>VLOOKUP(D222,'Actual Factors'!$A$4:$B$9,2,FALSE)</f>
        <v>7.966085435555563E-2</v>
      </c>
      <c r="F222" s="187">
        <f t="shared" ca="1" si="56"/>
        <v>25310.121555455516</v>
      </c>
      <c r="G222" s="194">
        <f ca="1">INDEX(OFFSET('Actual NPC (Total System)'!E$1,MATCH("NET SYSTEM LOAD",'Actual NPC (Total System)'!$A:$A,0),0,1000,1),MATCH($C222,OFFSET('Actual NPC (Total System)'!$C$1,MATCH("NET SYSTEM LOAD",'Actual NPC (Total System)'!$A:$A,0),0,1000,1),0),1)*$E222</f>
        <v>3571.5705067750296</v>
      </c>
      <c r="H222" s="194">
        <f ca="1">INDEX(OFFSET('Actual NPC (Total System)'!F$1,MATCH("NET SYSTEM LOAD",'Actual NPC (Total System)'!$A:$A,0),0,1000,1),MATCH($C222,OFFSET('Actual NPC (Total System)'!$C$1,MATCH("NET SYSTEM LOAD",'Actual NPC (Total System)'!$A:$A,0),0,1000,1),0),1)*$E222</f>
        <v>2753.8842587829745</v>
      </c>
      <c r="I222" s="194">
        <f ca="1">INDEX(OFFSET('Actual NPC (Total System)'!G$1,MATCH("NET SYSTEM LOAD",'Actual NPC (Total System)'!$A:$A,0),0,1000,1),MATCH($C222,OFFSET('Actual NPC (Total System)'!$C$1,MATCH("NET SYSTEM LOAD",'Actual NPC (Total System)'!$A:$A,0),0,1000,1),0),1)*$E222</f>
        <v>2339.9770544451367</v>
      </c>
      <c r="J222" s="194">
        <f ca="1">INDEX(OFFSET('Actual NPC (Total System)'!H$1,MATCH("NET SYSTEM LOAD",'Actual NPC (Total System)'!$A:$A,0),0,1000,1),MATCH($C222,OFFSET('Actual NPC (Total System)'!$C$1,MATCH("NET SYSTEM LOAD",'Actual NPC (Total System)'!$A:$A,0),0,1000,1),0),1)*$E222</f>
        <v>2255.8260363729755</v>
      </c>
      <c r="K222" s="194">
        <f ca="1">INDEX(OFFSET('Actual NPC (Total System)'!I$1,MATCH("NET SYSTEM LOAD",'Actual NPC (Total System)'!$A:$A,0),0,1000,1),MATCH($C222,OFFSET('Actual NPC (Total System)'!$C$1,MATCH("NET SYSTEM LOAD",'Actual NPC (Total System)'!$A:$A,0),0,1000,1),0),1)*$E222</f>
        <v>1879.5714111156892</v>
      </c>
      <c r="L222" s="194">
        <f ca="1">INDEX(OFFSET('Actual NPC (Total System)'!J$1,MATCH("NET SYSTEM LOAD",'Actual NPC (Total System)'!$A:$A,0),0,1000,1),MATCH($C222,OFFSET('Actual NPC (Total System)'!$C$1,MATCH("NET SYSTEM LOAD",'Actual NPC (Total System)'!$A:$A,0),0,1000,1),0),1)*$E222</f>
        <v>1571.2964911746769</v>
      </c>
      <c r="M222" s="194">
        <f ca="1">INDEX(OFFSET('Actual NPC (Total System)'!K$1,MATCH("NET SYSTEM LOAD",'Actual NPC (Total System)'!$A:$A,0),0,1000,1),MATCH($C222,OFFSET('Actual NPC (Total System)'!$C$1,MATCH("NET SYSTEM LOAD",'Actual NPC (Total System)'!$A:$A,0),0,1000,1),0),1)*$E222</f>
        <v>1216.6923318967065</v>
      </c>
      <c r="N222" s="194">
        <f ca="1">INDEX(OFFSET('Actual NPC (Total System)'!L$1,MATCH("NET SYSTEM LOAD",'Actual NPC (Total System)'!$A:$A,0),0,1000,1),MATCH($C222,OFFSET('Actual NPC (Total System)'!$C$1,MATCH("NET SYSTEM LOAD",'Actual NPC (Total System)'!$A:$A,0),0,1000,1),0),1)*$E222</f>
        <v>950.61623599431709</v>
      </c>
      <c r="O222" s="194">
        <f ca="1">INDEX(OFFSET('Actual NPC (Total System)'!M$1,MATCH("NET SYSTEM LOAD",'Actual NPC (Total System)'!$A:$A,0),0,1000,1),MATCH($C222,OFFSET('Actual NPC (Total System)'!$C$1,MATCH("NET SYSTEM LOAD",'Actual NPC (Total System)'!$A:$A,0),0,1000,1),0),1)*$E222</f>
        <v>1217.0810768659614</v>
      </c>
      <c r="P222" s="194">
        <f ca="1">INDEX(OFFSET('Actual NPC (Total System)'!N$1,MATCH("NET SYSTEM LOAD",'Actual NPC (Total System)'!$A:$A,0),0,1000,1),MATCH($C222,OFFSET('Actual NPC (Total System)'!$C$1,MATCH("NET SYSTEM LOAD",'Actual NPC (Total System)'!$A:$A,0),0,1000,1),0),1)*$E222</f>
        <v>1641.2743297007519</v>
      </c>
      <c r="Q222" s="194">
        <f ca="1">INDEX(OFFSET('Actual NPC (Total System)'!O$1,MATCH("NET SYSTEM LOAD",'Actual NPC (Total System)'!$A:$A,0),0,1000,1),MATCH($C222,OFFSET('Actual NPC (Total System)'!$C$1,MATCH("NET SYSTEM LOAD",'Actual NPC (Total System)'!$A:$A,0),0,1000,1),0),1)*$E222</f>
        <v>2348.4105101131959</v>
      </c>
      <c r="R222" s="194">
        <f ca="1">INDEX(OFFSET('Actual NPC (Total System)'!P$1,MATCH("NET SYSTEM LOAD",'Actual NPC (Total System)'!$A:$A,0),0,1000,1),MATCH($C222,OFFSET('Actual NPC (Total System)'!$C$1,MATCH("NET SYSTEM LOAD",'Actual NPC (Total System)'!$A:$A,0),0,1000,1),0),1)*$E222</f>
        <v>3563.9213122181009</v>
      </c>
      <c r="S222" s="59"/>
    </row>
    <row r="223" spans="1:19" ht="12.75">
      <c r="C223" s="167" t="s">
        <v>92</v>
      </c>
      <c r="D223" s="327" t="s">
        <v>198</v>
      </c>
      <c r="E223" s="326">
        <f>VLOOKUP(D223,'Actual Factors'!$A$4:$B$9,2,FALSE)</f>
        <v>7.966085435555563E-2</v>
      </c>
      <c r="F223" s="187">
        <f t="shared" ca="1" si="56"/>
        <v>31427.014724669007</v>
      </c>
      <c r="G223" s="194">
        <f ca="1">INDEX(OFFSET('Actual NPC (Total System)'!E$1,MATCH("NET SYSTEM LOAD",'Actual NPC (Total System)'!$A:$A,0),0,1000,1),MATCH($C223,OFFSET('Actual NPC (Total System)'!$C$1,MATCH("NET SYSTEM LOAD",'Actual NPC (Total System)'!$A:$A,0),0,1000,1),0),1)*$E223</f>
        <v>4689.6295569385902</v>
      </c>
      <c r="H223" s="194">
        <f ca="1">INDEX(OFFSET('Actual NPC (Total System)'!F$1,MATCH("NET SYSTEM LOAD",'Actual NPC (Total System)'!$A:$A,0),0,1000,1),MATCH($C223,OFFSET('Actual NPC (Total System)'!$C$1,MATCH("NET SYSTEM LOAD",'Actual NPC (Total System)'!$A:$A,0),0,1000,1),0),1)*$E223</f>
        <v>4374.2002956679053</v>
      </c>
      <c r="I223" s="194">
        <f ca="1">INDEX(OFFSET('Actual NPC (Total System)'!G$1,MATCH("NET SYSTEM LOAD",'Actual NPC (Total System)'!$A:$A,0),0,1000,1),MATCH($C223,OFFSET('Actual NPC (Total System)'!$C$1,MATCH("NET SYSTEM LOAD",'Actual NPC (Total System)'!$A:$A,0),0,1000,1),0),1)*$E223</f>
        <v>3779.0488748220159</v>
      </c>
      <c r="J223" s="194">
        <f ca="1">INDEX(OFFSET('Actual NPC (Total System)'!H$1,MATCH("NET SYSTEM LOAD",'Actual NPC (Total System)'!$A:$A,0),0,1000,1),MATCH($C223,OFFSET('Actual NPC (Total System)'!$C$1,MATCH("NET SYSTEM LOAD",'Actual NPC (Total System)'!$A:$A,0),0,1000,1),0),1)*$E223</f>
        <v>3394.3710701468822</v>
      </c>
      <c r="K223" s="194">
        <f ca="1">INDEX(OFFSET('Actual NPC (Total System)'!I$1,MATCH("NET SYSTEM LOAD",'Actual NPC (Total System)'!$A:$A,0),0,1000,1),MATCH($C223,OFFSET('Actual NPC (Total System)'!$C$1,MATCH("NET SYSTEM LOAD",'Actual NPC (Total System)'!$A:$A,0),0,1000,1),0),1)*$E223</f>
        <v>3206.8394613871096</v>
      </c>
      <c r="L223" s="194">
        <f ca="1">INDEX(OFFSET('Actual NPC (Total System)'!J$1,MATCH("NET SYSTEM LOAD",'Actual NPC (Total System)'!$A:$A,0),0,1000,1),MATCH($C223,OFFSET('Actual NPC (Total System)'!$C$1,MATCH("NET SYSTEM LOAD",'Actual NPC (Total System)'!$A:$A,0),0,1000,1),0),1)*$E223</f>
        <v>1724.5031937228925</v>
      </c>
      <c r="M223" s="194">
        <f ca="1">INDEX(OFFSET('Actual NPC (Total System)'!K$1,MATCH("NET SYSTEM LOAD",'Actual NPC (Total System)'!$A:$A,0),0,1000,1),MATCH($C223,OFFSET('Actual NPC (Total System)'!$C$1,MATCH("NET SYSTEM LOAD",'Actual NPC (Total System)'!$A:$A,0),0,1000,1),0),1)*$E223</f>
        <v>1438.0879291647343</v>
      </c>
      <c r="N223" s="194">
        <f ca="1">INDEX(OFFSET('Actual NPC (Total System)'!L$1,MATCH("NET SYSTEM LOAD",'Actual NPC (Total System)'!$A:$A,0),0,1000,1),MATCH($C223,OFFSET('Actual NPC (Total System)'!$C$1,MATCH("NET SYSTEM LOAD",'Actual NPC (Total System)'!$A:$A,0),0,1000,1),0),1)*$E223</f>
        <v>1426.3455209284534</v>
      </c>
      <c r="O223" s="194">
        <f ca="1">INDEX(OFFSET('Actual NPC (Total System)'!M$1,MATCH("NET SYSTEM LOAD",'Actual NPC (Total System)'!$A:$A,0),0,1000,1),MATCH($C223,OFFSET('Actual NPC (Total System)'!$C$1,MATCH("NET SYSTEM LOAD",'Actual NPC (Total System)'!$A:$A,0),0,1000,1),0),1)*$E223</f>
        <v>1625.8202832774828</v>
      </c>
      <c r="P223" s="194">
        <f ca="1">INDEX(OFFSET('Actual NPC (Total System)'!N$1,MATCH("NET SYSTEM LOAD",'Actual NPC (Total System)'!$A:$A,0),0,1000,1),MATCH($C223,OFFSET('Actual NPC (Total System)'!$C$1,MATCH("NET SYSTEM LOAD",'Actual NPC (Total System)'!$A:$A,0),0,1000,1),0),1)*$E223</f>
        <v>1617.6728897374137</v>
      </c>
      <c r="Q223" s="194">
        <f ca="1">INDEX(OFFSET('Actual NPC (Total System)'!O$1,MATCH("NET SYSTEM LOAD",'Actual NPC (Total System)'!$A:$A,0),0,1000,1),MATCH($C223,OFFSET('Actual NPC (Total System)'!$C$1,MATCH("NET SYSTEM LOAD",'Actual NPC (Total System)'!$A:$A,0),0,1000,1),0),1)*$E223</f>
        <v>1558.2959194047046</v>
      </c>
      <c r="R223" s="194">
        <f ca="1">INDEX(OFFSET('Actual NPC (Total System)'!P$1,MATCH("NET SYSTEM LOAD",'Actual NPC (Total System)'!$A:$A,0),0,1000,1),MATCH($C223,OFFSET('Actual NPC (Total System)'!$C$1,MATCH("NET SYSTEM LOAD",'Actual NPC (Total System)'!$A:$A,0),0,1000,1),0),1)*$E223</f>
        <v>2592.1997294708226</v>
      </c>
      <c r="S223" s="59"/>
    </row>
    <row r="224" spans="1:19" ht="12.75">
      <c r="C224" s="167" t="s">
        <v>93</v>
      </c>
      <c r="D224" s="327" t="s">
        <v>198</v>
      </c>
      <c r="E224" s="326">
        <f>VLOOKUP(D224,'Actual Factors'!$A$4:$B$9,2,FALSE)</f>
        <v>7.966085435555563E-2</v>
      </c>
      <c r="F224" s="187">
        <f t="shared" ca="1" si="56"/>
        <v>11625.467058016977</v>
      </c>
      <c r="G224" s="194">
        <f ca="1">INDEX(OFFSET('Actual NPC (Total System)'!E$1,MATCH("NET SYSTEM LOAD",'Actual NPC (Total System)'!$A:$A,0),0,1000,1),MATCH($C224,OFFSET('Actual NPC (Total System)'!$C$1,MATCH("NET SYSTEM LOAD",'Actual NPC (Total System)'!$A:$A,0),0,1000,1),0),1)*$E224</f>
        <v>556.9730801265913</v>
      </c>
      <c r="H224" s="194">
        <f ca="1">INDEX(OFFSET('Actual NPC (Total System)'!F$1,MATCH("NET SYSTEM LOAD",'Actual NPC (Total System)'!$A:$A,0),0,1000,1),MATCH($C224,OFFSET('Actual NPC (Total System)'!$C$1,MATCH("NET SYSTEM LOAD",'Actual NPC (Total System)'!$A:$A,0),0,1000,1),0),1)*$E224</f>
        <v>716.06082490846029</v>
      </c>
      <c r="I224" s="194">
        <f ca="1">INDEX(OFFSET('Actual NPC (Total System)'!G$1,MATCH("NET SYSTEM LOAD",'Actual NPC (Total System)'!$A:$A,0),0,1000,1),MATCH($C224,OFFSET('Actual NPC (Total System)'!$C$1,MATCH("NET SYSTEM LOAD",'Actual NPC (Total System)'!$A:$A,0),0,1000,1),0),1)*$E224</f>
        <v>1143.801295926849</v>
      </c>
      <c r="J224" s="194">
        <f ca="1">INDEX(OFFSET('Actual NPC (Total System)'!H$1,MATCH("NET SYSTEM LOAD",'Actual NPC (Total System)'!$A:$A,0),0,1000,1),MATCH($C224,OFFSET('Actual NPC (Total System)'!$C$1,MATCH("NET SYSTEM LOAD",'Actual NPC (Total System)'!$A:$A,0),0,1000,1),0),1)*$E224</f>
        <v>1518.0777031879238</v>
      </c>
      <c r="K224" s="194">
        <f ca="1">INDEX(OFFSET('Actual NPC (Total System)'!I$1,MATCH("NET SYSTEM LOAD",'Actual NPC (Total System)'!$A:$A,0),0,1000,1),MATCH($C224,OFFSET('Actual NPC (Total System)'!$C$1,MATCH("NET SYSTEM LOAD",'Actual NPC (Total System)'!$A:$A,0),0,1000,1),0),1)*$E224</f>
        <v>1342.5390360513804</v>
      </c>
      <c r="L224" s="194">
        <f ca="1">INDEX(OFFSET('Actual NPC (Total System)'!J$1,MATCH("NET SYSTEM LOAD",'Actual NPC (Total System)'!$A:$A,0),0,1000,1),MATCH($C224,OFFSET('Actual NPC (Total System)'!$C$1,MATCH("NET SYSTEM LOAD",'Actual NPC (Total System)'!$A:$A,0),0,1000,1),0),1)*$E224</f>
        <v>1111.6512107000535</v>
      </c>
      <c r="M224" s="194">
        <f ca="1">INDEX(OFFSET('Actual NPC (Total System)'!K$1,MATCH("NET SYSTEM LOAD",'Actual NPC (Total System)'!$A:$A,0),0,1000,1),MATCH($C224,OFFSET('Actual NPC (Total System)'!$C$1,MATCH("NET SYSTEM LOAD",'Actual NPC (Total System)'!$A:$A,0),0,1000,1),0),1)*$E224</f>
        <v>870.30869482310322</v>
      </c>
      <c r="N224" s="194">
        <f ca="1">INDEX(OFFSET('Actual NPC (Total System)'!L$1,MATCH("NET SYSTEM LOAD",'Actual NPC (Total System)'!$A:$A,0),0,1000,1),MATCH($C224,OFFSET('Actual NPC (Total System)'!$C$1,MATCH("NET SYSTEM LOAD",'Actual NPC (Total System)'!$A:$A,0),0,1000,1),0),1)*$E224</f>
        <v>649.7896059355495</v>
      </c>
      <c r="O224" s="194">
        <f ca="1">INDEX(OFFSET('Actual NPC (Total System)'!M$1,MATCH("NET SYSTEM LOAD",'Actual NPC (Total System)'!$A:$A,0),0,1000,1),MATCH($C224,OFFSET('Actual NPC (Total System)'!$C$1,MATCH("NET SYSTEM LOAD",'Actual NPC (Total System)'!$A:$A,0),0,1000,1),0),1)*$E224</f>
        <v>848.06579106994491</v>
      </c>
      <c r="P224" s="194">
        <f ca="1">INDEX(OFFSET('Actual NPC (Total System)'!N$1,MATCH("NET SYSTEM LOAD",'Actual NPC (Total System)'!$A:$A,0),0,1000,1),MATCH($C224,OFFSET('Actual NPC (Total System)'!$C$1,MATCH("NET SYSTEM LOAD",'Actual NPC (Total System)'!$A:$A,0),0,1000,1),0),1)*$E224</f>
        <v>738.30572018297732</v>
      </c>
      <c r="Q224" s="194">
        <f ca="1">INDEX(OFFSET('Actual NPC (Total System)'!O$1,MATCH("NET SYSTEM LOAD",'Actual NPC (Total System)'!$A:$A,0),0,1000,1),MATCH($C224,OFFSET('Actual NPC (Total System)'!$C$1,MATCH("NET SYSTEM LOAD",'Actual NPC (Total System)'!$A:$A,0),0,1000,1),0),1)*$E224</f>
        <v>1028.5051939664422</v>
      </c>
      <c r="R224" s="194">
        <f ca="1">INDEX(OFFSET('Actual NPC (Total System)'!P$1,MATCH("NET SYSTEM LOAD",'Actual NPC (Total System)'!$A:$A,0),0,1000,1),MATCH($C224,OFFSET('Actual NPC (Total System)'!$C$1,MATCH("NET SYSTEM LOAD",'Actual NPC (Total System)'!$A:$A,0),0,1000,1),0),1)*$E224</f>
        <v>1101.3889011376989</v>
      </c>
      <c r="S224" s="59"/>
    </row>
    <row r="225" spans="1:19" ht="12.75">
      <c r="C225" s="91"/>
      <c r="D225" s="236"/>
      <c r="E225" s="47"/>
      <c r="F225" s="215"/>
      <c r="G225" s="215"/>
      <c r="H225" s="215"/>
      <c r="I225" s="215"/>
      <c r="J225" s="215"/>
      <c r="K225" s="215"/>
      <c r="L225" s="215"/>
      <c r="M225" s="215"/>
      <c r="N225" s="215"/>
      <c r="O225" s="215"/>
      <c r="P225" s="215"/>
      <c r="Q225" s="215"/>
      <c r="R225" s="215"/>
      <c r="S225" s="59"/>
    </row>
    <row r="226" spans="1:19" ht="12.75">
      <c r="C226" s="91" t="s">
        <v>94</v>
      </c>
      <c r="D226" s="236"/>
      <c r="E226" s="47"/>
      <c r="F226" s="187">
        <f ca="1">SUM(G226:R226)</f>
        <v>279324.42577565968</v>
      </c>
      <c r="G226" s="187">
        <f t="shared" ref="G226:R226" ca="1" si="59">SUM(G198:G224)</f>
        <v>27947.532485988078</v>
      </c>
      <c r="H226" s="187">
        <f t="shared" ca="1" si="59"/>
        <v>26270.508355225924</v>
      </c>
      <c r="I226" s="187">
        <f t="shared" ca="1" si="59"/>
        <v>26310.656042479346</v>
      </c>
      <c r="J226" s="187">
        <f t="shared" ca="1" si="59"/>
        <v>26941.02924173525</v>
      </c>
      <c r="K226" s="187">
        <f t="shared" ca="1" si="59"/>
        <v>26313.384364396818</v>
      </c>
      <c r="L226" s="187">
        <f t="shared" ca="1" si="59"/>
        <v>22425.22761056279</v>
      </c>
      <c r="M226" s="187">
        <f t="shared" ca="1" si="59"/>
        <v>21059.632828140882</v>
      </c>
      <c r="N226" s="187">
        <f t="shared" ca="1" si="59"/>
        <v>18776.091832115093</v>
      </c>
      <c r="O226" s="187">
        <f t="shared" ca="1" si="59"/>
        <v>19103.984662021816</v>
      </c>
      <c r="P226" s="187">
        <f t="shared" ca="1" si="59"/>
        <v>19996.35905151469</v>
      </c>
      <c r="Q226" s="187">
        <f t="shared" ca="1" si="59"/>
        <v>20058.606950893838</v>
      </c>
      <c r="R226" s="187">
        <f t="shared" ca="1" si="59"/>
        <v>24121.412350585153</v>
      </c>
      <c r="S226" s="59"/>
    </row>
    <row r="227" spans="1:19" ht="12.75">
      <c r="C227" s="91"/>
      <c r="D227" s="236"/>
      <c r="E227" s="47"/>
      <c r="F227" s="187"/>
      <c r="G227" s="194"/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  <c r="R227" s="194"/>
      <c r="S227" s="59"/>
    </row>
    <row r="228" spans="1:19" ht="12.75">
      <c r="A228" s="39"/>
      <c r="B228" s="121" t="s">
        <v>12</v>
      </c>
      <c r="C228" s="91"/>
      <c r="D228" s="236"/>
      <c r="E228" s="47"/>
      <c r="F228" s="187"/>
      <c r="G228" s="194"/>
      <c r="H228" s="194"/>
      <c r="I228" s="194"/>
      <c r="J228" s="194"/>
      <c r="K228" s="194"/>
      <c r="L228" s="194"/>
      <c r="M228" s="194"/>
      <c r="N228" s="194"/>
      <c r="O228" s="194"/>
      <c r="P228" s="194"/>
      <c r="Q228" s="194"/>
      <c r="R228" s="194"/>
      <c r="S228" s="59"/>
    </row>
    <row r="229" spans="1:19" ht="12.75">
      <c r="A229" s="39"/>
      <c r="B229" s="39"/>
      <c r="C229" s="91" t="s">
        <v>13</v>
      </c>
      <c r="D229" s="327" t="s">
        <v>172</v>
      </c>
      <c r="E229" s="326">
        <f>VLOOKUP(D229,'Actual Factors'!$A$4:$B$9,2,FALSE)</f>
        <v>0</v>
      </c>
      <c r="F229" s="187">
        <f t="shared" ref="F229:F231" ca="1" si="60">SUM(G229:R229)</f>
        <v>0</v>
      </c>
      <c r="G229" s="194">
        <f ca="1">INDEX(OFFSET('Actual NPC (Total System)'!E$1,MATCH("NET SYSTEM LOAD",'Actual NPC (Total System)'!$A:$A,0),0,1000,1),MATCH($C229,OFFSET('Actual NPC (Total System)'!$C$1,MATCH("NET SYSTEM LOAD",'Actual NPC (Total System)'!$A:$A,0),0,1000,1),0),1)*$E229</f>
        <v>0</v>
      </c>
      <c r="H229" s="194">
        <f ca="1">INDEX(OFFSET('Actual NPC (Total System)'!F$1,MATCH("NET SYSTEM LOAD",'Actual NPC (Total System)'!$A:$A,0),0,1000,1),MATCH($C229,OFFSET('Actual NPC (Total System)'!$C$1,MATCH("NET SYSTEM LOAD",'Actual NPC (Total System)'!$A:$A,0),0,1000,1),0),1)*$E229</f>
        <v>0</v>
      </c>
      <c r="I229" s="194">
        <f ca="1">INDEX(OFFSET('Actual NPC (Total System)'!G$1,MATCH("NET SYSTEM LOAD",'Actual NPC (Total System)'!$A:$A,0),0,1000,1),MATCH($C229,OFFSET('Actual NPC (Total System)'!$C$1,MATCH("NET SYSTEM LOAD",'Actual NPC (Total System)'!$A:$A,0),0,1000,1),0),1)*$E229</f>
        <v>0</v>
      </c>
      <c r="J229" s="194">
        <f ca="1">INDEX(OFFSET('Actual NPC (Total System)'!H$1,MATCH("NET SYSTEM LOAD",'Actual NPC (Total System)'!$A:$A,0),0,1000,1),MATCH($C229,OFFSET('Actual NPC (Total System)'!$C$1,MATCH("NET SYSTEM LOAD",'Actual NPC (Total System)'!$A:$A,0),0,1000,1),0),1)*$E229</f>
        <v>0</v>
      </c>
      <c r="K229" s="194">
        <f ca="1">INDEX(OFFSET('Actual NPC (Total System)'!I$1,MATCH("NET SYSTEM LOAD",'Actual NPC (Total System)'!$A:$A,0),0,1000,1),MATCH($C229,OFFSET('Actual NPC (Total System)'!$C$1,MATCH("NET SYSTEM LOAD",'Actual NPC (Total System)'!$A:$A,0),0,1000,1),0),1)*$E229</f>
        <v>0</v>
      </c>
      <c r="L229" s="194">
        <f ca="1">INDEX(OFFSET('Actual NPC (Total System)'!J$1,MATCH("NET SYSTEM LOAD",'Actual NPC (Total System)'!$A:$A,0),0,1000,1),MATCH($C229,OFFSET('Actual NPC (Total System)'!$C$1,MATCH("NET SYSTEM LOAD",'Actual NPC (Total System)'!$A:$A,0),0,1000,1),0),1)*$E229</f>
        <v>0</v>
      </c>
      <c r="M229" s="194">
        <f ca="1">INDEX(OFFSET('Actual NPC (Total System)'!K$1,MATCH("NET SYSTEM LOAD",'Actual NPC (Total System)'!$A:$A,0),0,1000,1),MATCH($C229,OFFSET('Actual NPC (Total System)'!$C$1,MATCH("NET SYSTEM LOAD",'Actual NPC (Total System)'!$A:$A,0),0,1000,1),0),1)*$E229</f>
        <v>0</v>
      </c>
      <c r="N229" s="194">
        <f ca="1">INDEX(OFFSET('Actual NPC (Total System)'!L$1,MATCH("NET SYSTEM LOAD",'Actual NPC (Total System)'!$A:$A,0),0,1000,1),MATCH($C229,OFFSET('Actual NPC (Total System)'!$C$1,MATCH("NET SYSTEM LOAD",'Actual NPC (Total System)'!$A:$A,0),0,1000,1),0),1)*$E229</f>
        <v>0</v>
      </c>
      <c r="O229" s="194">
        <f ca="1">INDEX(OFFSET('Actual NPC (Total System)'!M$1,MATCH("NET SYSTEM LOAD",'Actual NPC (Total System)'!$A:$A,0),0,1000,1),MATCH($C229,OFFSET('Actual NPC (Total System)'!$C$1,MATCH("NET SYSTEM LOAD",'Actual NPC (Total System)'!$A:$A,0),0,1000,1),0),1)*$E229</f>
        <v>0</v>
      </c>
      <c r="P229" s="194">
        <f ca="1">INDEX(OFFSET('Actual NPC (Total System)'!N$1,MATCH("NET SYSTEM LOAD",'Actual NPC (Total System)'!$A:$A,0),0,1000,1),MATCH($C229,OFFSET('Actual NPC (Total System)'!$C$1,MATCH("NET SYSTEM LOAD",'Actual NPC (Total System)'!$A:$A,0),0,1000,1),0),1)*$E229</f>
        <v>0</v>
      </c>
      <c r="Q229" s="194">
        <f ca="1">INDEX(OFFSET('Actual NPC (Total System)'!O$1,MATCH("NET SYSTEM LOAD",'Actual NPC (Total System)'!$A:$A,0),0,1000,1),MATCH($C229,OFFSET('Actual NPC (Total System)'!$C$1,MATCH("NET SYSTEM LOAD",'Actual NPC (Total System)'!$A:$A,0),0,1000,1),0),1)*$E229</f>
        <v>0</v>
      </c>
      <c r="R229" s="194">
        <f ca="1">INDEX(OFFSET('Actual NPC (Total System)'!P$1,MATCH("NET SYSTEM LOAD",'Actual NPC (Total System)'!$A:$A,0),0,1000,1),MATCH($C229,OFFSET('Actual NPC (Total System)'!$C$1,MATCH("NET SYSTEM LOAD",'Actual NPC (Total System)'!$A:$A,0),0,1000,1),0),1)*$E229</f>
        <v>0</v>
      </c>
      <c r="S229" s="59"/>
    </row>
    <row r="230" spans="1:19" ht="12.75">
      <c r="A230" s="39"/>
      <c r="B230" s="39"/>
      <c r="C230" s="167" t="s">
        <v>14</v>
      </c>
      <c r="D230" s="327" t="s">
        <v>172</v>
      </c>
      <c r="E230" s="326">
        <f>VLOOKUP(D230,'Actual Factors'!$A$4:$B$9,2,FALSE)</f>
        <v>0</v>
      </c>
      <c r="F230" s="187">
        <f t="shared" ca="1" si="60"/>
        <v>0</v>
      </c>
      <c r="G230" s="194">
        <f ca="1">INDEX(OFFSET('Actual NPC (Total System)'!E$1,MATCH("NET SYSTEM LOAD",'Actual NPC (Total System)'!$A:$A,0),0,1000,1),MATCH($C230,OFFSET('Actual NPC (Total System)'!$C$1,MATCH("NET SYSTEM LOAD",'Actual NPC (Total System)'!$A:$A,0),0,1000,1),0),1)*$E230</f>
        <v>0</v>
      </c>
      <c r="H230" s="194">
        <f ca="1">INDEX(OFFSET('Actual NPC (Total System)'!F$1,MATCH("NET SYSTEM LOAD",'Actual NPC (Total System)'!$A:$A,0),0,1000,1),MATCH($C230,OFFSET('Actual NPC (Total System)'!$C$1,MATCH("NET SYSTEM LOAD",'Actual NPC (Total System)'!$A:$A,0),0,1000,1),0),1)*$E230</f>
        <v>0</v>
      </c>
      <c r="I230" s="194">
        <f ca="1">INDEX(OFFSET('Actual NPC (Total System)'!G$1,MATCH("NET SYSTEM LOAD",'Actual NPC (Total System)'!$A:$A,0),0,1000,1),MATCH($C230,OFFSET('Actual NPC (Total System)'!$C$1,MATCH("NET SYSTEM LOAD",'Actual NPC (Total System)'!$A:$A,0),0,1000,1),0),1)*$E230</f>
        <v>0</v>
      </c>
      <c r="J230" s="194">
        <f ca="1">INDEX(OFFSET('Actual NPC (Total System)'!H$1,MATCH("NET SYSTEM LOAD",'Actual NPC (Total System)'!$A:$A,0),0,1000,1),MATCH($C230,OFFSET('Actual NPC (Total System)'!$C$1,MATCH("NET SYSTEM LOAD",'Actual NPC (Total System)'!$A:$A,0),0,1000,1),0),1)*$E230</f>
        <v>0</v>
      </c>
      <c r="K230" s="194">
        <f ca="1">INDEX(OFFSET('Actual NPC (Total System)'!I$1,MATCH("NET SYSTEM LOAD",'Actual NPC (Total System)'!$A:$A,0),0,1000,1),MATCH($C230,OFFSET('Actual NPC (Total System)'!$C$1,MATCH("NET SYSTEM LOAD",'Actual NPC (Total System)'!$A:$A,0),0,1000,1),0),1)*$E230</f>
        <v>0</v>
      </c>
      <c r="L230" s="194">
        <f ca="1">INDEX(OFFSET('Actual NPC (Total System)'!J$1,MATCH("NET SYSTEM LOAD",'Actual NPC (Total System)'!$A:$A,0),0,1000,1),MATCH($C230,OFFSET('Actual NPC (Total System)'!$C$1,MATCH("NET SYSTEM LOAD",'Actual NPC (Total System)'!$A:$A,0),0,1000,1),0),1)*$E230</f>
        <v>0</v>
      </c>
      <c r="M230" s="194">
        <f ca="1">INDEX(OFFSET('Actual NPC (Total System)'!K$1,MATCH("NET SYSTEM LOAD",'Actual NPC (Total System)'!$A:$A,0),0,1000,1),MATCH($C230,OFFSET('Actual NPC (Total System)'!$C$1,MATCH("NET SYSTEM LOAD",'Actual NPC (Total System)'!$A:$A,0),0,1000,1),0),1)*$E230</f>
        <v>0</v>
      </c>
      <c r="N230" s="194">
        <f ca="1">INDEX(OFFSET('Actual NPC (Total System)'!L$1,MATCH("NET SYSTEM LOAD",'Actual NPC (Total System)'!$A:$A,0),0,1000,1),MATCH($C230,OFFSET('Actual NPC (Total System)'!$C$1,MATCH("NET SYSTEM LOAD",'Actual NPC (Total System)'!$A:$A,0),0,1000,1),0),1)*$E230</f>
        <v>0</v>
      </c>
      <c r="O230" s="194">
        <f ca="1">INDEX(OFFSET('Actual NPC (Total System)'!M$1,MATCH("NET SYSTEM LOAD",'Actual NPC (Total System)'!$A:$A,0),0,1000,1),MATCH($C230,OFFSET('Actual NPC (Total System)'!$C$1,MATCH("NET SYSTEM LOAD",'Actual NPC (Total System)'!$A:$A,0),0,1000,1),0),1)*$E230</f>
        <v>0</v>
      </c>
      <c r="P230" s="194">
        <f ca="1">INDEX(OFFSET('Actual NPC (Total System)'!N$1,MATCH("NET SYSTEM LOAD",'Actual NPC (Total System)'!$A:$A,0),0,1000,1),MATCH($C230,OFFSET('Actual NPC (Total System)'!$C$1,MATCH("NET SYSTEM LOAD",'Actual NPC (Total System)'!$A:$A,0),0,1000,1),0),1)*$E230</f>
        <v>0</v>
      </c>
      <c r="Q230" s="194">
        <f ca="1">INDEX(OFFSET('Actual NPC (Total System)'!O$1,MATCH("NET SYSTEM LOAD",'Actual NPC (Total System)'!$A:$A,0),0,1000,1),MATCH($C230,OFFSET('Actual NPC (Total System)'!$C$1,MATCH("NET SYSTEM LOAD",'Actual NPC (Total System)'!$A:$A,0),0,1000,1),0),1)*$E230</f>
        <v>0</v>
      </c>
      <c r="R230" s="194">
        <f ca="1">INDEX(OFFSET('Actual NPC (Total System)'!P$1,MATCH("NET SYSTEM LOAD",'Actual NPC (Total System)'!$A:$A,0),0,1000,1),MATCH($C230,OFFSET('Actual NPC (Total System)'!$C$1,MATCH("NET SYSTEM LOAD",'Actual NPC (Total System)'!$A:$A,0),0,1000,1),0),1)*$E230</f>
        <v>0</v>
      </c>
      <c r="S230" s="59"/>
    </row>
    <row r="231" spans="1:19" ht="12.75">
      <c r="A231" s="39"/>
      <c r="B231" s="39"/>
      <c r="C231" s="167" t="s">
        <v>15</v>
      </c>
      <c r="D231" s="327" t="s">
        <v>172</v>
      </c>
      <c r="E231" s="326">
        <f>VLOOKUP(D231,'Actual Factors'!$A$4:$B$9,2,FALSE)</f>
        <v>0</v>
      </c>
      <c r="F231" s="187">
        <f t="shared" ca="1" si="60"/>
        <v>0</v>
      </c>
      <c r="G231" s="194">
        <f ca="1">INDEX(OFFSET('Actual NPC (Total System)'!E$1,MATCH("NET SYSTEM LOAD",'Actual NPC (Total System)'!$A:$A,0),0,1000,1),MATCH($C231,OFFSET('Actual NPC (Total System)'!$C$1,MATCH("NET SYSTEM LOAD",'Actual NPC (Total System)'!$A:$A,0),0,1000,1),0),1)*$E231</f>
        <v>0</v>
      </c>
      <c r="H231" s="194">
        <f ca="1">INDEX(OFFSET('Actual NPC (Total System)'!F$1,MATCH("NET SYSTEM LOAD",'Actual NPC (Total System)'!$A:$A,0),0,1000,1),MATCH($C231,OFFSET('Actual NPC (Total System)'!$C$1,MATCH("NET SYSTEM LOAD",'Actual NPC (Total System)'!$A:$A,0),0,1000,1),0),1)*$E231</f>
        <v>0</v>
      </c>
      <c r="I231" s="194">
        <f ca="1">INDEX(OFFSET('Actual NPC (Total System)'!G$1,MATCH("NET SYSTEM LOAD",'Actual NPC (Total System)'!$A:$A,0),0,1000,1),MATCH($C231,OFFSET('Actual NPC (Total System)'!$C$1,MATCH("NET SYSTEM LOAD",'Actual NPC (Total System)'!$A:$A,0),0,1000,1),0),1)*$E231</f>
        <v>0</v>
      </c>
      <c r="J231" s="194">
        <f ca="1">INDEX(OFFSET('Actual NPC (Total System)'!H$1,MATCH("NET SYSTEM LOAD",'Actual NPC (Total System)'!$A:$A,0),0,1000,1),MATCH($C231,OFFSET('Actual NPC (Total System)'!$C$1,MATCH("NET SYSTEM LOAD",'Actual NPC (Total System)'!$A:$A,0),0,1000,1),0),1)*$E231</f>
        <v>0</v>
      </c>
      <c r="K231" s="194">
        <f ca="1">INDEX(OFFSET('Actual NPC (Total System)'!I$1,MATCH("NET SYSTEM LOAD",'Actual NPC (Total System)'!$A:$A,0),0,1000,1),MATCH($C231,OFFSET('Actual NPC (Total System)'!$C$1,MATCH("NET SYSTEM LOAD",'Actual NPC (Total System)'!$A:$A,0),0,1000,1),0),1)*$E231</f>
        <v>0</v>
      </c>
      <c r="L231" s="194">
        <f ca="1">INDEX(OFFSET('Actual NPC (Total System)'!J$1,MATCH("NET SYSTEM LOAD",'Actual NPC (Total System)'!$A:$A,0),0,1000,1),MATCH($C231,OFFSET('Actual NPC (Total System)'!$C$1,MATCH("NET SYSTEM LOAD",'Actual NPC (Total System)'!$A:$A,0),0,1000,1),0),1)*$E231</f>
        <v>0</v>
      </c>
      <c r="M231" s="194">
        <f ca="1">INDEX(OFFSET('Actual NPC (Total System)'!K$1,MATCH("NET SYSTEM LOAD",'Actual NPC (Total System)'!$A:$A,0),0,1000,1),MATCH($C231,OFFSET('Actual NPC (Total System)'!$C$1,MATCH("NET SYSTEM LOAD",'Actual NPC (Total System)'!$A:$A,0),0,1000,1),0),1)*$E231</f>
        <v>0</v>
      </c>
      <c r="N231" s="194">
        <f ca="1">INDEX(OFFSET('Actual NPC (Total System)'!L$1,MATCH("NET SYSTEM LOAD",'Actual NPC (Total System)'!$A:$A,0),0,1000,1),MATCH($C231,OFFSET('Actual NPC (Total System)'!$C$1,MATCH("NET SYSTEM LOAD",'Actual NPC (Total System)'!$A:$A,0),0,1000,1),0),1)*$E231</f>
        <v>0</v>
      </c>
      <c r="O231" s="194">
        <f ca="1">INDEX(OFFSET('Actual NPC (Total System)'!M$1,MATCH("NET SYSTEM LOAD",'Actual NPC (Total System)'!$A:$A,0),0,1000,1),MATCH($C231,OFFSET('Actual NPC (Total System)'!$C$1,MATCH("NET SYSTEM LOAD",'Actual NPC (Total System)'!$A:$A,0),0,1000,1),0),1)*$E231</f>
        <v>0</v>
      </c>
      <c r="P231" s="194">
        <f ca="1">INDEX(OFFSET('Actual NPC (Total System)'!N$1,MATCH("NET SYSTEM LOAD",'Actual NPC (Total System)'!$A:$A,0),0,1000,1),MATCH($C231,OFFSET('Actual NPC (Total System)'!$C$1,MATCH("NET SYSTEM LOAD",'Actual NPC (Total System)'!$A:$A,0),0,1000,1),0),1)*$E231</f>
        <v>0</v>
      </c>
      <c r="Q231" s="194">
        <f ca="1">INDEX(OFFSET('Actual NPC (Total System)'!O$1,MATCH("NET SYSTEM LOAD",'Actual NPC (Total System)'!$A:$A,0),0,1000,1),MATCH($C231,OFFSET('Actual NPC (Total System)'!$C$1,MATCH("NET SYSTEM LOAD",'Actual NPC (Total System)'!$A:$A,0),0,1000,1),0),1)*$E231</f>
        <v>0</v>
      </c>
      <c r="R231" s="194">
        <f ca="1">INDEX(OFFSET('Actual NPC (Total System)'!P$1,MATCH("NET SYSTEM LOAD",'Actual NPC (Total System)'!$A:$A,0),0,1000,1),MATCH($C231,OFFSET('Actual NPC (Total System)'!$C$1,MATCH("NET SYSTEM LOAD",'Actual NPC (Total System)'!$A:$A,0),0,1000,1),0),1)*$E231</f>
        <v>0</v>
      </c>
      <c r="S231" s="59"/>
    </row>
    <row r="232" spans="1:19" ht="12.75">
      <c r="A232" s="39"/>
      <c r="B232" s="39"/>
      <c r="C232" s="167" t="s">
        <v>16</v>
      </c>
      <c r="D232" s="327" t="s">
        <v>172</v>
      </c>
      <c r="E232" s="326">
        <f>VLOOKUP(D232,'Actual Factors'!$A$4:$B$9,2,FALSE)</f>
        <v>0</v>
      </c>
      <c r="F232" s="187">
        <f t="shared" ref="F232:F270" ca="1" si="61">SUM(G232:R232)</f>
        <v>0</v>
      </c>
      <c r="G232" s="194">
        <f ca="1">INDEX(OFFSET('Actual NPC (Total System)'!E$1,MATCH("NET SYSTEM LOAD",'Actual NPC (Total System)'!$A:$A,0),0,1000,1),MATCH($C232,OFFSET('Actual NPC (Total System)'!$C$1,MATCH("NET SYSTEM LOAD",'Actual NPC (Total System)'!$A:$A,0),0,1000,1),0),1)*$E232</f>
        <v>0</v>
      </c>
      <c r="H232" s="194">
        <f ca="1">INDEX(OFFSET('Actual NPC (Total System)'!F$1,MATCH("NET SYSTEM LOAD",'Actual NPC (Total System)'!$A:$A,0),0,1000,1),MATCH($C232,OFFSET('Actual NPC (Total System)'!$C$1,MATCH("NET SYSTEM LOAD",'Actual NPC (Total System)'!$A:$A,0),0,1000,1),0),1)*$E232</f>
        <v>0</v>
      </c>
      <c r="I232" s="194">
        <f ca="1">INDEX(OFFSET('Actual NPC (Total System)'!G$1,MATCH("NET SYSTEM LOAD",'Actual NPC (Total System)'!$A:$A,0),0,1000,1),MATCH($C232,OFFSET('Actual NPC (Total System)'!$C$1,MATCH("NET SYSTEM LOAD",'Actual NPC (Total System)'!$A:$A,0),0,1000,1),0),1)*$E232</f>
        <v>0</v>
      </c>
      <c r="J232" s="194">
        <f ca="1">INDEX(OFFSET('Actual NPC (Total System)'!H$1,MATCH("NET SYSTEM LOAD",'Actual NPC (Total System)'!$A:$A,0),0,1000,1),MATCH($C232,OFFSET('Actual NPC (Total System)'!$C$1,MATCH("NET SYSTEM LOAD",'Actual NPC (Total System)'!$A:$A,0),0,1000,1),0),1)*$E232</f>
        <v>0</v>
      </c>
      <c r="K232" s="194">
        <f ca="1">INDEX(OFFSET('Actual NPC (Total System)'!I$1,MATCH("NET SYSTEM LOAD",'Actual NPC (Total System)'!$A:$A,0),0,1000,1),MATCH($C232,OFFSET('Actual NPC (Total System)'!$C$1,MATCH("NET SYSTEM LOAD",'Actual NPC (Total System)'!$A:$A,0),0,1000,1),0),1)*$E232</f>
        <v>0</v>
      </c>
      <c r="L232" s="194">
        <f ca="1">INDEX(OFFSET('Actual NPC (Total System)'!J$1,MATCH("NET SYSTEM LOAD",'Actual NPC (Total System)'!$A:$A,0),0,1000,1),MATCH($C232,OFFSET('Actual NPC (Total System)'!$C$1,MATCH("NET SYSTEM LOAD",'Actual NPC (Total System)'!$A:$A,0),0,1000,1),0),1)*$E232</f>
        <v>0</v>
      </c>
      <c r="M232" s="194">
        <f ca="1">INDEX(OFFSET('Actual NPC (Total System)'!K$1,MATCH("NET SYSTEM LOAD",'Actual NPC (Total System)'!$A:$A,0),0,1000,1),MATCH($C232,OFFSET('Actual NPC (Total System)'!$C$1,MATCH("NET SYSTEM LOAD",'Actual NPC (Total System)'!$A:$A,0),0,1000,1),0),1)*$E232</f>
        <v>0</v>
      </c>
      <c r="N232" s="194">
        <f ca="1">INDEX(OFFSET('Actual NPC (Total System)'!L$1,MATCH("NET SYSTEM LOAD",'Actual NPC (Total System)'!$A:$A,0),0,1000,1),MATCH($C232,OFFSET('Actual NPC (Total System)'!$C$1,MATCH("NET SYSTEM LOAD",'Actual NPC (Total System)'!$A:$A,0),0,1000,1),0),1)*$E232</f>
        <v>0</v>
      </c>
      <c r="O232" s="194">
        <f ca="1">INDEX(OFFSET('Actual NPC (Total System)'!M$1,MATCH("NET SYSTEM LOAD",'Actual NPC (Total System)'!$A:$A,0),0,1000,1),MATCH($C232,OFFSET('Actual NPC (Total System)'!$C$1,MATCH("NET SYSTEM LOAD",'Actual NPC (Total System)'!$A:$A,0),0,1000,1),0),1)*$E232</f>
        <v>0</v>
      </c>
      <c r="P232" s="194">
        <f ca="1">INDEX(OFFSET('Actual NPC (Total System)'!N$1,MATCH("NET SYSTEM LOAD",'Actual NPC (Total System)'!$A:$A,0),0,1000,1),MATCH($C232,OFFSET('Actual NPC (Total System)'!$C$1,MATCH("NET SYSTEM LOAD",'Actual NPC (Total System)'!$A:$A,0),0,1000,1),0),1)*$E232</f>
        <v>0</v>
      </c>
      <c r="Q232" s="194">
        <f ca="1">INDEX(OFFSET('Actual NPC (Total System)'!O$1,MATCH("NET SYSTEM LOAD",'Actual NPC (Total System)'!$A:$A,0),0,1000,1),MATCH($C232,OFFSET('Actual NPC (Total System)'!$C$1,MATCH("NET SYSTEM LOAD",'Actual NPC (Total System)'!$A:$A,0),0,1000,1),0),1)*$E232</f>
        <v>0</v>
      </c>
      <c r="R232" s="194">
        <f ca="1">INDEX(OFFSET('Actual NPC (Total System)'!P$1,MATCH("NET SYSTEM LOAD",'Actual NPC (Total System)'!$A:$A,0),0,1000,1),MATCH($C232,OFFSET('Actual NPC (Total System)'!$C$1,MATCH("NET SYSTEM LOAD",'Actual NPC (Total System)'!$A:$A,0),0,1000,1),0),1)*$E232</f>
        <v>0</v>
      </c>
      <c r="S232" s="59"/>
    </row>
    <row r="233" spans="1:19" ht="12.75">
      <c r="A233" s="39"/>
      <c r="B233" s="39"/>
      <c r="C233" s="167" t="s">
        <v>17</v>
      </c>
      <c r="D233" s="327" t="s">
        <v>203</v>
      </c>
      <c r="E233" s="325">
        <f>VLOOKUP(D233,'Actual Factors'!$A$4:$B$9,2,FALSE)</f>
        <v>1</v>
      </c>
      <c r="F233" s="187">
        <f t="shared" ca="1" si="61"/>
        <v>5151.5190000000002</v>
      </c>
      <c r="G233" s="194">
        <f ca="1">INDEX(OFFSET('Actual NPC (Total System)'!E$1,MATCH("NET SYSTEM LOAD",'Actual NPC (Total System)'!$A:$A,0),0,1000,1),MATCH($C233,OFFSET('Actual NPC (Total System)'!$C$1,MATCH("NET SYSTEM LOAD",'Actual NPC (Total System)'!$A:$A,0),0,1000,1),0),1)*$E233</f>
        <v>0</v>
      </c>
      <c r="H233" s="194">
        <f ca="1">INDEX(OFFSET('Actual NPC (Total System)'!F$1,MATCH("NET SYSTEM LOAD",'Actual NPC (Total System)'!$A:$A,0),0,1000,1),MATCH($C233,OFFSET('Actual NPC (Total System)'!$C$1,MATCH("NET SYSTEM LOAD",'Actual NPC (Total System)'!$A:$A,0),0,1000,1),0),1)*$E233</f>
        <v>1E-3</v>
      </c>
      <c r="I233" s="194">
        <f ca="1">INDEX(OFFSET('Actual NPC (Total System)'!G$1,MATCH("NET SYSTEM LOAD",'Actual NPC (Total System)'!$A:$A,0),0,1000,1),MATCH($C233,OFFSET('Actual NPC (Total System)'!$C$1,MATCH("NET SYSTEM LOAD",'Actual NPC (Total System)'!$A:$A,0),0,1000,1),0),1)*$E233</f>
        <v>0</v>
      </c>
      <c r="J233" s="194">
        <f ca="1">INDEX(OFFSET('Actual NPC (Total System)'!H$1,MATCH("NET SYSTEM LOAD",'Actual NPC (Total System)'!$A:$A,0),0,1000,1),MATCH($C233,OFFSET('Actual NPC (Total System)'!$C$1,MATCH("NET SYSTEM LOAD",'Actual NPC (Total System)'!$A:$A,0),0,1000,1),0),1)*$E233</f>
        <v>225.07400000000001</v>
      </c>
      <c r="K233" s="194">
        <f ca="1">INDEX(OFFSET('Actual NPC (Total System)'!I$1,MATCH("NET SYSTEM LOAD",'Actual NPC (Total System)'!$A:$A,0),0,1000,1),MATCH($C233,OFFSET('Actual NPC (Total System)'!$C$1,MATCH("NET SYSTEM LOAD",'Actual NPC (Total System)'!$A:$A,0),0,1000,1),0),1)*$E233</f>
        <v>0.48399999999999999</v>
      </c>
      <c r="L233" s="194">
        <f ca="1">INDEX(OFFSET('Actual NPC (Total System)'!J$1,MATCH("NET SYSTEM LOAD",'Actual NPC (Total System)'!$A:$A,0),0,1000,1),MATCH($C233,OFFSET('Actual NPC (Total System)'!$C$1,MATCH("NET SYSTEM LOAD",'Actual NPC (Total System)'!$A:$A,0),0,1000,1),0),1)*$E233</f>
        <v>421.21699999999998</v>
      </c>
      <c r="M233" s="194">
        <f ca="1">INDEX(OFFSET('Actual NPC (Total System)'!K$1,MATCH("NET SYSTEM LOAD",'Actual NPC (Total System)'!$A:$A,0),0,1000,1),MATCH($C233,OFFSET('Actual NPC (Total System)'!$C$1,MATCH("NET SYSTEM LOAD",'Actual NPC (Total System)'!$A:$A,0),0,1000,1),0),1)*$E233</f>
        <v>2064.19</v>
      </c>
      <c r="N233" s="194">
        <f ca="1">INDEX(OFFSET('Actual NPC (Total System)'!L$1,MATCH("NET SYSTEM LOAD",'Actual NPC (Total System)'!$A:$A,0),0,1000,1),MATCH($C233,OFFSET('Actual NPC (Total System)'!$C$1,MATCH("NET SYSTEM LOAD",'Actual NPC (Total System)'!$A:$A,0),0,1000,1),0),1)*$E233</f>
        <v>1564.356</v>
      </c>
      <c r="O233" s="194">
        <f ca="1">INDEX(OFFSET('Actual NPC (Total System)'!M$1,MATCH("NET SYSTEM LOAD",'Actual NPC (Total System)'!$A:$A,0),0,1000,1),MATCH($C233,OFFSET('Actual NPC (Total System)'!$C$1,MATCH("NET SYSTEM LOAD",'Actual NPC (Total System)'!$A:$A,0),0,1000,1),0),1)*$E233</f>
        <v>671.572</v>
      </c>
      <c r="P233" s="194">
        <f ca="1">INDEX(OFFSET('Actual NPC (Total System)'!N$1,MATCH("NET SYSTEM LOAD",'Actual NPC (Total System)'!$A:$A,0),0,1000,1),MATCH($C233,OFFSET('Actual NPC (Total System)'!$C$1,MATCH("NET SYSTEM LOAD",'Actual NPC (Total System)'!$A:$A,0),0,1000,1),0),1)*$E233</f>
        <v>204.625</v>
      </c>
      <c r="Q233" s="194">
        <f ca="1">INDEX(OFFSET('Actual NPC (Total System)'!O$1,MATCH("NET SYSTEM LOAD",'Actual NPC (Total System)'!$A:$A,0),0,1000,1),MATCH($C233,OFFSET('Actual NPC (Total System)'!$C$1,MATCH("NET SYSTEM LOAD",'Actual NPC (Total System)'!$A:$A,0),0,1000,1),0),1)*$E233</f>
        <v>0</v>
      </c>
      <c r="R233" s="194">
        <f ca="1">INDEX(OFFSET('Actual NPC (Total System)'!P$1,MATCH("NET SYSTEM LOAD",'Actual NPC (Total System)'!$A:$A,0),0,1000,1),MATCH($C233,OFFSET('Actual NPC (Total System)'!$C$1,MATCH("NET SYSTEM LOAD",'Actual NPC (Total System)'!$A:$A,0),0,1000,1),0),1)*$E233</f>
        <v>0</v>
      </c>
      <c r="S233" s="59"/>
    </row>
    <row r="234" spans="1:19" ht="12.75">
      <c r="A234" s="39"/>
      <c r="B234" s="39"/>
      <c r="C234" s="167" t="s">
        <v>18</v>
      </c>
      <c r="D234" s="327" t="s">
        <v>172</v>
      </c>
      <c r="E234" s="326">
        <f>VLOOKUP(D234,'Actual Factors'!$A$4:$B$9,2,FALSE)</f>
        <v>0</v>
      </c>
      <c r="F234" s="187">
        <f t="shared" ca="1" si="61"/>
        <v>0</v>
      </c>
      <c r="G234" s="194">
        <f ca="1">INDEX(OFFSET('Actual NPC (Total System)'!E$1,MATCH("NET SYSTEM LOAD",'Actual NPC (Total System)'!$A:$A,0),0,1000,1),MATCH($C234,OFFSET('Actual NPC (Total System)'!$C$1,MATCH("NET SYSTEM LOAD",'Actual NPC (Total System)'!$A:$A,0),0,1000,1),0),1)*$E234</f>
        <v>0</v>
      </c>
      <c r="H234" s="194">
        <f ca="1">INDEX(OFFSET('Actual NPC (Total System)'!F$1,MATCH("NET SYSTEM LOAD",'Actual NPC (Total System)'!$A:$A,0),0,1000,1),MATCH($C234,OFFSET('Actual NPC (Total System)'!$C$1,MATCH("NET SYSTEM LOAD",'Actual NPC (Total System)'!$A:$A,0),0,1000,1),0),1)*$E234</f>
        <v>0</v>
      </c>
      <c r="I234" s="194">
        <f ca="1">INDEX(OFFSET('Actual NPC (Total System)'!G$1,MATCH("NET SYSTEM LOAD",'Actual NPC (Total System)'!$A:$A,0),0,1000,1),MATCH($C234,OFFSET('Actual NPC (Total System)'!$C$1,MATCH("NET SYSTEM LOAD",'Actual NPC (Total System)'!$A:$A,0),0,1000,1),0),1)*$E234</f>
        <v>0</v>
      </c>
      <c r="J234" s="194">
        <f ca="1">INDEX(OFFSET('Actual NPC (Total System)'!H$1,MATCH("NET SYSTEM LOAD",'Actual NPC (Total System)'!$A:$A,0),0,1000,1),MATCH($C234,OFFSET('Actual NPC (Total System)'!$C$1,MATCH("NET SYSTEM LOAD",'Actual NPC (Total System)'!$A:$A,0),0,1000,1),0),1)*$E234</f>
        <v>0</v>
      </c>
      <c r="K234" s="194">
        <f ca="1">INDEX(OFFSET('Actual NPC (Total System)'!I$1,MATCH("NET SYSTEM LOAD",'Actual NPC (Total System)'!$A:$A,0),0,1000,1),MATCH($C234,OFFSET('Actual NPC (Total System)'!$C$1,MATCH("NET SYSTEM LOAD",'Actual NPC (Total System)'!$A:$A,0),0,1000,1),0),1)*$E234</f>
        <v>0</v>
      </c>
      <c r="L234" s="194">
        <f ca="1">INDEX(OFFSET('Actual NPC (Total System)'!J$1,MATCH("NET SYSTEM LOAD",'Actual NPC (Total System)'!$A:$A,0),0,1000,1),MATCH($C234,OFFSET('Actual NPC (Total System)'!$C$1,MATCH("NET SYSTEM LOAD",'Actual NPC (Total System)'!$A:$A,0),0,1000,1),0),1)*$E234</f>
        <v>0</v>
      </c>
      <c r="M234" s="194">
        <f ca="1">INDEX(OFFSET('Actual NPC (Total System)'!K$1,MATCH("NET SYSTEM LOAD",'Actual NPC (Total System)'!$A:$A,0),0,1000,1),MATCH($C234,OFFSET('Actual NPC (Total System)'!$C$1,MATCH("NET SYSTEM LOAD",'Actual NPC (Total System)'!$A:$A,0),0,1000,1),0),1)*$E234</f>
        <v>0</v>
      </c>
      <c r="N234" s="194">
        <f ca="1">INDEX(OFFSET('Actual NPC (Total System)'!L$1,MATCH("NET SYSTEM LOAD",'Actual NPC (Total System)'!$A:$A,0),0,1000,1),MATCH($C234,OFFSET('Actual NPC (Total System)'!$C$1,MATCH("NET SYSTEM LOAD",'Actual NPC (Total System)'!$A:$A,0),0,1000,1),0),1)*$E234</f>
        <v>0</v>
      </c>
      <c r="O234" s="194">
        <f ca="1">INDEX(OFFSET('Actual NPC (Total System)'!M$1,MATCH("NET SYSTEM LOAD",'Actual NPC (Total System)'!$A:$A,0),0,1000,1),MATCH($C234,OFFSET('Actual NPC (Total System)'!$C$1,MATCH("NET SYSTEM LOAD",'Actual NPC (Total System)'!$A:$A,0),0,1000,1),0),1)*$E234</f>
        <v>0</v>
      </c>
      <c r="P234" s="194">
        <f ca="1">INDEX(OFFSET('Actual NPC (Total System)'!N$1,MATCH("NET SYSTEM LOAD",'Actual NPC (Total System)'!$A:$A,0),0,1000,1),MATCH($C234,OFFSET('Actual NPC (Total System)'!$C$1,MATCH("NET SYSTEM LOAD",'Actual NPC (Total System)'!$A:$A,0),0,1000,1),0),1)*$E234</f>
        <v>0</v>
      </c>
      <c r="Q234" s="194">
        <f ca="1">INDEX(OFFSET('Actual NPC (Total System)'!O$1,MATCH("NET SYSTEM LOAD",'Actual NPC (Total System)'!$A:$A,0),0,1000,1),MATCH($C234,OFFSET('Actual NPC (Total System)'!$C$1,MATCH("NET SYSTEM LOAD",'Actual NPC (Total System)'!$A:$A,0),0,1000,1),0),1)*$E234</f>
        <v>0</v>
      </c>
      <c r="R234" s="194">
        <f ca="1">INDEX(OFFSET('Actual NPC (Total System)'!P$1,MATCH("NET SYSTEM LOAD",'Actual NPC (Total System)'!$A:$A,0),0,1000,1),MATCH($C234,OFFSET('Actual NPC (Total System)'!$C$1,MATCH("NET SYSTEM LOAD",'Actual NPC (Total System)'!$A:$A,0),0,1000,1),0),1)*$E234</f>
        <v>0</v>
      </c>
      <c r="S234" s="59"/>
    </row>
    <row r="235" spans="1:19" ht="12.75">
      <c r="A235" s="39"/>
      <c r="B235" s="39"/>
      <c r="C235" s="167" t="s">
        <v>95</v>
      </c>
      <c r="D235" s="327" t="s">
        <v>172</v>
      </c>
      <c r="E235" s="326">
        <f>VLOOKUP(D235,'Actual Factors'!$A$4:$B$9,2,FALSE)</f>
        <v>0</v>
      </c>
      <c r="F235" s="187">
        <f t="shared" ca="1" si="61"/>
        <v>0</v>
      </c>
      <c r="G235" s="194">
        <f ca="1">INDEX(OFFSET('Actual NPC (Total System)'!E$1,MATCH("NET SYSTEM LOAD",'Actual NPC (Total System)'!$A:$A,0),0,1000,1),MATCH($C235,OFFSET('Actual NPC (Total System)'!$C$1,MATCH("NET SYSTEM LOAD",'Actual NPC (Total System)'!$A:$A,0),0,1000,1),0),1)*$E235</f>
        <v>0</v>
      </c>
      <c r="H235" s="194">
        <f ca="1">INDEX(OFFSET('Actual NPC (Total System)'!F$1,MATCH("NET SYSTEM LOAD",'Actual NPC (Total System)'!$A:$A,0),0,1000,1),MATCH($C235,OFFSET('Actual NPC (Total System)'!$C$1,MATCH("NET SYSTEM LOAD",'Actual NPC (Total System)'!$A:$A,0),0,1000,1),0),1)*$E235</f>
        <v>0</v>
      </c>
      <c r="I235" s="194">
        <f ca="1">INDEX(OFFSET('Actual NPC (Total System)'!G$1,MATCH("NET SYSTEM LOAD",'Actual NPC (Total System)'!$A:$A,0),0,1000,1),MATCH($C235,OFFSET('Actual NPC (Total System)'!$C$1,MATCH("NET SYSTEM LOAD",'Actual NPC (Total System)'!$A:$A,0),0,1000,1),0),1)*$E235</f>
        <v>0</v>
      </c>
      <c r="J235" s="194">
        <f ca="1">INDEX(OFFSET('Actual NPC (Total System)'!H$1,MATCH("NET SYSTEM LOAD",'Actual NPC (Total System)'!$A:$A,0),0,1000,1),MATCH($C235,OFFSET('Actual NPC (Total System)'!$C$1,MATCH("NET SYSTEM LOAD",'Actual NPC (Total System)'!$A:$A,0),0,1000,1),0),1)*$E235</f>
        <v>0</v>
      </c>
      <c r="K235" s="194">
        <f ca="1">INDEX(OFFSET('Actual NPC (Total System)'!I$1,MATCH("NET SYSTEM LOAD",'Actual NPC (Total System)'!$A:$A,0),0,1000,1),MATCH($C235,OFFSET('Actual NPC (Total System)'!$C$1,MATCH("NET SYSTEM LOAD",'Actual NPC (Total System)'!$A:$A,0),0,1000,1),0),1)*$E235</f>
        <v>0</v>
      </c>
      <c r="L235" s="194">
        <f ca="1">INDEX(OFFSET('Actual NPC (Total System)'!J$1,MATCH("NET SYSTEM LOAD",'Actual NPC (Total System)'!$A:$A,0),0,1000,1),MATCH($C235,OFFSET('Actual NPC (Total System)'!$C$1,MATCH("NET SYSTEM LOAD",'Actual NPC (Total System)'!$A:$A,0),0,1000,1),0),1)*$E235</f>
        <v>0</v>
      </c>
      <c r="M235" s="194">
        <f ca="1">INDEX(OFFSET('Actual NPC (Total System)'!K$1,MATCH("NET SYSTEM LOAD",'Actual NPC (Total System)'!$A:$A,0),0,1000,1),MATCH($C235,OFFSET('Actual NPC (Total System)'!$C$1,MATCH("NET SYSTEM LOAD",'Actual NPC (Total System)'!$A:$A,0),0,1000,1),0),1)*$E235</f>
        <v>0</v>
      </c>
      <c r="N235" s="194">
        <f ca="1">INDEX(OFFSET('Actual NPC (Total System)'!L$1,MATCH("NET SYSTEM LOAD",'Actual NPC (Total System)'!$A:$A,0),0,1000,1),MATCH($C235,OFFSET('Actual NPC (Total System)'!$C$1,MATCH("NET SYSTEM LOAD",'Actual NPC (Total System)'!$A:$A,0),0,1000,1),0),1)*$E235</f>
        <v>0</v>
      </c>
      <c r="O235" s="194">
        <f ca="1">INDEX(OFFSET('Actual NPC (Total System)'!M$1,MATCH("NET SYSTEM LOAD",'Actual NPC (Total System)'!$A:$A,0),0,1000,1),MATCH($C235,OFFSET('Actual NPC (Total System)'!$C$1,MATCH("NET SYSTEM LOAD",'Actual NPC (Total System)'!$A:$A,0),0,1000,1),0),1)*$E235</f>
        <v>0</v>
      </c>
      <c r="P235" s="194">
        <f ca="1">INDEX(OFFSET('Actual NPC (Total System)'!N$1,MATCH("NET SYSTEM LOAD",'Actual NPC (Total System)'!$A:$A,0),0,1000,1),MATCH($C235,OFFSET('Actual NPC (Total System)'!$C$1,MATCH("NET SYSTEM LOAD",'Actual NPC (Total System)'!$A:$A,0),0,1000,1),0),1)*$E235</f>
        <v>0</v>
      </c>
      <c r="Q235" s="194">
        <f ca="1">INDEX(OFFSET('Actual NPC (Total System)'!O$1,MATCH("NET SYSTEM LOAD",'Actual NPC (Total System)'!$A:$A,0),0,1000,1),MATCH($C235,OFFSET('Actual NPC (Total System)'!$C$1,MATCH("NET SYSTEM LOAD",'Actual NPC (Total System)'!$A:$A,0),0,1000,1),0),1)*$E235</f>
        <v>0</v>
      </c>
      <c r="R235" s="194">
        <f ca="1">INDEX(OFFSET('Actual NPC (Total System)'!P$1,MATCH("NET SYSTEM LOAD",'Actual NPC (Total System)'!$A:$A,0),0,1000,1),MATCH($C235,OFFSET('Actual NPC (Total System)'!$C$1,MATCH("NET SYSTEM LOAD",'Actual NPC (Total System)'!$A:$A,0),0,1000,1),0),1)*$E235</f>
        <v>0</v>
      </c>
      <c r="S235" s="59"/>
    </row>
    <row r="236" spans="1:19" ht="12.75">
      <c r="A236" s="39"/>
      <c r="B236" s="39"/>
      <c r="C236" s="167" t="s">
        <v>137</v>
      </c>
      <c r="D236" s="327" t="s">
        <v>172</v>
      </c>
      <c r="E236" s="326">
        <f>VLOOKUP(D236,'Actual Factors'!$A$4:$B$9,2,FALSE)</f>
        <v>0</v>
      </c>
      <c r="F236" s="187">
        <f t="shared" ref="F236" ca="1" si="62">SUM(G236:R236)</f>
        <v>0</v>
      </c>
      <c r="G236" s="194">
        <f ca="1">INDEX(OFFSET('Actual NPC (Total System)'!E$1,MATCH("NET SYSTEM LOAD",'Actual NPC (Total System)'!$A:$A,0),0,1000,1),MATCH($C236,OFFSET('Actual NPC (Total System)'!$C$1,MATCH("NET SYSTEM LOAD",'Actual NPC (Total System)'!$A:$A,0),0,1000,1),0),1)*$E236</f>
        <v>0</v>
      </c>
      <c r="H236" s="194">
        <f ca="1">INDEX(OFFSET('Actual NPC (Total System)'!F$1,MATCH("NET SYSTEM LOAD",'Actual NPC (Total System)'!$A:$A,0),0,1000,1),MATCH($C236,OFFSET('Actual NPC (Total System)'!$C$1,MATCH("NET SYSTEM LOAD",'Actual NPC (Total System)'!$A:$A,0),0,1000,1),0),1)*$E236</f>
        <v>0</v>
      </c>
      <c r="I236" s="194">
        <f ca="1">INDEX(OFFSET('Actual NPC (Total System)'!G$1,MATCH("NET SYSTEM LOAD",'Actual NPC (Total System)'!$A:$A,0),0,1000,1),MATCH($C236,OFFSET('Actual NPC (Total System)'!$C$1,MATCH("NET SYSTEM LOAD",'Actual NPC (Total System)'!$A:$A,0),0,1000,1),0),1)*$E236</f>
        <v>0</v>
      </c>
      <c r="J236" s="194">
        <f ca="1">INDEX(OFFSET('Actual NPC (Total System)'!H$1,MATCH("NET SYSTEM LOAD",'Actual NPC (Total System)'!$A:$A,0),0,1000,1),MATCH($C236,OFFSET('Actual NPC (Total System)'!$C$1,MATCH("NET SYSTEM LOAD",'Actual NPC (Total System)'!$A:$A,0),0,1000,1),0),1)*$E236</f>
        <v>0</v>
      </c>
      <c r="K236" s="194">
        <f ca="1">INDEX(OFFSET('Actual NPC (Total System)'!I$1,MATCH("NET SYSTEM LOAD",'Actual NPC (Total System)'!$A:$A,0),0,1000,1),MATCH($C236,OFFSET('Actual NPC (Total System)'!$C$1,MATCH("NET SYSTEM LOAD",'Actual NPC (Total System)'!$A:$A,0),0,1000,1),0),1)*$E236</f>
        <v>0</v>
      </c>
      <c r="L236" s="194">
        <f ca="1">INDEX(OFFSET('Actual NPC (Total System)'!J$1,MATCH("NET SYSTEM LOAD",'Actual NPC (Total System)'!$A:$A,0),0,1000,1),MATCH($C236,OFFSET('Actual NPC (Total System)'!$C$1,MATCH("NET SYSTEM LOAD",'Actual NPC (Total System)'!$A:$A,0),0,1000,1),0),1)*$E236</f>
        <v>0</v>
      </c>
      <c r="M236" s="194">
        <f ca="1">INDEX(OFFSET('Actual NPC (Total System)'!K$1,MATCH("NET SYSTEM LOAD",'Actual NPC (Total System)'!$A:$A,0),0,1000,1),MATCH($C236,OFFSET('Actual NPC (Total System)'!$C$1,MATCH("NET SYSTEM LOAD",'Actual NPC (Total System)'!$A:$A,0),0,1000,1),0),1)*$E236</f>
        <v>0</v>
      </c>
      <c r="N236" s="194">
        <f ca="1">INDEX(OFFSET('Actual NPC (Total System)'!L$1,MATCH("NET SYSTEM LOAD",'Actual NPC (Total System)'!$A:$A,0),0,1000,1),MATCH($C236,OFFSET('Actual NPC (Total System)'!$C$1,MATCH("NET SYSTEM LOAD",'Actual NPC (Total System)'!$A:$A,0),0,1000,1),0),1)*$E236</f>
        <v>0</v>
      </c>
      <c r="O236" s="194">
        <f ca="1">INDEX(OFFSET('Actual NPC (Total System)'!M$1,MATCH("NET SYSTEM LOAD",'Actual NPC (Total System)'!$A:$A,0),0,1000,1),MATCH($C236,OFFSET('Actual NPC (Total System)'!$C$1,MATCH("NET SYSTEM LOAD",'Actual NPC (Total System)'!$A:$A,0),0,1000,1),0),1)*$E236</f>
        <v>0</v>
      </c>
      <c r="P236" s="194">
        <f ca="1">INDEX(OFFSET('Actual NPC (Total System)'!N$1,MATCH("NET SYSTEM LOAD",'Actual NPC (Total System)'!$A:$A,0),0,1000,1),MATCH($C236,OFFSET('Actual NPC (Total System)'!$C$1,MATCH("NET SYSTEM LOAD",'Actual NPC (Total System)'!$A:$A,0),0,1000,1),0),1)*$E236</f>
        <v>0</v>
      </c>
      <c r="Q236" s="194">
        <f ca="1">INDEX(OFFSET('Actual NPC (Total System)'!O$1,MATCH("NET SYSTEM LOAD",'Actual NPC (Total System)'!$A:$A,0),0,1000,1),MATCH($C236,OFFSET('Actual NPC (Total System)'!$C$1,MATCH("NET SYSTEM LOAD",'Actual NPC (Total System)'!$A:$A,0),0,1000,1),0),1)*$E236</f>
        <v>0</v>
      </c>
      <c r="R236" s="194">
        <f ca="1">INDEX(OFFSET('Actual NPC (Total System)'!P$1,MATCH("NET SYSTEM LOAD",'Actual NPC (Total System)'!$A:$A,0),0,1000,1),MATCH($C236,OFFSET('Actual NPC (Total System)'!$C$1,MATCH("NET SYSTEM LOAD",'Actual NPC (Total System)'!$A:$A,0),0,1000,1),0),1)*$E236</f>
        <v>0</v>
      </c>
      <c r="S236" s="59"/>
    </row>
    <row r="237" spans="1:19" ht="12.75">
      <c r="A237" s="39"/>
      <c r="B237" s="39"/>
      <c r="C237" s="251" t="s">
        <v>224</v>
      </c>
      <c r="D237" s="327" t="s">
        <v>172</v>
      </c>
      <c r="E237" s="326">
        <f>VLOOKUP(D237,'Actual Factors'!$A$4:$B$9,2,FALSE)</f>
        <v>0</v>
      </c>
      <c r="F237" s="187">
        <f t="shared" ref="F237" ca="1" si="63">SUM(G237:R237)</f>
        <v>0</v>
      </c>
      <c r="G237" s="194">
        <f ca="1">INDEX(OFFSET('Actual NPC (Total System)'!E$1,MATCH("NET SYSTEM LOAD",'Actual NPC (Total System)'!$A:$A,0),0,1000,1),MATCH($C237,OFFSET('Actual NPC (Total System)'!$C$1,MATCH("NET SYSTEM LOAD",'Actual NPC (Total System)'!$A:$A,0),0,1000,1),0),1)*$E237</f>
        <v>0</v>
      </c>
      <c r="H237" s="194">
        <f ca="1">INDEX(OFFSET('Actual NPC (Total System)'!F$1,MATCH("NET SYSTEM LOAD",'Actual NPC (Total System)'!$A:$A,0),0,1000,1),MATCH($C237,OFFSET('Actual NPC (Total System)'!$C$1,MATCH("NET SYSTEM LOAD",'Actual NPC (Total System)'!$A:$A,0),0,1000,1),0),1)*$E237</f>
        <v>0</v>
      </c>
      <c r="I237" s="194">
        <f ca="1">INDEX(OFFSET('Actual NPC (Total System)'!G$1,MATCH("NET SYSTEM LOAD",'Actual NPC (Total System)'!$A:$A,0),0,1000,1),MATCH($C237,OFFSET('Actual NPC (Total System)'!$C$1,MATCH("NET SYSTEM LOAD",'Actual NPC (Total System)'!$A:$A,0),0,1000,1),0),1)*$E237</f>
        <v>0</v>
      </c>
      <c r="J237" s="194">
        <f ca="1">INDEX(OFFSET('Actual NPC (Total System)'!H$1,MATCH("NET SYSTEM LOAD",'Actual NPC (Total System)'!$A:$A,0),0,1000,1),MATCH($C237,OFFSET('Actual NPC (Total System)'!$C$1,MATCH("NET SYSTEM LOAD",'Actual NPC (Total System)'!$A:$A,0),0,1000,1),0),1)*$E237</f>
        <v>0</v>
      </c>
      <c r="K237" s="194">
        <f ca="1">INDEX(OFFSET('Actual NPC (Total System)'!I$1,MATCH("NET SYSTEM LOAD",'Actual NPC (Total System)'!$A:$A,0),0,1000,1),MATCH($C237,OFFSET('Actual NPC (Total System)'!$C$1,MATCH("NET SYSTEM LOAD",'Actual NPC (Total System)'!$A:$A,0),0,1000,1),0),1)*$E237</f>
        <v>0</v>
      </c>
      <c r="L237" s="194">
        <f ca="1">INDEX(OFFSET('Actual NPC (Total System)'!J$1,MATCH("NET SYSTEM LOAD",'Actual NPC (Total System)'!$A:$A,0),0,1000,1),MATCH($C237,OFFSET('Actual NPC (Total System)'!$C$1,MATCH("NET SYSTEM LOAD",'Actual NPC (Total System)'!$A:$A,0),0,1000,1),0),1)*$E237</f>
        <v>0</v>
      </c>
      <c r="M237" s="194">
        <f ca="1">INDEX(OFFSET('Actual NPC (Total System)'!K$1,MATCH("NET SYSTEM LOAD",'Actual NPC (Total System)'!$A:$A,0),0,1000,1),MATCH($C237,OFFSET('Actual NPC (Total System)'!$C$1,MATCH("NET SYSTEM LOAD",'Actual NPC (Total System)'!$A:$A,0),0,1000,1),0),1)*$E237</f>
        <v>0</v>
      </c>
      <c r="N237" s="194">
        <f ca="1">INDEX(OFFSET('Actual NPC (Total System)'!L$1,MATCH("NET SYSTEM LOAD",'Actual NPC (Total System)'!$A:$A,0),0,1000,1),MATCH($C237,OFFSET('Actual NPC (Total System)'!$C$1,MATCH("NET SYSTEM LOAD",'Actual NPC (Total System)'!$A:$A,0),0,1000,1),0),1)*$E237</f>
        <v>0</v>
      </c>
      <c r="O237" s="194">
        <f ca="1">INDEX(OFFSET('Actual NPC (Total System)'!M$1,MATCH("NET SYSTEM LOAD",'Actual NPC (Total System)'!$A:$A,0),0,1000,1),MATCH($C237,OFFSET('Actual NPC (Total System)'!$C$1,MATCH("NET SYSTEM LOAD",'Actual NPC (Total System)'!$A:$A,0),0,1000,1),0),1)*$E237</f>
        <v>0</v>
      </c>
      <c r="P237" s="194">
        <f ca="1">INDEX(OFFSET('Actual NPC (Total System)'!N$1,MATCH("NET SYSTEM LOAD",'Actual NPC (Total System)'!$A:$A,0),0,1000,1),MATCH($C237,OFFSET('Actual NPC (Total System)'!$C$1,MATCH("NET SYSTEM LOAD",'Actual NPC (Total System)'!$A:$A,0),0,1000,1),0),1)*$E237</f>
        <v>0</v>
      </c>
      <c r="Q237" s="194">
        <f ca="1">INDEX(OFFSET('Actual NPC (Total System)'!O$1,MATCH("NET SYSTEM LOAD",'Actual NPC (Total System)'!$A:$A,0),0,1000,1),MATCH($C237,OFFSET('Actual NPC (Total System)'!$C$1,MATCH("NET SYSTEM LOAD",'Actual NPC (Total System)'!$A:$A,0),0,1000,1),0),1)*$E237</f>
        <v>0</v>
      </c>
      <c r="R237" s="194">
        <f ca="1">INDEX(OFFSET('Actual NPC (Total System)'!P$1,MATCH("NET SYSTEM LOAD",'Actual NPC (Total System)'!$A:$A,0),0,1000,1),MATCH($C237,OFFSET('Actual NPC (Total System)'!$C$1,MATCH("NET SYSTEM LOAD",'Actual NPC (Total System)'!$A:$A,0),0,1000,1),0),1)*$E237</f>
        <v>0</v>
      </c>
      <c r="S237" s="59"/>
    </row>
    <row r="238" spans="1:19" ht="12.75">
      <c r="A238" s="39"/>
      <c r="B238" s="39"/>
      <c r="C238" s="167" t="s">
        <v>96</v>
      </c>
      <c r="D238" s="327" t="s">
        <v>172</v>
      </c>
      <c r="E238" s="326">
        <f>VLOOKUP(D238,'Actual Factors'!$A$4:$B$9,2,FALSE)</f>
        <v>0</v>
      </c>
      <c r="F238" s="187">
        <f t="shared" ca="1" si="61"/>
        <v>0</v>
      </c>
      <c r="G238" s="194">
        <f ca="1">INDEX(OFFSET('Actual NPC (Total System)'!E$1,MATCH("NET SYSTEM LOAD",'Actual NPC (Total System)'!$A:$A,0),0,1000,1),MATCH($C238,OFFSET('Actual NPC (Total System)'!$C$1,MATCH("NET SYSTEM LOAD",'Actual NPC (Total System)'!$A:$A,0),0,1000,1),0),1)*$E238</f>
        <v>0</v>
      </c>
      <c r="H238" s="194">
        <f ca="1">INDEX(OFFSET('Actual NPC (Total System)'!F$1,MATCH("NET SYSTEM LOAD",'Actual NPC (Total System)'!$A:$A,0),0,1000,1),MATCH($C238,OFFSET('Actual NPC (Total System)'!$C$1,MATCH("NET SYSTEM LOAD",'Actual NPC (Total System)'!$A:$A,0),0,1000,1),0),1)*$E238</f>
        <v>0</v>
      </c>
      <c r="I238" s="194">
        <f ca="1">INDEX(OFFSET('Actual NPC (Total System)'!G$1,MATCH("NET SYSTEM LOAD",'Actual NPC (Total System)'!$A:$A,0),0,1000,1),MATCH($C238,OFFSET('Actual NPC (Total System)'!$C$1,MATCH("NET SYSTEM LOAD",'Actual NPC (Total System)'!$A:$A,0),0,1000,1),0),1)*$E238</f>
        <v>0</v>
      </c>
      <c r="J238" s="194">
        <f ca="1">INDEX(OFFSET('Actual NPC (Total System)'!H$1,MATCH("NET SYSTEM LOAD",'Actual NPC (Total System)'!$A:$A,0),0,1000,1),MATCH($C238,OFFSET('Actual NPC (Total System)'!$C$1,MATCH("NET SYSTEM LOAD",'Actual NPC (Total System)'!$A:$A,0),0,1000,1),0),1)*$E238</f>
        <v>0</v>
      </c>
      <c r="K238" s="194">
        <f ca="1">INDEX(OFFSET('Actual NPC (Total System)'!I$1,MATCH("NET SYSTEM LOAD",'Actual NPC (Total System)'!$A:$A,0),0,1000,1),MATCH($C238,OFFSET('Actual NPC (Total System)'!$C$1,MATCH("NET SYSTEM LOAD",'Actual NPC (Total System)'!$A:$A,0),0,1000,1),0),1)*$E238</f>
        <v>0</v>
      </c>
      <c r="L238" s="194">
        <f ca="1">INDEX(OFFSET('Actual NPC (Total System)'!J$1,MATCH("NET SYSTEM LOAD",'Actual NPC (Total System)'!$A:$A,0),0,1000,1),MATCH($C238,OFFSET('Actual NPC (Total System)'!$C$1,MATCH("NET SYSTEM LOAD",'Actual NPC (Total System)'!$A:$A,0),0,1000,1),0),1)*$E238</f>
        <v>0</v>
      </c>
      <c r="M238" s="194">
        <f ca="1">INDEX(OFFSET('Actual NPC (Total System)'!K$1,MATCH("NET SYSTEM LOAD",'Actual NPC (Total System)'!$A:$A,0),0,1000,1),MATCH($C238,OFFSET('Actual NPC (Total System)'!$C$1,MATCH("NET SYSTEM LOAD",'Actual NPC (Total System)'!$A:$A,0),0,1000,1),0),1)*$E238</f>
        <v>0</v>
      </c>
      <c r="N238" s="194">
        <f ca="1">INDEX(OFFSET('Actual NPC (Total System)'!L$1,MATCH("NET SYSTEM LOAD",'Actual NPC (Total System)'!$A:$A,0),0,1000,1),MATCH($C238,OFFSET('Actual NPC (Total System)'!$C$1,MATCH("NET SYSTEM LOAD",'Actual NPC (Total System)'!$A:$A,0),0,1000,1),0),1)*$E238</f>
        <v>0</v>
      </c>
      <c r="O238" s="194">
        <f ca="1">INDEX(OFFSET('Actual NPC (Total System)'!M$1,MATCH("NET SYSTEM LOAD",'Actual NPC (Total System)'!$A:$A,0),0,1000,1),MATCH($C238,OFFSET('Actual NPC (Total System)'!$C$1,MATCH("NET SYSTEM LOAD",'Actual NPC (Total System)'!$A:$A,0),0,1000,1),0),1)*$E238</f>
        <v>0</v>
      </c>
      <c r="P238" s="194">
        <f ca="1">INDEX(OFFSET('Actual NPC (Total System)'!N$1,MATCH("NET SYSTEM LOAD",'Actual NPC (Total System)'!$A:$A,0),0,1000,1),MATCH($C238,OFFSET('Actual NPC (Total System)'!$C$1,MATCH("NET SYSTEM LOAD",'Actual NPC (Total System)'!$A:$A,0),0,1000,1),0),1)*$E238</f>
        <v>0</v>
      </c>
      <c r="Q238" s="194">
        <f ca="1">INDEX(OFFSET('Actual NPC (Total System)'!O$1,MATCH("NET SYSTEM LOAD",'Actual NPC (Total System)'!$A:$A,0),0,1000,1),MATCH($C238,OFFSET('Actual NPC (Total System)'!$C$1,MATCH("NET SYSTEM LOAD",'Actual NPC (Total System)'!$A:$A,0),0,1000,1),0),1)*$E238</f>
        <v>0</v>
      </c>
      <c r="R238" s="194">
        <f ca="1">INDEX(OFFSET('Actual NPC (Total System)'!P$1,MATCH("NET SYSTEM LOAD",'Actual NPC (Total System)'!$A:$A,0),0,1000,1),MATCH($C238,OFFSET('Actual NPC (Total System)'!$C$1,MATCH("NET SYSTEM LOAD",'Actual NPC (Total System)'!$A:$A,0),0,1000,1),0),1)*$E238</f>
        <v>0</v>
      </c>
      <c r="S238" s="59"/>
    </row>
    <row r="239" spans="1:19" ht="12.75">
      <c r="A239" s="39"/>
      <c r="B239" s="39"/>
      <c r="C239" s="167" t="s">
        <v>126</v>
      </c>
      <c r="D239" s="327" t="s">
        <v>172</v>
      </c>
      <c r="E239" s="326">
        <f>VLOOKUP(D239,'Actual Factors'!$A$4:$B$9,2,FALSE)</f>
        <v>0</v>
      </c>
      <c r="F239" s="187">
        <f t="shared" ca="1" si="61"/>
        <v>0</v>
      </c>
      <c r="G239" s="194">
        <f ca="1">INDEX(OFFSET('Actual NPC (Total System)'!E$1,MATCH("NET SYSTEM LOAD",'Actual NPC (Total System)'!$A:$A,0),0,1000,1),MATCH($C239,OFFSET('Actual NPC (Total System)'!$C$1,MATCH("NET SYSTEM LOAD",'Actual NPC (Total System)'!$A:$A,0),0,1000,1),0),1)*$E239</f>
        <v>0</v>
      </c>
      <c r="H239" s="194">
        <f ca="1">INDEX(OFFSET('Actual NPC (Total System)'!F$1,MATCH("NET SYSTEM LOAD",'Actual NPC (Total System)'!$A:$A,0),0,1000,1),MATCH($C239,OFFSET('Actual NPC (Total System)'!$C$1,MATCH("NET SYSTEM LOAD",'Actual NPC (Total System)'!$A:$A,0),0,1000,1),0),1)*$E239</f>
        <v>0</v>
      </c>
      <c r="I239" s="194">
        <f ca="1">INDEX(OFFSET('Actual NPC (Total System)'!G$1,MATCH("NET SYSTEM LOAD",'Actual NPC (Total System)'!$A:$A,0),0,1000,1),MATCH($C239,OFFSET('Actual NPC (Total System)'!$C$1,MATCH("NET SYSTEM LOAD",'Actual NPC (Total System)'!$A:$A,0),0,1000,1),0),1)*$E239</f>
        <v>0</v>
      </c>
      <c r="J239" s="194">
        <f ca="1">INDEX(OFFSET('Actual NPC (Total System)'!H$1,MATCH("NET SYSTEM LOAD",'Actual NPC (Total System)'!$A:$A,0),0,1000,1),MATCH($C239,OFFSET('Actual NPC (Total System)'!$C$1,MATCH("NET SYSTEM LOAD",'Actual NPC (Total System)'!$A:$A,0),0,1000,1),0),1)*$E239</f>
        <v>0</v>
      </c>
      <c r="K239" s="194">
        <f ca="1">INDEX(OFFSET('Actual NPC (Total System)'!I$1,MATCH("NET SYSTEM LOAD",'Actual NPC (Total System)'!$A:$A,0),0,1000,1),MATCH($C239,OFFSET('Actual NPC (Total System)'!$C$1,MATCH("NET SYSTEM LOAD",'Actual NPC (Total System)'!$A:$A,0),0,1000,1),0),1)*$E239</f>
        <v>0</v>
      </c>
      <c r="L239" s="194">
        <f ca="1">INDEX(OFFSET('Actual NPC (Total System)'!J$1,MATCH("NET SYSTEM LOAD",'Actual NPC (Total System)'!$A:$A,0),0,1000,1),MATCH($C239,OFFSET('Actual NPC (Total System)'!$C$1,MATCH("NET SYSTEM LOAD",'Actual NPC (Total System)'!$A:$A,0),0,1000,1),0),1)*$E239</f>
        <v>0</v>
      </c>
      <c r="M239" s="194">
        <f ca="1">INDEX(OFFSET('Actual NPC (Total System)'!K$1,MATCH("NET SYSTEM LOAD",'Actual NPC (Total System)'!$A:$A,0),0,1000,1),MATCH($C239,OFFSET('Actual NPC (Total System)'!$C$1,MATCH("NET SYSTEM LOAD",'Actual NPC (Total System)'!$A:$A,0),0,1000,1),0),1)*$E239</f>
        <v>0</v>
      </c>
      <c r="N239" s="194">
        <f ca="1">INDEX(OFFSET('Actual NPC (Total System)'!L$1,MATCH("NET SYSTEM LOAD",'Actual NPC (Total System)'!$A:$A,0),0,1000,1),MATCH($C239,OFFSET('Actual NPC (Total System)'!$C$1,MATCH("NET SYSTEM LOAD",'Actual NPC (Total System)'!$A:$A,0),0,1000,1),0),1)*$E239</f>
        <v>0</v>
      </c>
      <c r="O239" s="194">
        <f ca="1">INDEX(OFFSET('Actual NPC (Total System)'!M$1,MATCH("NET SYSTEM LOAD",'Actual NPC (Total System)'!$A:$A,0),0,1000,1),MATCH($C239,OFFSET('Actual NPC (Total System)'!$C$1,MATCH("NET SYSTEM LOAD",'Actual NPC (Total System)'!$A:$A,0),0,1000,1),0),1)*$E239</f>
        <v>0</v>
      </c>
      <c r="P239" s="194">
        <f ca="1">INDEX(OFFSET('Actual NPC (Total System)'!N$1,MATCH("NET SYSTEM LOAD",'Actual NPC (Total System)'!$A:$A,0),0,1000,1),MATCH($C239,OFFSET('Actual NPC (Total System)'!$C$1,MATCH("NET SYSTEM LOAD",'Actual NPC (Total System)'!$A:$A,0),0,1000,1),0),1)*$E239</f>
        <v>0</v>
      </c>
      <c r="Q239" s="194">
        <f ca="1">INDEX(OFFSET('Actual NPC (Total System)'!O$1,MATCH("NET SYSTEM LOAD",'Actual NPC (Total System)'!$A:$A,0),0,1000,1),MATCH($C239,OFFSET('Actual NPC (Total System)'!$C$1,MATCH("NET SYSTEM LOAD",'Actual NPC (Total System)'!$A:$A,0),0,1000,1),0),1)*$E239</f>
        <v>0</v>
      </c>
      <c r="R239" s="194">
        <f ca="1">INDEX(OFFSET('Actual NPC (Total System)'!P$1,MATCH("NET SYSTEM LOAD",'Actual NPC (Total System)'!$A:$A,0),0,1000,1),MATCH($C239,OFFSET('Actual NPC (Total System)'!$C$1,MATCH("NET SYSTEM LOAD",'Actual NPC (Total System)'!$A:$A,0),0,1000,1),0),1)*$E239</f>
        <v>0</v>
      </c>
      <c r="S239" s="59"/>
    </row>
    <row r="240" spans="1:19" ht="12.75">
      <c r="A240" s="39"/>
      <c r="B240" s="39"/>
      <c r="C240" s="167" t="s">
        <v>127</v>
      </c>
      <c r="D240" s="327" t="s">
        <v>172</v>
      </c>
      <c r="E240" s="326">
        <f>VLOOKUP(D240,'Actual Factors'!$A$4:$B$9,2,FALSE)</f>
        <v>0</v>
      </c>
      <c r="F240" s="187">
        <f t="shared" ref="F240:F243" ca="1" si="64">SUM(G240:R240)</f>
        <v>0</v>
      </c>
      <c r="G240" s="194">
        <f ca="1">INDEX(OFFSET('Actual NPC (Total System)'!E$1,MATCH("NET SYSTEM LOAD",'Actual NPC (Total System)'!$A:$A,0),0,1000,1),MATCH($C240,OFFSET('Actual NPC (Total System)'!$C$1,MATCH("NET SYSTEM LOAD",'Actual NPC (Total System)'!$A:$A,0),0,1000,1),0),1)*$E240</f>
        <v>0</v>
      </c>
      <c r="H240" s="194">
        <f ca="1">INDEX(OFFSET('Actual NPC (Total System)'!F$1,MATCH("NET SYSTEM LOAD",'Actual NPC (Total System)'!$A:$A,0),0,1000,1),MATCH($C240,OFFSET('Actual NPC (Total System)'!$C$1,MATCH("NET SYSTEM LOAD",'Actual NPC (Total System)'!$A:$A,0),0,1000,1),0),1)*$E240</f>
        <v>0</v>
      </c>
      <c r="I240" s="194">
        <f ca="1">INDEX(OFFSET('Actual NPC (Total System)'!G$1,MATCH("NET SYSTEM LOAD",'Actual NPC (Total System)'!$A:$A,0),0,1000,1),MATCH($C240,OFFSET('Actual NPC (Total System)'!$C$1,MATCH("NET SYSTEM LOAD",'Actual NPC (Total System)'!$A:$A,0),0,1000,1),0),1)*$E240</f>
        <v>0</v>
      </c>
      <c r="J240" s="194">
        <f ca="1">INDEX(OFFSET('Actual NPC (Total System)'!H$1,MATCH("NET SYSTEM LOAD",'Actual NPC (Total System)'!$A:$A,0),0,1000,1),MATCH($C240,OFFSET('Actual NPC (Total System)'!$C$1,MATCH("NET SYSTEM LOAD",'Actual NPC (Total System)'!$A:$A,0),0,1000,1),0),1)*$E240</f>
        <v>0</v>
      </c>
      <c r="K240" s="194">
        <f ca="1">INDEX(OFFSET('Actual NPC (Total System)'!I$1,MATCH("NET SYSTEM LOAD",'Actual NPC (Total System)'!$A:$A,0),0,1000,1),MATCH($C240,OFFSET('Actual NPC (Total System)'!$C$1,MATCH("NET SYSTEM LOAD",'Actual NPC (Total System)'!$A:$A,0),0,1000,1),0),1)*$E240</f>
        <v>0</v>
      </c>
      <c r="L240" s="194">
        <f ca="1">INDEX(OFFSET('Actual NPC (Total System)'!J$1,MATCH("NET SYSTEM LOAD",'Actual NPC (Total System)'!$A:$A,0),0,1000,1),MATCH($C240,OFFSET('Actual NPC (Total System)'!$C$1,MATCH("NET SYSTEM LOAD",'Actual NPC (Total System)'!$A:$A,0),0,1000,1),0),1)*$E240</f>
        <v>0</v>
      </c>
      <c r="M240" s="194">
        <f ca="1">INDEX(OFFSET('Actual NPC (Total System)'!K$1,MATCH("NET SYSTEM LOAD",'Actual NPC (Total System)'!$A:$A,0),0,1000,1),MATCH($C240,OFFSET('Actual NPC (Total System)'!$C$1,MATCH("NET SYSTEM LOAD",'Actual NPC (Total System)'!$A:$A,0),0,1000,1),0),1)*$E240</f>
        <v>0</v>
      </c>
      <c r="N240" s="194">
        <f ca="1">INDEX(OFFSET('Actual NPC (Total System)'!L$1,MATCH("NET SYSTEM LOAD",'Actual NPC (Total System)'!$A:$A,0),0,1000,1),MATCH($C240,OFFSET('Actual NPC (Total System)'!$C$1,MATCH("NET SYSTEM LOAD",'Actual NPC (Total System)'!$A:$A,0),0,1000,1),0),1)*$E240</f>
        <v>0</v>
      </c>
      <c r="O240" s="194">
        <f ca="1">INDEX(OFFSET('Actual NPC (Total System)'!M$1,MATCH("NET SYSTEM LOAD",'Actual NPC (Total System)'!$A:$A,0),0,1000,1),MATCH($C240,OFFSET('Actual NPC (Total System)'!$C$1,MATCH("NET SYSTEM LOAD",'Actual NPC (Total System)'!$A:$A,0),0,1000,1),0),1)*$E240</f>
        <v>0</v>
      </c>
      <c r="P240" s="194">
        <f ca="1">INDEX(OFFSET('Actual NPC (Total System)'!N$1,MATCH("NET SYSTEM LOAD",'Actual NPC (Total System)'!$A:$A,0),0,1000,1),MATCH($C240,OFFSET('Actual NPC (Total System)'!$C$1,MATCH("NET SYSTEM LOAD",'Actual NPC (Total System)'!$A:$A,0),0,1000,1),0),1)*$E240</f>
        <v>0</v>
      </c>
      <c r="Q240" s="194">
        <f ca="1">INDEX(OFFSET('Actual NPC (Total System)'!O$1,MATCH("NET SYSTEM LOAD",'Actual NPC (Total System)'!$A:$A,0),0,1000,1),MATCH($C240,OFFSET('Actual NPC (Total System)'!$C$1,MATCH("NET SYSTEM LOAD",'Actual NPC (Total System)'!$A:$A,0),0,1000,1),0),1)*$E240</f>
        <v>0</v>
      </c>
      <c r="R240" s="194">
        <f ca="1">INDEX(OFFSET('Actual NPC (Total System)'!P$1,MATCH("NET SYSTEM LOAD",'Actual NPC (Total System)'!$A:$A,0),0,1000,1),MATCH($C240,OFFSET('Actual NPC (Total System)'!$C$1,MATCH("NET SYSTEM LOAD",'Actual NPC (Total System)'!$A:$A,0),0,1000,1),0),1)*$E240</f>
        <v>0</v>
      </c>
      <c r="S240" s="59"/>
    </row>
    <row r="241" spans="1:19" ht="12.75">
      <c r="A241" s="39"/>
      <c r="B241" s="39"/>
      <c r="C241" s="167" t="s">
        <v>128</v>
      </c>
      <c r="D241" s="327" t="s">
        <v>172</v>
      </c>
      <c r="E241" s="326">
        <f>VLOOKUP(D241,'Actual Factors'!$A$4:$B$9,2,FALSE)</f>
        <v>0</v>
      </c>
      <c r="F241" s="187">
        <f t="shared" ca="1" si="64"/>
        <v>0</v>
      </c>
      <c r="G241" s="194">
        <f ca="1">INDEX(OFFSET('Actual NPC (Total System)'!E$1,MATCH("NET SYSTEM LOAD",'Actual NPC (Total System)'!$A:$A,0),0,1000,1),MATCH($C241,OFFSET('Actual NPC (Total System)'!$C$1,MATCH("NET SYSTEM LOAD",'Actual NPC (Total System)'!$A:$A,0),0,1000,1),0),1)*$E241</f>
        <v>0</v>
      </c>
      <c r="H241" s="194">
        <f ca="1">INDEX(OFFSET('Actual NPC (Total System)'!F$1,MATCH("NET SYSTEM LOAD",'Actual NPC (Total System)'!$A:$A,0),0,1000,1),MATCH($C241,OFFSET('Actual NPC (Total System)'!$C$1,MATCH("NET SYSTEM LOAD",'Actual NPC (Total System)'!$A:$A,0),0,1000,1),0),1)*$E241</f>
        <v>0</v>
      </c>
      <c r="I241" s="194">
        <f ca="1">INDEX(OFFSET('Actual NPC (Total System)'!G$1,MATCH("NET SYSTEM LOAD",'Actual NPC (Total System)'!$A:$A,0),0,1000,1),MATCH($C241,OFFSET('Actual NPC (Total System)'!$C$1,MATCH("NET SYSTEM LOAD",'Actual NPC (Total System)'!$A:$A,0),0,1000,1),0),1)*$E241</f>
        <v>0</v>
      </c>
      <c r="J241" s="194">
        <f ca="1">INDEX(OFFSET('Actual NPC (Total System)'!H$1,MATCH("NET SYSTEM LOAD",'Actual NPC (Total System)'!$A:$A,0),0,1000,1),MATCH($C241,OFFSET('Actual NPC (Total System)'!$C$1,MATCH("NET SYSTEM LOAD",'Actual NPC (Total System)'!$A:$A,0),0,1000,1),0),1)*$E241</f>
        <v>0</v>
      </c>
      <c r="K241" s="194">
        <f ca="1">INDEX(OFFSET('Actual NPC (Total System)'!I$1,MATCH("NET SYSTEM LOAD",'Actual NPC (Total System)'!$A:$A,0),0,1000,1),MATCH($C241,OFFSET('Actual NPC (Total System)'!$C$1,MATCH("NET SYSTEM LOAD",'Actual NPC (Total System)'!$A:$A,0),0,1000,1),0),1)*$E241</f>
        <v>0</v>
      </c>
      <c r="L241" s="194">
        <f ca="1">INDEX(OFFSET('Actual NPC (Total System)'!J$1,MATCH("NET SYSTEM LOAD",'Actual NPC (Total System)'!$A:$A,0),0,1000,1),MATCH($C241,OFFSET('Actual NPC (Total System)'!$C$1,MATCH("NET SYSTEM LOAD",'Actual NPC (Total System)'!$A:$A,0),0,1000,1),0),1)*$E241</f>
        <v>0</v>
      </c>
      <c r="M241" s="194">
        <f ca="1">INDEX(OFFSET('Actual NPC (Total System)'!K$1,MATCH("NET SYSTEM LOAD",'Actual NPC (Total System)'!$A:$A,0),0,1000,1),MATCH($C241,OFFSET('Actual NPC (Total System)'!$C$1,MATCH("NET SYSTEM LOAD",'Actual NPC (Total System)'!$A:$A,0),0,1000,1),0),1)*$E241</f>
        <v>0</v>
      </c>
      <c r="N241" s="194">
        <f ca="1">INDEX(OFFSET('Actual NPC (Total System)'!L$1,MATCH("NET SYSTEM LOAD",'Actual NPC (Total System)'!$A:$A,0),0,1000,1),MATCH($C241,OFFSET('Actual NPC (Total System)'!$C$1,MATCH("NET SYSTEM LOAD",'Actual NPC (Total System)'!$A:$A,0),0,1000,1),0),1)*$E241</f>
        <v>0</v>
      </c>
      <c r="O241" s="194">
        <f ca="1">INDEX(OFFSET('Actual NPC (Total System)'!M$1,MATCH("NET SYSTEM LOAD",'Actual NPC (Total System)'!$A:$A,0),0,1000,1),MATCH($C241,OFFSET('Actual NPC (Total System)'!$C$1,MATCH("NET SYSTEM LOAD",'Actual NPC (Total System)'!$A:$A,0),0,1000,1),0),1)*$E241</f>
        <v>0</v>
      </c>
      <c r="P241" s="194">
        <f ca="1">INDEX(OFFSET('Actual NPC (Total System)'!N$1,MATCH("NET SYSTEM LOAD",'Actual NPC (Total System)'!$A:$A,0),0,1000,1),MATCH($C241,OFFSET('Actual NPC (Total System)'!$C$1,MATCH("NET SYSTEM LOAD",'Actual NPC (Total System)'!$A:$A,0),0,1000,1),0),1)*$E241</f>
        <v>0</v>
      </c>
      <c r="Q241" s="194">
        <f ca="1">INDEX(OFFSET('Actual NPC (Total System)'!O$1,MATCH("NET SYSTEM LOAD",'Actual NPC (Total System)'!$A:$A,0),0,1000,1),MATCH($C241,OFFSET('Actual NPC (Total System)'!$C$1,MATCH("NET SYSTEM LOAD",'Actual NPC (Total System)'!$A:$A,0),0,1000,1),0),1)*$E241</f>
        <v>0</v>
      </c>
      <c r="R241" s="194">
        <f ca="1">INDEX(OFFSET('Actual NPC (Total System)'!P$1,MATCH("NET SYSTEM LOAD",'Actual NPC (Total System)'!$A:$A,0),0,1000,1),MATCH($C241,OFFSET('Actual NPC (Total System)'!$C$1,MATCH("NET SYSTEM LOAD",'Actual NPC (Total System)'!$A:$A,0),0,1000,1),0),1)*$E241</f>
        <v>0</v>
      </c>
      <c r="S241" s="59"/>
    </row>
    <row r="242" spans="1:19" ht="12.75">
      <c r="A242" s="39"/>
      <c r="B242" s="39"/>
      <c r="C242" s="167" t="s">
        <v>129</v>
      </c>
      <c r="D242" s="327" t="s">
        <v>172</v>
      </c>
      <c r="E242" s="326">
        <f>VLOOKUP(D242,'Actual Factors'!$A$4:$B$9,2,FALSE)</f>
        <v>0</v>
      </c>
      <c r="F242" s="187">
        <f t="shared" ca="1" si="64"/>
        <v>0</v>
      </c>
      <c r="G242" s="194">
        <f ca="1">INDEX(OFFSET('Actual NPC (Total System)'!E$1,MATCH("NET SYSTEM LOAD",'Actual NPC (Total System)'!$A:$A,0),0,1000,1),MATCH($C242,OFFSET('Actual NPC (Total System)'!$C$1,MATCH("NET SYSTEM LOAD",'Actual NPC (Total System)'!$A:$A,0),0,1000,1),0),1)*$E242</f>
        <v>0</v>
      </c>
      <c r="H242" s="194">
        <f ca="1">INDEX(OFFSET('Actual NPC (Total System)'!F$1,MATCH("NET SYSTEM LOAD",'Actual NPC (Total System)'!$A:$A,0),0,1000,1),MATCH($C242,OFFSET('Actual NPC (Total System)'!$C$1,MATCH("NET SYSTEM LOAD",'Actual NPC (Total System)'!$A:$A,0),0,1000,1),0),1)*$E242</f>
        <v>0</v>
      </c>
      <c r="I242" s="194">
        <f ca="1">INDEX(OFFSET('Actual NPC (Total System)'!G$1,MATCH("NET SYSTEM LOAD",'Actual NPC (Total System)'!$A:$A,0),0,1000,1),MATCH($C242,OFFSET('Actual NPC (Total System)'!$C$1,MATCH("NET SYSTEM LOAD",'Actual NPC (Total System)'!$A:$A,0),0,1000,1),0),1)*$E242</f>
        <v>0</v>
      </c>
      <c r="J242" s="194">
        <f ca="1">INDEX(OFFSET('Actual NPC (Total System)'!H$1,MATCH("NET SYSTEM LOAD",'Actual NPC (Total System)'!$A:$A,0),0,1000,1),MATCH($C242,OFFSET('Actual NPC (Total System)'!$C$1,MATCH("NET SYSTEM LOAD",'Actual NPC (Total System)'!$A:$A,0),0,1000,1),0),1)*$E242</f>
        <v>0</v>
      </c>
      <c r="K242" s="194">
        <f ca="1">INDEX(OFFSET('Actual NPC (Total System)'!I$1,MATCH("NET SYSTEM LOAD",'Actual NPC (Total System)'!$A:$A,0),0,1000,1),MATCH($C242,OFFSET('Actual NPC (Total System)'!$C$1,MATCH("NET SYSTEM LOAD",'Actual NPC (Total System)'!$A:$A,0),0,1000,1),0),1)*$E242</f>
        <v>0</v>
      </c>
      <c r="L242" s="194">
        <f ca="1">INDEX(OFFSET('Actual NPC (Total System)'!J$1,MATCH("NET SYSTEM LOAD",'Actual NPC (Total System)'!$A:$A,0),0,1000,1),MATCH($C242,OFFSET('Actual NPC (Total System)'!$C$1,MATCH("NET SYSTEM LOAD",'Actual NPC (Total System)'!$A:$A,0),0,1000,1),0),1)*$E242</f>
        <v>0</v>
      </c>
      <c r="M242" s="194">
        <f ca="1">INDEX(OFFSET('Actual NPC (Total System)'!K$1,MATCH("NET SYSTEM LOAD",'Actual NPC (Total System)'!$A:$A,0),0,1000,1),MATCH($C242,OFFSET('Actual NPC (Total System)'!$C$1,MATCH("NET SYSTEM LOAD",'Actual NPC (Total System)'!$A:$A,0),0,1000,1),0),1)*$E242</f>
        <v>0</v>
      </c>
      <c r="N242" s="194">
        <f ca="1">INDEX(OFFSET('Actual NPC (Total System)'!L$1,MATCH("NET SYSTEM LOAD",'Actual NPC (Total System)'!$A:$A,0),0,1000,1),MATCH($C242,OFFSET('Actual NPC (Total System)'!$C$1,MATCH("NET SYSTEM LOAD",'Actual NPC (Total System)'!$A:$A,0),0,1000,1),0),1)*$E242</f>
        <v>0</v>
      </c>
      <c r="O242" s="194">
        <f ca="1">INDEX(OFFSET('Actual NPC (Total System)'!M$1,MATCH("NET SYSTEM LOAD",'Actual NPC (Total System)'!$A:$A,0),0,1000,1),MATCH($C242,OFFSET('Actual NPC (Total System)'!$C$1,MATCH("NET SYSTEM LOAD",'Actual NPC (Total System)'!$A:$A,0),0,1000,1),0),1)*$E242</f>
        <v>0</v>
      </c>
      <c r="P242" s="194">
        <f ca="1">INDEX(OFFSET('Actual NPC (Total System)'!N$1,MATCH("NET SYSTEM LOAD",'Actual NPC (Total System)'!$A:$A,0),0,1000,1),MATCH($C242,OFFSET('Actual NPC (Total System)'!$C$1,MATCH("NET SYSTEM LOAD",'Actual NPC (Total System)'!$A:$A,0),0,1000,1),0),1)*$E242</f>
        <v>0</v>
      </c>
      <c r="Q242" s="194">
        <f ca="1">INDEX(OFFSET('Actual NPC (Total System)'!O$1,MATCH("NET SYSTEM LOAD",'Actual NPC (Total System)'!$A:$A,0),0,1000,1),MATCH($C242,OFFSET('Actual NPC (Total System)'!$C$1,MATCH("NET SYSTEM LOAD",'Actual NPC (Total System)'!$A:$A,0),0,1000,1),0),1)*$E242</f>
        <v>0</v>
      </c>
      <c r="R242" s="194">
        <f ca="1">INDEX(OFFSET('Actual NPC (Total System)'!P$1,MATCH("NET SYSTEM LOAD",'Actual NPC (Total System)'!$A:$A,0),0,1000,1),MATCH($C242,OFFSET('Actual NPC (Total System)'!$C$1,MATCH("NET SYSTEM LOAD",'Actual NPC (Total System)'!$A:$A,0),0,1000,1),0),1)*$E242</f>
        <v>0</v>
      </c>
      <c r="S242" s="59"/>
    </row>
    <row r="243" spans="1:19" ht="12.75">
      <c r="A243" s="39"/>
      <c r="B243" s="39"/>
      <c r="C243" s="167" t="s">
        <v>19</v>
      </c>
      <c r="D243" s="327" t="s">
        <v>172</v>
      </c>
      <c r="E243" s="326">
        <f>VLOOKUP(D243,'Actual Factors'!$A$4:$B$9,2,FALSE)</f>
        <v>0</v>
      </c>
      <c r="F243" s="187">
        <f t="shared" ca="1" si="64"/>
        <v>0</v>
      </c>
      <c r="G243" s="194">
        <f ca="1">INDEX(OFFSET('Actual NPC (Total System)'!E$1,MATCH("NET SYSTEM LOAD",'Actual NPC (Total System)'!$A:$A,0),0,1000,1),MATCH($C243,OFFSET('Actual NPC (Total System)'!$C$1,MATCH("NET SYSTEM LOAD",'Actual NPC (Total System)'!$A:$A,0),0,1000,1),0),1)*$E243</f>
        <v>0</v>
      </c>
      <c r="H243" s="194">
        <f ca="1">INDEX(OFFSET('Actual NPC (Total System)'!F$1,MATCH("NET SYSTEM LOAD",'Actual NPC (Total System)'!$A:$A,0),0,1000,1),MATCH($C243,OFFSET('Actual NPC (Total System)'!$C$1,MATCH("NET SYSTEM LOAD",'Actual NPC (Total System)'!$A:$A,0),0,1000,1),0),1)*$E243</f>
        <v>0</v>
      </c>
      <c r="I243" s="194">
        <f ca="1">INDEX(OFFSET('Actual NPC (Total System)'!G$1,MATCH("NET SYSTEM LOAD",'Actual NPC (Total System)'!$A:$A,0),0,1000,1),MATCH($C243,OFFSET('Actual NPC (Total System)'!$C$1,MATCH("NET SYSTEM LOAD",'Actual NPC (Total System)'!$A:$A,0),0,1000,1),0),1)*$E243</f>
        <v>0</v>
      </c>
      <c r="J243" s="194">
        <f ca="1">INDEX(OFFSET('Actual NPC (Total System)'!H$1,MATCH("NET SYSTEM LOAD",'Actual NPC (Total System)'!$A:$A,0),0,1000,1),MATCH($C243,OFFSET('Actual NPC (Total System)'!$C$1,MATCH("NET SYSTEM LOAD",'Actual NPC (Total System)'!$A:$A,0),0,1000,1),0),1)*$E243</f>
        <v>0</v>
      </c>
      <c r="K243" s="194">
        <f ca="1">INDEX(OFFSET('Actual NPC (Total System)'!I$1,MATCH("NET SYSTEM LOAD",'Actual NPC (Total System)'!$A:$A,0),0,1000,1),MATCH($C243,OFFSET('Actual NPC (Total System)'!$C$1,MATCH("NET SYSTEM LOAD",'Actual NPC (Total System)'!$A:$A,0),0,1000,1),0),1)*$E243</f>
        <v>0</v>
      </c>
      <c r="L243" s="194">
        <f ca="1">INDEX(OFFSET('Actual NPC (Total System)'!J$1,MATCH("NET SYSTEM LOAD",'Actual NPC (Total System)'!$A:$A,0),0,1000,1),MATCH($C243,OFFSET('Actual NPC (Total System)'!$C$1,MATCH("NET SYSTEM LOAD",'Actual NPC (Total System)'!$A:$A,0),0,1000,1),0),1)*$E243</f>
        <v>0</v>
      </c>
      <c r="M243" s="194">
        <f ca="1">INDEX(OFFSET('Actual NPC (Total System)'!K$1,MATCH("NET SYSTEM LOAD",'Actual NPC (Total System)'!$A:$A,0),0,1000,1),MATCH($C243,OFFSET('Actual NPC (Total System)'!$C$1,MATCH("NET SYSTEM LOAD",'Actual NPC (Total System)'!$A:$A,0),0,1000,1),0),1)*$E243</f>
        <v>0</v>
      </c>
      <c r="N243" s="194">
        <f ca="1">INDEX(OFFSET('Actual NPC (Total System)'!L$1,MATCH("NET SYSTEM LOAD",'Actual NPC (Total System)'!$A:$A,0),0,1000,1),MATCH($C243,OFFSET('Actual NPC (Total System)'!$C$1,MATCH("NET SYSTEM LOAD",'Actual NPC (Total System)'!$A:$A,0),0,1000,1),0),1)*$E243</f>
        <v>0</v>
      </c>
      <c r="O243" s="194">
        <f ca="1">INDEX(OFFSET('Actual NPC (Total System)'!M$1,MATCH("NET SYSTEM LOAD",'Actual NPC (Total System)'!$A:$A,0),0,1000,1),MATCH($C243,OFFSET('Actual NPC (Total System)'!$C$1,MATCH("NET SYSTEM LOAD",'Actual NPC (Total System)'!$A:$A,0),0,1000,1),0),1)*$E243</f>
        <v>0</v>
      </c>
      <c r="P243" s="194">
        <f ca="1">INDEX(OFFSET('Actual NPC (Total System)'!N$1,MATCH("NET SYSTEM LOAD",'Actual NPC (Total System)'!$A:$A,0),0,1000,1),MATCH($C243,OFFSET('Actual NPC (Total System)'!$C$1,MATCH("NET SYSTEM LOAD",'Actual NPC (Total System)'!$A:$A,0),0,1000,1),0),1)*$E243</f>
        <v>0</v>
      </c>
      <c r="Q243" s="194">
        <f ca="1">INDEX(OFFSET('Actual NPC (Total System)'!O$1,MATCH("NET SYSTEM LOAD",'Actual NPC (Total System)'!$A:$A,0),0,1000,1),MATCH($C243,OFFSET('Actual NPC (Total System)'!$C$1,MATCH("NET SYSTEM LOAD",'Actual NPC (Total System)'!$A:$A,0),0,1000,1),0),1)*$E243</f>
        <v>0</v>
      </c>
      <c r="R243" s="194">
        <f ca="1">INDEX(OFFSET('Actual NPC (Total System)'!P$1,MATCH("NET SYSTEM LOAD",'Actual NPC (Total System)'!$A:$A,0),0,1000,1),MATCH($C243,OFFSET('Actual NPC (Total System)'!$C$1,MATCH("NET SYSTEM LOAD",'Actual NPC (Total System)'!$A:$A,0),0,1000,1),0),1)*$E243</f>
        <v>0</v>
      </c>
      <c r="S243" s="59"/>
    </row>
    <row r="244" spans="1:19" ht="12.75">
      <c r="A244" s="39"/>
      <c r="C244" s="167" t="s">
        <v>97</v>
      </c>
      <c r="D244" s="327" t="s">
        <v>172</v>
      </c>
      <c r="E244" s="326">
        <f>VLOOKUP(D244,'Actual Factors'!$A$4:$B$9,2,FALSE)</f>
        <v>0</v>
      </c>
      <c r="F244" s="187">
        <f t="shared" ca="1" si="61"/>
        <v>0</v>
      </c>
      <c r="G244" s="194">
        <f ca="1">INDEX(OFFSET('Actual NPC (Total System)'!E$1,MATCH("NET SYSTEM LOAD",'Actual NPC (Total System)'!$A:$A,0),0,1000,1),MATCH($C244,OFFSET('Actual NPC (Total System)'!$C$1,MATCH("NET SYSTEM LOAD",'Actual NPC (Total System)'!$A:$A,0),0,1000,1),0),1)*$E244</f>
        <v>0</v>
      </c>
      <c r="H244" s="194">
        <f ca="1">INDEX(OFFSET('Actual NPC (Total System)'!F$1,MATCH("NET SYSTEM LOAD",'Actual NPC (Total System)'!$A:$A,0),0,1000,1),MATCH($C244,OFFSET('Actual NPC (Total System)'!$C$1,MATCH("NET SYSTEM LOAD",'Actual NPC (Total System)'!$A:$A,0),0,1000,1),0),1)*$E244</f>
        <v>0</v>
      </c>
      <c r="I244" s="194">
        <f ca="1">INDEX(OFFSET('Actual NPC (Total System)'!G$1,MATCH("NET SYSTEM LOAD",'Actual NPC (Total System)'!$A:$A,0),0,1000,1),MATCH($C244,OFFSET('Actual NPC (Total System)'!$C$1,MATCH("NET SYSTEM LOAD",'Actual NPC (Total System)'!$A:$A,0),0,1000,1),0),1)*$E244</f>
        <v>0</v>
      </c>
      <c r="J244" s="194">
        <f ca="1">INDEX(OFFSET('Actual NPC (Total System)'!H$1,MATCH("NET SYSTEM LOAD",'Actual NPC (Total System)'!$A:$A,0),0,1000,1),MATCH($C244,OFFSET('Actual NPC (Total System)'!$C$1,MATCH("NET SYSTEM LOAD",'Actual NPC (Total System)'!$A:$A,0),0,1000,1),0),1)*$E244</f>
        <v>0</v>
      </c>
      <c r="K244" s="194">
        <f ca="1">INDEX(OFFSET('Actual NPC (Total System)'!I$1,MATCH("NET SYSTEM LOAD",'Actual NPC (Total System)'!$A:$A,0),0,1000,1),MATCH($C244,OFFSET('Actual NPC (Total System)'!$C$1,MATCH("NET SYSTEM LOAD",'Actual NPC (Total System)'!$A:$A,0),0,1000,1),0),1)*$E244</f>
        <v>0</v>
      </c>
      <c r="L244" s="194">
        <f ca="1">INDEX(OFFSET('Actual NPC (Total System)'!J$1,MATCH("NET SYSTEM LOAD",'Actual NPC (Total System)'!$A:$A,0),0,1000,1),MATCH($C244,OFFSET('Actual NPC (Total System)'!$C$1,MATCH("NET SYSTEM LOAD",'Actual NPC (Total System)'!$A:$A,0),0,1000,1),0),1)*$E244</f>
        <v>0</v>
      </c>
      <c r="M244" s="194">
        <f ca="1">INDEX(OFFSET('Actual NPC (Total System)'!K$1,MATCH("NET SYSTEM LOAD",'Actual NPC (Total System)'!$A:$A,0),0,1000,1),MATCH($C244,OFFSET('Actual NPC (Total System)'!$C$1,MATCH("NET SYSTEM LOAD",'Actual NPC (Total System)'!$A:$A,0),0,1000,1),0),1)*$E244</f>
        <v>0</v>
      </c>
      <c r="N244" s="194">
        <f ca="1">INDEX(OFFSET('Actual NPC (Total System)'!L$1,MATCH("NET SYSTEM LOAD",'Actual NPC (Total System)'!$A:$A,0),0,1000,1),MATCH($C244,OFFSET('Actual NPC (Total System)'!$C$1,MATCH("NET SYSTEM LOAD",'Actual NPC (Total System)'!$A:$A,0),0,1000,1),0),1)*$E244</f>
        <v>0</v>
      </c>
      <c r="O244" s="194">
        <f ca="1">INDEX(OFFSET('Actual NPC (Total System)'!M$1,MATCH("NET SYSTEM LOAD",'Actual NPC (Total System)'!$A:$A,0),0,1000,1),MATCH($C244,OFFSET('Actual NPC (Total System)'!$C$1,MATCH("NET SYSTEM LOAD",'Actual NPC (Total System)'!$A:$A,0),0,1000,1),0),1)*$E244</f>
        <v>0</v>
      </c>
      <c r="P244" s="194">
        <f ca="1">INDEX(OFFSET('Actual NPC (Total System)'!N$1,MATCH("NET SYSTEM LOAD",'Actual NPC (Total System)'!$A:$A,0),0,1000,1),MATCH($C244,OFFSET('Actual NPC (Total System)'!$C$1,MATCH("NET SYSTEM LOAD",'Actual NPC (Total System)'!$A:$A,0),0,1000,1),0),1)*$E244</f>
        <v>0</v>
      </c>
      <c r="Q244" s="194">
        <f ca="1">INDEX(OFFSET('Actual NPC (Total System)'!O$1,MATCH("NET SYSTEM LOAD",'Actual NPC (Total System)'!$A:$A,0),0,1000,1),MATCH($C244,OFFSET('Actual NPC (Total System)'!$C$1,MATCH("NET SYSTEM LOAD",'Actual NPC (Total System)'!$A:$A,0),0,1000,1),0),1)*$E244</f>
        <v>0</v>
      </c>
      <c r="R244" s="194">
        <f ca="1">INDEX(OFFSET('Actual NPC (Total System)'!P$1,MATCH("NET SYSTEM LOAD",'Actual NPC (Total System)'!$A:$A,0),0,1000,1),MATCH($C244,OFFSET('Actual NPC (Total System)'!$C$1,MATCH("NET SYSTEM LOAD",'Actual NPC (Total System)'!$A:$A,0),0,1000,1),0),1)*$E244</f>
        <v>0</v>
      </c>
      <c r="S244" s="59"/>
    </row>
    <row r="245" spans="1:19" ht="12.75">
      <c r="A245" s="39"/>
      <c r="B245" s="153"/>
      <c r="C245" s="167" t="s">
        <v>131</v>
      </c>
      <c r="D245" s="327" t="s">
        <v>172</v>
      </c>
      <c r="E245" s="326">
        <f>VLOOKUP(D245,'Actual Factors'!$A$4:$B$9,2,FALSE)</f>
        <v>0</v>
      </c>
      <c r="F245" s="187">
        <f t="shared" ref="F245:F252" ca="1" si="65">SUM(G245:R245)</f>
        <v>0</v>
      </c>
      <c r="G245" s="194">
        <f ca="1">INDEX(OFFSET('Actual NPC (Total System)'!E$1,MATCH("NET SYSTEM LOAD",'Actual NPC (Total System)'!$A:$A,0),0,1000,1),MATCH($C245,OFFSET('Actual NPC (Total System)'!$C$1,MATCH("NET SYSTEM LOAD",'Actual NPC (Total System)'!$A:$A,0),0,1000,1),0),1)*$E245</f>
        <v>0</v>
      </c>
      <c r="H245" s="194">
        <f ca="1">INDEX(OFFSET('Actual NPC (Total System)'!F$1,MATCH("NET SYSTEM LOAD",'Actual NPC (Total System)'!$A:$A,0),0,1000,1),MATCH($C245,OFFSET('Actual NPC (Total System)'!$C$1,MATCH("NET SYSTEM LOAD",'Actual NPC (Total System)'!$A:$A,0),0,1000,1),0),1)*$E245</f>
        <v>0</v>
      </c>
      <c r="I245" s="194">
        <f ca="1">INDEX(OFFSET('Actual NPC (Total System)'!G$1,MATCH("NET SYSTEM LOAD",'Actual NPC (Total System)'!$A:$A,0),0,1000,1),MATCH($C245,OFFSET('Actual NPC (Total System)'!$C$1,MATCH("NET SYSTEM LOAD",'Actual NPC (Total System)'!$A:$A,0),0,1000,1),0),1)*$E245</f>
        <v>0</v>
      </c>
      <c r="J245" s="194">
        <f ca="1">INDEX(OFFSET('Actual NPC (Total System)'!H$1,MATCH("NET SYSTEM LOAD",'Actual NPC (Total System)'!$A:$A,0),0,1000,1),MATCH($C245,OFFSET('Actual NPC (Total System)'!$C$1,MATCH("NET SYSTEM LOAD",'Actual NPC (Total System)'!$A:$A,0),0,1000,1),0),1)*$E245</f>
        <v>0</v>
      </c>
      <c r="K245" s="194">
        <f ca="1">INDEX(OFFSET('Actual NPC (Total System)'!I$1,MATCH("NET SYSTEM LOAD",'Actual NPC (Total System)'!$A:$A,0),0,1000,1),MATCH($C245,OFFSET('Actual NPC (Total System)'!$C$1,MATCH("NET SYSTEM LOAD",'Actual NPC (Total System)'!$A:$A,0),0,1000,1),0),1)*$E245</f>
        <v>0</v>
      </c>
      <c r="L245" s="194">
        <f ca="1">INDEX(OFFSET('Actual NPC (Total System)'!J$1,MATCH("NET SYSTEM LOAD",'Actual NPC (Total System)'!$A:$A,0),0,1000,1),MATCH($C245,OFFSET('Actual NPC (Total System)'!$C$1,MATCH("NET SYSTEM LOAD",'Actual NPC (Total System)'!$A:$A,0),0,1000,1),0),1)*$E245</f>
        <v>0</v>
      </c>
      <c r="M245" s="194">
        <f ca="1">INDEX(OFFSET('Actual NPC (Total System)'!K$1,MATCH("NET SYSTEM LOAD",'Actual NPC (Total System)'!$A:$A,0),0,1000,1),MATCH($C245,OFFSET('Actual NPC (Total System)'!$C$1,MATCH("NET SYSTEM LOAD",'Actual NPC (Total System)'!$A:$A,0),0,1000,1),0),1)*$E245</f>
        <v>0</v>
      </c>
      <c r="N245" s="194">
        <f ca="1">INDEX(OFFSET('Actual NPC (Total System)'!L$1,MATCH("NET SYSTEM LOAD",'Actual NPC (Total System)'!$A:$A,0),0,1000,1),MATCH($C245,OFFSET('Actual NPC (Total System)'!$C$1,MATCH("NET SYSTEM LOAD",'Actual NPC (Total System)'!$A:$A,0),0,1000,1),0),1)*$E245</f>
        <v>0</v>
      </c>
      <c r="O245" s="194">
        <f ca="1">INDEX(OFFSET('Actual NPC (Total System)'!M$1,MATCH("NET SYSTEM LOAD",'Actual NPC (Total System)'!$A:$A,0),0,1000,1),MATCH($C245,OFFSET('Actual NPC (Total System)'!$C$1,MATCH("NET SYSTEM LOAD",'Actual NPC (Total System)'!$A:$A,0),0,1000,1),0),1)*$E245</f>
        <v>0</v>
      </c>
      <c r="P245" s="194">
        <f ca="1">INDEX(OFFSET('Actual NPC (Total System)'!N$1,MATCH("NET SYSTEM LOAD",'Actual NPC (Total System)'!$A:$A,0),0,1000,1),MATCH($C245,OFFSET('Actual NPC (Total System)'!$C$1,MATCH("NET SYSTEM LOAD",'Actual NPC (Total System)'!$A:$A,0),0,1000,1),0),1)*$E245</f>
        <v>0</v>
      </c>
      <c r="Q245" s="194">
        <f ca="1">INDEX(OFFSET('Actual NPC (Total System)'!O$1,MATCH("NET SYSTEM LOAD",'Actual NPC (Total System)'!$A:$A,0),0,1000,1),MATCH($C245,OFFSET('Actual NPC (Total System)'!$C$1,MATCH("NET SYSTEM LOAD",'Actual NPC (Total System)'!$A:$A,0),0,1000,1),0),1)*$E245</f>
        <v>0</v>
      </c>
      <c r="R245" s="194">
        <f ca="1">INDEX(OFFSET('Actual NPC (Total System)'!P$1,MATCH("NET SYSTEM LOAD",'Actual NPC (Total System)'!$A:$A,0),0,1000,1),MATCH($C245,OFFSET('Actual NPC (Total System)'!$C$1,MATCH("NET SYSTEM LOAD",'Actual NPC (Total System)'!$A:$A,0),0,1000,1),0),1)*$E245</f>
        <v>0</v>
      </c>
      <c r="S245" s="59"/>
    </row>
    <row r="246" spans="1:19" ht="12.75">
      <c r="A246" s="39"/>
      <c r="B246" s="153"/>
      <c r="C246" s="167" t="s">
        <v>132</v>
      </c>
      <c r="D246" s="327" t="s">
        <v>172</v>
      </c>
      <c r="E246" s="326">
        <f>VLOOKUP(D246,'Actual Factors'!$A$4:$B$9,2,FALSE)</f>
        <v>0</v>
      </c>
      <c r="F246" s="187">
        <f t="shared" ca="1" si="65"/>
        <v>0</v>
      </c>
      <c r="G246" s="194">
        <f ca="1">INDEX(OFFSET('Actual NPC (Total System)'!E$1,MATCH("NET SYSTEM LOAD",'Actual NPC (Total System)'!$A:$A,0),0,1000,1),MATCH($C246,OFFSET('Actual NPC (Total System)'!$C$1,MATCH("NET SYSTEM LOAD",'Actual NPC (Total System)'!$A:$A,0),0,1000,1),0),1)*$E246</f>
        <v>0</v>
      </c>
      <c r="H246" s="194">
        <f ca="1">INDEX(OFFSET('Actual NPC (Total System)'!F$1,MATCH("NET SYSTEM LOAD",'Actual NPC (Total System)'!$A:$A,0),0,1000,1),MATCH($C246,OFFSET('Actual NPC (Total System)'!$C$1,MATCH("NET SYSTEM LOAD",'Actual NPC (Total System)'!$A:$A,0),0,1000,1),0),1)*$E246</f>
        <v>0</v>
      </c>
      <c r="I246" s="194">
        <f ca="1">INDEX(OFFSET('Actual NPC (Total System)'!G$1,MATCH("NET SYSTEM LOAD",'Actual NPC (Total System)'!$A:$A,0),0,1000,1),MATCH($C246,OFFSET('Actual NPC (Total System)'!$C$1,MATCH("NET SYSTEM LOAD",'Actual NPC (Total System)'!$A:$A,0),0,1000,1),0),1)*$E246</f>
        <v>0</v>
      </c>
      <c r="J246" s="194">
        <f ca="1">INDEX(OFFSET('Actual NPC (Total System)'!H$1,MATCH("NET SYSTEM LOAD",'Actual NPC (Total System)'!$A:$A,0),0,1000,1),MATCH($C246,OFFSET('Actual NPC (Total System)'!$C$1,MATCH("NET SYSTEM LOAD",'Actual NPC (Total System)'!$A:$A,0),0,1000,1),0),1)*$E246</f>
        <v>0</v>
      </c>
      <c r="K246" s="194">
        <f ca="1">INDEX(OFFSET('Actual NPC (Total System)'!I$1,MATCH("NET SYSTEM LOAD",'Actual NPC (Total System)'!$A:$A,0),0,1000,1),MATCH($C246,OFFSET('Actual NPC (Total System)'!$C$1,MATCH("NET SYSTEM LOAD",'Actual NPC (Total System)'!$A:$A,0),0,1000,1),0),1)*$E246</f>
        <v>0</v>
      </c>
      <c r="L246" s="194">
        <f ca="1">INDEX(OFFSET('Actual NPC (Total System)'!J$1,MATCH("NET SYSTEM LOAD",'Actual NPC (Total System)'!$A:$A,0),0,1000,1),MATCH($C246,OFFSET('Actual NPC (Total System)'!$C$1,MATCH("NET SYSTEM LOAD",'Actual NPC (Total System)'!$A:$A,0),0,1000,1),0),1)*$E246</f>
        <v>0</v>
      </c>
      <c r="M246" s="194">
        <f ca="1">INDEX(OFFSET('Actual NPC (Total System)'!K$1,MATCH("NET SYSTEM LOAD",'Actual NPC (Total System)'!$A:$A,0),0,1000,1),MATCH($C246,OFFSET('Actual NPC (Total System)'!$C$1,MATCH("NET SYSTEM LOAD",'Actual NPC (Total System)'!$A:$A,0),0,1000,1),0),1)*$E246</f>
        <v>0</v>
      </c>
      <c r="N246" s="194">
        <f ca="1">INDEX(OFFSET('Actual NPC (Total System)'!L$1,MATCH("NET SYSTEM LOAD",'Actual NPC (Total System)'!$A:$A,0),0,1000,1),MATCH($C246,OFFSET('Actual NPC (Total System)'!$C$1,MATCH("NET SYSTEM LOAD",'Actual NPC (Total System)'!$A:$A,0),0,1000,1),0),1)*$E246</f>
        <v>0</v>
      </c>
      <c r="O246" s="194">
        <f ca="1">INDEX(OFFSET('Actual NPC (Total System)'!M$1,MATCH("NET SYSTEM LOAD",'Actual NPC (Total System)'!$A:$A,0),0,1000,1),MATCH($C246,OFFSET('Actual NPC (Total System)'!$C$1,MATCH("NET SYSTEM LOAD",'Actual NPC (Total System)'!$A:$A,0),0,1000,1),0),1)*$E246</f>
        <v>0</v>
      </c>
      <c r="P246" s="194">
        <f ca="1">INDEX(OFFSET('Actual NPC (Total System)'!N$1,MATCH("NET SYSTEM LOAD",'Actual NPC (Total System)'!$A:$A,0),0,1000,1),MATCH($C246,OFFSET('Actual NPC (Total System)'!$C$1,MATCH("NET SYSTEM LOAD",'Actual NPC (Total System)'!$A:$A,0),0,1000,1),0),1)*$E246</f>
        <v>0</v>
      </c>
      <c r="Q246" s="194">
        <f ca="1">INDEX(OFFSET('Actual NPC (Total System)'!O$1,MATCH("NET SYSTEM LOAD",'Actual NPC (Total System)'!$A:$A,0),0,1000,1),MATCH($C246,OFFSET('Actual NPC (Total System)'!$C$1,MATCH("NET SYSTEM LOAD",'Actual NPC (Total System)'!$A:$A,0),0,1000,1),0),1)*$E246</f>
        <v>0</v>
      </c>
      <c r="R246" s="194">
        <f ca="1">INDEX(OFFSET('Actual NPC (Total System)'!P$1,MATCH("NET SYSTEM LOAD",'Actual NPC (Total System)'!$A:$A,0),0,1000,1),MATCH($C246,OFFSET('Actual NPC (Total System)'!$C$1,MATCH("NET SYSTEM LOAD",'Actual NPC (Total System)'!$A:$A,0),0,1000,1),0),1)*$E246</f>
        <v>0</v>
      </c>
      <c r="S246" s="59"/>
    </row>
    <row r="247" spans="1:19" ht="12.75">
      <c r="A247" s="39"/>
      <c r="B247" s="153"/>
      <c r="C247" s="167" t="s">
        <v>125</v>
      </c>
      <c r="D247" s="327" t="s">
        <v>172</v>
      </c>
      <c r="E247" s="326">
        <f>VLOOKUP(D247,'Actual Factors'!$A$4:$B$9,2,FALSE)</f>
        <v>0</v>
      </c>
      <c r="F247" s="187">
        <f t="shared" ca="1" si="65"/>
        <v>0</v>
      </c>
      <c r="G247" s="194">
        <f ca="1">INDEX(OFFSET('Actual NPC (Total System)'!E$1,MATCH("NET SYSTEM LOAD",'Actual NPC (Total System)'!$A:$A,0),0,1000,1),MATCH($C247,OFFSET('Actual NPC (Total System)'!$C$1,MATCH("NET SYSTEM LOAD",'Actual NPC (Total System)'!$A:$A,0),0,1000,1),0),1)*$E247</f>
        <v>0</v>
      </c>
      <c r="H247" s="194">
        <f ca="1">INDEX(OFFSET('Actual NPC (Total System)'!F$1,MATCH("NET SYSTEM LOAD",'Actual NPC (Total System)'!$A:$A,0),0,1000,1),MATCH($C247,OFFSET('Actual NPC (Total System)'!$C$1,MATCH("NET SYSTEM LOAD",'Actual NPC (Total System)'!$A:$A,0),0,1000,1),0),1)*$E247</f>
        <v>0</v>
      </c>
      <c r="I247" s="194">
        <f ca="1">INDEX(OFFSET('Actual NPC (Total System)'!G$1,MATCH("NET SYSTEM LOAD",'Actual NPC (Total System)'!$A:$A,0),0,1000,1),MATCH($C247,OFFSET('Actual NPC (Total System)'!$C$1,MATCH("NET SYSTEM LOAD",'Actual NPC (Total System)'!$A:$A,0),0,1000,1),0),1)*$E247</f>
        <v>0</v>
      </c>
      <c r="J247" s="194">
        <f ca="1">INDEX(OFFSET('Actual NPC (Total System)'!H$1,MATCH("NET SYSTEM LOAD",'Actual NPC (Total System)'!$A:$A,0),0,1000,1),MATCH($C247,OFFSET('Actual NPC (Total System)'!$C$1,MATCH("NET SYSTEM LOAD",'Actual NPC (Total System)'!$A:$A,0),0,1000,1),0),1)*$E247</f>
        <v>0</v>
      </c>
      <c r="K247" s="194">
        <f ca="1">INDEX(OFFSET('Actual NPC (Total System)'!I$1,MATCH("NET SYSTEM LOAD",'Actual NPC (Total System)'!$A:$A,0),0,1000,1),MATCH($C247,OFFSET('Actual NPC (Total System)'!$C$1,MATCH("NET SYSTEM LOAD",'Actual NPC (Total System)'!$A:$A,0),0,1000,1),0),1)*$E247</f>
        <v>0</v>
      </c>
      <c r="L247" s="194">
        <f ca="1">INDEX(OFFSET('Actual NPC (Total System)'!J$1,MATCH("NET SYSTEM LOAD",'Actual NPC (Total System)'!$A:$A,0),0,1000,1),MATCH($C247,OFFSET('Actual NPC (Total System)'!$C$1,MATCH("NET SYSTEM LOAD",'Actual NPC (Total System)'!$A:$A,0),0,1000,1),0),1)*$E247</f>
        <v>0</v>
      </c>
      <c r="M247" s="194">
        <f ca="1">INDEX(OFFSET('Actual NPC (Total System)'!K$1,MATCH("NET SYSTEM LOAD",'Actual NPC (Total System)'!$A:$A,0),0,1000,1),MATCH($C247,OFFSET('Actual NPC (Total System)'!$C$1,MATCH("NET SYSTEM LOAD",'Actual NPC (Total System)'!$A:$A,0),0,1000,1),0),1)*$E247</f>
        <v>0</v>
      </c>
      <c r="N247" s="194">
        <f ca="1">INDEX(OFFSET('Actual NPC (Total System)'!L$1,MATCH("NET SYSTEM LOAD",'Actual NPC (Total System)'!$A:$A,0),0,1000,1),MATCH($C247,OFFSET('Actual NPC (Total System)'!$C$1,MATCH("NET SYSTEM LOAD",'Actual NPC (Total System)'!$A:$A,0),0,1000,1),0),1)*$E247</f>
        <v>0</v>
      </c>
      <c r="O247" s="194">
        <f ca="1">INDEX(OFFSET('Actual NPC (Total System)'!M$1,MATCH("NET SYSTEM LOAD",'Actual NPC (Total System)'!$A:$A,0),0,1000,1),MATCH($C247,OFFSET('Actual NPC (Total System)'!$C$1,MATCH("NET SYSTEM LOAD",'Actual NPC (Total System)'!$A:$A,0),0,1000,1),0),1)*$E247</f>
        <v>0</v>
      </c>
      <c r="P247" s="194">
        <f ca="1">INDEX(OFFSET('Actual NPC (Total System)'!N$1,MATCH("NET SYSTEM LOAD",'Actual NPC (Total System)'!$A:$A,0),0,1000,1),MATCH($C247,OFFSET('Actual NPC (Total System)'!$C$1,MATCH("NET SYSTEM LOAD",'Actual NPC (Total System)'!$A:$A,0),0,1000,1),0),1)*$E247</f>
        <v>0</v>
      </c>
      <c r="Q247" s="194">
        <f ca="1">INDEX(OFFSET('Actual NPC (Total System)'!O$1,MATCH("NET SYSTEM LOAD",'Actual NPC (Total System)'!$A:$A,0),0,1000,1),MATCH($C247,OFFSET('Actual NPC (Total System)'!$C$1,MATCH("NET SYSTEM LOAD",'Actual NPC (Total System)'!$A:$A,0),0,1000,1),0),1)*$E247</f>
        <v>0</v>
      </c>
      <c r="R247" s="194">
        <f ca="1">INDEX(OFFSET('Actual NPC (Total System)'!P$1,MATCH("NET SYSTEM LOAD",'Actual NPC (Total System)'!$A:$A,0),0,1000,1),MATCH($C247,OFFSET('Actual NPC (Total System)'!$C$1,MATCH("NET SYSTEM LOAD",'Actual NPC (Total System)'!$A:$A,0),0,1000,1),0),1)*$E247</f>
        <v>0</v>
      </c>
      <c r="S247" s="59"/>
    </row>
    <row r="248" spans="1:19" ht="12.75">
      <c r="A248" s="39"/>
      <c r="B248" s="153"/>
      <c r="C248" s="167" t="s">
        <v>122</v>
      </c>
      <c r="D248" s="327" t="s">
        <v>172</v>
      </c>
      <c r="E248" s="326">
        <f>VLOOKUP(D248,'Actual Factors'!$A$4:$B$9,2,FALSE)</f>
        <v>0</v>
      </c>
      <c r="F248" s="187">
        <f t="shared" ca="1" si="65"/>
        <v>0</v>
      </c>
      <c r="G248" s="194">
        <f ca="1">INDEX(OFFSET('Actual NPC (Total System)'!E$1,MATCH("NET SYSTEM LOAD",'Actual NPC (Total System)'!$A:$A,0),0,1000,1),MATCH($C248,OFFSET('Actual NPC (Total System)'!$C$1,MATCH("NET SYSTEM LOAD",'Actual NPC (Total System)'!$A:$A,0),0,1000,1),0),1)*$E248</f>
        <v>0</v>
      </c>
      <c r="H248" s="194">
        <f ca="1">INDEX(OFFSET('Actual NPC (Total System)'!F$1,MATCH("NET SYSTEM LOAD",'Actual NPC (Total System)'!$A:$A,0),0,1000,1),MATCH($C248,OFFSET('Actual NPC (Total System)'!$C$1,MATCH("NET SYSTEM LOAD",'Actual NPC (Total System)'!$A:$A,0),0,1000,1),0),1)*$E248</f>
        <v>0</v>
      </c>
      <c r="I248" s="194">
        <f ca="1">INDEX(OFFSET('Actual NPC (Total System)'!G$1,MATCH("NET SYSTEM LOAD",'Actual NPC (Total System)'!$A:$A,0),0,1000,1),MATCH($C248,OFFSET('Actual NPC (Total System)'!$C$1,MATCH("NET SYSTEM LOAD",'Actual NPC (Total System)'!$A:$A,0),0,1000,1),0),1)*$E248</f>
        <v>0</v>
      </c>
      <c r="J248" s="194">
        <f ca="1">INDEX(OFFSET('Actual NPC (Total System)'!H$1,MATCH("NET SYSTEM LOAD",'Actual NPC (Total System)'!$A:$A,0),0,1000,1),MATCH($C248,OFFSET('Actual NPC (Total System)'!$C$1,MATCH("NET SYSTEM LOAD",'Actual NPC (Total System)'!$A:$A,0),0,1000,1),0),1)*$E248</f>
        <v>0</v>
      </c>
      <c r="K248" s="194">
        <f ca="1">INDEX(OFFSET('Actual NPC (Total System)'!I$1,MATCH("NET SYSTEM LOAD",'Actual NPC (Total System)'!$A:$A,0),0,1000,1),MATCH($C248,OFFSET('Actual NPC (Total System)'!$C$1,MATCH("NET SYSTEM LOAD",'Actual NPC (Total System)'!$A:$A,0),0,1000,1),0),1)*$E248</f>
        <v>0</v>
      </c>
      <c r="L248" s="194">
        <f ca="1">INDEX(OFFSET('Actual NPC (Total System)'!J$1,MATCH("NET SYSTEM LOAD",'Actual NPC (Total System)'!$A:$A,0),0,1000,1),MATCH($C248,OFFSET('Actual NPC (Total System)'!$C$1,MATCH("NET SYSTEM LOAD",'Actual NPC (Total System)'!$A:$A,0),0,1000,1),0),1)*$E248</f>
        <v>0</v>
      </c>
      <c r="M248" s="194">
        <f ca="1">INDEX(OFFSET('Actual NPC (Total System)'!K$1,MATCH("NET SYSTEM LOAD",'Actual NPC (Total System)'!$A:$A,0),0,1000,1),MATCH($C248,OFFSET('Actual NPC (Total System)'!$C$1,MATCH("NET SYSTEM LOAD",'Actual NPC (Total System)'!$A:$A,0),0,1000,1),0),1)*$E248</f>
        <v>0</v>
      </c>
      <c r="N248" s="194">
        <f ca="1">INDEX(OFFSET('Actual NPC (Total System)'!L$1,MATCH("NET SYSTEM LOAD",'Actual NPC (Total System)'!$A:$A,0),0,1000,1),MATCH($C248,OFFSET('Actual NPC (Total System)'!$C$1,MATCH("NET SYSTEM LOAD",'Actual NPC (Total System)'!$A:$A,0),0,1000,1),0),1)*$E248</f>
        <v>0</v>
      </c>
      <c r="O248" s="194">
        <f ca="1">INDEX(OFFSET('Actual NPC (Total System)'!M$1,MATCH("NET SYSTEM LOAD",'Actual NPC (Total System)'!$A:$A,0),0,1000,1),MATCH($C248,OFFSET('Actual NPC (Total System)'!$C$1,MATCH("NET SYSTEM LOAD",'Actual NPC (Total System)'!$A:$A,0),0,1000,1),0),1)*$E248</f>
        <v>0</v>
      </c>
      <c r="P248" s="194">
        <f ca="1">INDEX(OFFSET('Actual NPC (Total System)'!N$1,MATCH("NET SYSTEM LOAD",'Actual NPC (Total System)'!$A:$A,0),0,1000,1),MATCH($C248,OFFSET('Actual NPC (Total System)'!$C$1,MATCH("NET SYSTEM LOAD",'Actual NPC (Total System)'!$A:$A,0),0,1000,1),0),1)*$E248</f>
        <v>0</v>
      </c>
      <c r="Q248" s="194">
        <f ca="1">INDEX(OFFSET('Actual NPC (Total System)'!O$1,MATCH("NET SYSTEM LOAD",'Actual NPC (Total System)'!$A:$A,0),0,1000,1),MATCH($C248,OFFSET('Actual NPC (Total System)'!$C$1,MATCH("NET SYSTEM LOAD",'Actual NPC (Total System)'!$A:$A,0),0,1000,1),0),1)*$E248</f>
        <v>0</v>
      </c>
      <c r="R248" s="194">
        <f ca="1">INDEX(OFFSET('Actual NPC (Total System)'!P$1,MATCH("NET SYSTEM LOAD",'Actual NPC (Total System)'!$A:$A,0),0,1000,1),MATCH($C248,OFFSET('Actual NPC (Total System)'!$C$1,MATCH("NET SYSTEM LOAD",'Actual NPC (Total System)'!$A:$A,0),0,1000,1),0),1)*$E248</f>
        <v>0</v>
      </c>
      <c r="S248" s="59"/>
    </row>
    <row r="249" spans="1:19" ht="12.75">
      <c r="A249" s="39"/>
      <c r="B249" s="250"/>
      <c r="C249" s="251" t="s">
        <v>20</v>
      </c>
      <c r="D249" s="327" t="s">
        <v>172</v>
      </c>
      <c r="E249" s="326">
        <f>VLOOKUP(D249,'Actual Factors'!$A$4:$B$9,2,FALSE)</f>
        <v>0</v>
      </c>
      <c r="F249" s="187">
        <f t="shared" ref="F249:F251" ca="1" si="66">SUM(G249:R249)</f>
        <v>0</v>
      </c>
      <c r="G249" s="194">
        <f ca="1">INDEX(OFFSET('Actual NPC (Total System)'!E$1,MATCH("NET SYSTEM LOAD",'Actual NPC (Total System)'!$A:$A,0),0,1000,1),MATCH($C249,OFFSET('Actual NPC (Total System)'!$C$1,MATCH("NET SYSTEM LOAD",'Actual NPC (Total System)'!$A:$A,0),0,1000,1),0),1)*$E249</f>
        <v>0</v>
      </c>
      <c r="H249" s="194">
        <f ca="1">INDEX(OFFSET('Actual NPC (Total System)'!F$1,MATCH("NET SYSTEM LOAD",'Actual NPC (Total System)'!$A:$A,0),0,1000,1),MATCH($C249,OFFSET('Actual NPC (Total System)'!$C$1,MATCH("NET SYSTEM LOAD",'Actual NPC (Total System)'!$A:$A,0),0,1000,1),0),1)*$E249</f>
        <v>0</v>
      </c>
      <c r="I249" s="194">
        <f ca="1">INDEX(OFFSET('Actual NPC (Total System)'!G$1,MATCH("NET SYSTEM LOAD",'Actual NPC (Total System)'!$A:$A,0),0,1000,1),MATCH($C249,OFFSET('Actual NPC (Total System)'!$C$1,MATCH("NET SYSTEM LOAD",'Actual NPC (Total System)'!$A:$A,0),0,1000,1),0),1)*$E249</f>
        <v>0</v>
      </c>
      <c r="J249" s="194">
        <f ca="1">INDEX(OFFSET('Actual NPC (Total System)'!H$1,MATCH("NET SYSTEM LOAD",'Actual NPC (Total System)'!$A:$A,0),0,1000,1),MATCH($C249,OFFSET('Actual NPC (Total System)'!$C$1,MATCH("NET SYSTEM LOAD",'Actual NPC (Total System)'!$A:$A,0),0,1000,1),0),1)*$E249</f>
        <v>0</v>
      </c>
      <c r="K249" s="194">
        <f ca="1">INDEX(OFFSET('Actual NPC (Total System)'!I$1,MATCH("NET SYSTEM LOAD",'Actual NPC (Total System)'!$A:$A,0),0,1000,1),MATCH($C249,OFFSET('Actual NPC (Total System)'!$C$1,MATCH("NET SYSTEM LOAD",'Actual NPC (Total System)'!$A:$A,0),0,1000,1),0),1)*$E249</f>
        <v>0</v>
      </c>
      <c r="L249" s="194">
        <f ca="1">INDEX(OFFSET('Actual NPC (Total System)'!J$1,MATCH("NET SYSTEM LOAD",'Actual NPC (Total System)'!$A:$A,0),0,1000,1),MATCH($C249,OFFSET('Actual NPC (Total System)'!$C$1,MATCH("NET SYSTEM LOAD",'Actual NPC (Total System)'!$A:$A,0),0,1000,1),0),1)*$E249</f>
        <v>0</v>
      </c>
      <c r="M249" s="194">
        <f ca="1">INDEX(OFFSET('Actual NPC (Total System)'!K$1,MATCH("NET SYSTEM LOAD",'Actual NPC (Total System)'!$A:$A,0),0,1000,1),MATCH($C249,OFFSET('Actual NPC (Total System)'!$C$1,MATCH("NET SYSTEM LOAD",'Actual NPC (Total System)'!$A:$A,0),0,1000,1),0),1)*$E249</f>
        <v>0</v>
      </c>
      <c r="N249" s="194">
        <f ca="1">INDEX(OFFSET('Actual NPC (Total System)'!L$1,MATCH("NET SYSTEM LOAD",'Actual NPC (Total System)'!$A:$A,0),0,1000,1),MATCH($C249,OFFSET('Actual NPC (Total System)'!$C$1,MATCH("NET SYSTEM LOAD",'Actual NPC (Total System)'!$A:$A,0),0,1000,1),0),1)*$E249</f>
        <v>0</v>
      </c>
      <c r="O249" s="194">
        <f ca="1">INDEX(OFFSET('Actual NPC (Total System)'!M$1,MATCH("NET SYSTEM LOAD",'Actual NPC (Total System)'!$A:$A,0),0,1000,1),MATCH($C249,OFFSET('Actual NPC (Total System)'!$C$1,MATCH("NET SYSTEM LOAD",'Actual NPC (Total System)'!$A:$A,0),0,1000,1),0),1)*$E249</f>
        <v>0</v>
      </c>
      <c r="P249" s="194">
        <f ca="1">INDEX(OFFSET('Actual NPC (Total System)'!N$1,MATCH("NET SYSTEM LOAD",'Actual NPC (Total System)'!$A:$A,0),0,1000,1),MATCH($C249,OFFSET('Actual NPC (Total System)'!$C$1,MATCH("NET SYSTEM LOAD",'Actual NPC (Total System)'!$A:$A,0),0,1000,1),0),1)*$E249</f>
        <v>0</v>
      </c>
      <c r="Q249" s="194">
        <f ca="1">INDEX(OFFSET('Actual NPC (Total System)'!O$1,MATCH("NET SYSTEM LOAD",'Actual NPC (Total System)'!$A:$A,0),0,1000,1),MATCH($C249,OFFSET('Actual NPC (Total System)'!$C$1,MATCH("NET SYSTEM LOAD",'Actual NPC (Total System)'!$A:$A,0),0,1000,1),0),1)*$E249</f>
        <v>0</v>
      </c>
      <c r="R249" s="194">
        <f ca="1">INDEX(OFFSET('Actual NPC (Total System)'!P$1,MATCH("NET SYSTEM LOAD",'Actual NPC (Total System)'!$A:$A,0),0,1000,1),MATCH($C249,OFFSET('Actual NPC (Total System)'!$C$1,MATCH("NET SYSTEM LOAD",'Actual NPC (Total System)'!$A:$A,0),0,1000,1),0),1)*$E249</f>
        <v>0</v>
      </c>
      <c r="S249" s="59"/>
    </row>
    <row r="250" spans="1:19" ht="12.75">
      <c r="A250" s="39"/>
      <c r="B250" s="250"/>
      <c r="C250" s="251" t="s">
        <v>21</v>
      </c>
      <c r="D250" s="327" t="s">
        <v>172</v>
      </c>
      <c r="E250" s="326">
        <f>VLOOKUP(D250,'Actual Factors'!$A$4:$B$9,2,FALSE)</f>
        <v>0</v>
      </c>
      <c r="F250" s="187">
        <f t="shared" ca="1" si="66"/>
        <v>0</v>
      </c>
      <c r="G250" s="194">
        <f ca="1">INDEX(OFFSET('Actual NPC (Total System)'!E$1,MATCH("NET SYSTEM LOAD",'Actual NPC (Total System)'!$A:$A,0),0,1000,1),MATCH($C250,OFFSET('Actual NPC (Total System)'!$C$1,MATCH("NET SYSTEM LOAD",'Actual NPC (Total System)'!$A:$A,0),0,1000,1),0),1)*$E250</f>
        <v>0</v>
      </c>
      <c r="H250" s="194">
        <f ca="1">INDEX(OFFSET('Actual NPC (Total System)'!F$1,MATCH("NET SYSTEM LOAD",'Actual NPC (Total System)'!$A:$A,0),0,1000,1),MATCH($C250,OFFSET('Actual NPC (Total System)'!$C$1,MATCH("NET SYSTEM LOAD",'Actual NPC (Total System)'!$A:$A,0),0,1000,1),0),1)*$E250</f>
        <v>0</v>
      </c>
      <c r="I250" s="194">
        <f ca="1">INDEX(OFFSET('Actual NPC (Total System)'!G$1,MATCH("NET SYSTEM LOAD",'Actual NPC (Total System)'!$A:$A,0),0,1000,1),MATCH($C250,OFFSET('Actual NPC (Total System)'!$C$1,MATCH("NET SYSTEM LOAD",'Actual NPC (Total System)'!$A:$A,0),0,1000,1),0),1)*$E250</f>
        <v>0</v>
      </c>
      <c r="J250" s="194">
        <f ca="1">INDEX(OFFSET('Actual NPC (Total System)'!H$1,MATCH("NET SYSTEM LOAD",'Actual NPC (Total System)'!$A:$A,0),0,1000,1),MATCH($C250,OFFSET('Actual NPC (Total System)'!$C$1,MATCH("NET SYSTEM LOAD",'Actual NPC (Total System)'!$A:$A,0),0,1000,1),0),1)*$E250</f>
        <v>0</v>
      </c>
      <c r="K250" s="194">
        <f ca="1">INDEX(OFFSET('Actual NPC (Total System)'!I$1,MATCH("NET SYSTEM LOAD",'Actual NPC (Total System)'!$A:$A,0),0,1000,1),MATCH($C250,OFFSET('Actual NPC (Total System)'!$C$1,MATCH("NET SYSTEM LOAD",'Actual NPC (Total System)'!$A:$A,0),0,1000,1),0),1)*$E250</f>
        <v>0</v>
      </c>
      <c r="L250" s="194">
        <f ca="1">INDEX(OFFSET('Actual NPC (Total System)'!J$1,MATCH("NET SYSTEM LOAD",'Actual NPC (Total System)'!$A:$A,0),0,1000,1),MATCH($C250,OFFSET('Actual NPC (Total System)'!$C$1,MATCH("NET SYSTEM LOAD",'Actual NPC (Total System)'!$A:$A,0),0,1000,1),0),1)*$E250</f>
        <v>0</v>
      </c>
      <c r="M250" s="194">
        <f ca="1">INDEX(OFFSET('Actual NPC (Total System)'!K$1,MATCH("NET SYSTEM LOAD",'Actual NPC (Total System)'!$A:$A,0),0,1000,1),MATCH($C250,OFFSET('Actual NPC (Total System)'!$C$1,MATCH("NET SYSTEM LOAD",'Actual NPC (Total System)'!$A:$A,0),0,1000,1),0),1)*$E250</f>
        <v>0</v>
      </c>
      <c r="N250" s="194">
        <f ca="1">INDEX(OFFSET('Actual NPC (Total System)'!L$1,MATCH("NET SYSTEM LOAD",'Actual NPC (Total System)'!$A:$A,0),0,1000,1),MATCH($C250,OFFSET('Actual NPC (Total System)'!$C$1,MATCH("NET SYSTEM LOAD",'Actual NPC (Total System)'!$A:$A,0),0,1000,1),0),1)*$E250</f>
        <v>0</v>
      </c>
      <c r="O250" s="194">
        <f ca="1">INDEX(OFFSET('Actual NPC (Total System)'!M$1,MATCH("NET SYSTEM LOAD",'Actual NPC (Total System)'!$A:$A,0),0,1000,1),MATCH($C250,OFFSET('Actual NPC (Total System)'!$C$1,MATCH("NET SYSTEM LOAD",'Actual NPC (Total System)'!$A:$A,0),0,1000,1),0),1)*$E250</f>
        <v>0</v>
      </c>
      <c r="P250" s="194">
        <f ca="1">INDEX(OFFSET('Actual NPC (Total System)'!N$1,MATCH("NET SYSTEM LOAD",'Actual NPC (Total System)'!$A:$A,0),0,1000,1),MATCH($C250,OFFSET('Actual NPC (Total System)'!$C$1,MATCH("NET SYSTEM LOAD",'Actual NPC (Total System)'!$A:$A,0),0,1000,1),0),1)*$E250</f>
        <v>0</v>
      </c>
      <c r="Q250" s="194">
        <f ca="1">INDEX(OFFSET('Actual NPC (Total System)'!O$1,MATCH("NET SYSTEM LOAD",'Actual NPC (Total System)'!$A:$A,0),0,1000,1),MATCH($C250,OFFSET('Actual NPC (Total System)'!$C$1,MATCH("NET SYSTEM LOAD",'Actual NPC (Total System)'!$A:$A,0),0,1000,1),0),1)*$E250</f>
        <v>0</v>
      </c>
      <c r="R250" s="194">
        <f ca="1">INDEX(OFFSET('Actual NPC (Total System)'!P$1,MATCH("NET SYSTEM LOAD",'Actual NPC (Total System)'!$A:$A,0),0,1000,1),MATCH($C250,OFFSET('Actual NPC (Total System)'!$C$1,MATCH("NET SYSTEM LOAD",'Actual NPC (Total System)'!$A:$A,0),0,1000,1),0),1)*$E250</f>
        <v>0</v>
      </c>
      <c r="S250" s="59"/>
    </row>
    <row r="251" spans="1:19" ht="12.75">
      <c r="A251" s="39"/>
      <c r="B251" s="250"/>
      <c r="C251" s="251" t="s">
        <v>98</v>
      </c>
      <c r="D251" s="327" t="s">
        <v>172</v>
      </c>
      <c r="E251" s="326">
        <f>VLOOKUP(D251,'Actual Factors'!$A$4:$B$9,2,FALSE)</f>
        <v>0</v>
      </c>
      <c r="F251" s="187">
        <f t="shared" ca="1" si="66"/>
        <v>0</v>
      </c>
      <c r="G251" s="194">
        <f ca="1">INDEX(OFFSET('Actual NPC (Total System)'!E$1,MATCH("NET SYSTEM LOAD",'Actual NPC (Total System)'!$A:$A,0),0,1000,1),MATCH($C251,OFFSET('Actual NPC (Total System)'!$C$1,MATCH("NET SYSTEM LOAD",'Actual NPC (Total System)'!$A:$A,0),0,1000,1),0),1)*$E251</f>
        <v>0</v>
      </c>
      <c r="H251" s="194">
        <f ca="1">INDEX(OFFSET('Actual NPC (Total System)'!F$1,MATCH("NET SYSTEM LOAD",'Actual NPC (Total System)'!$A:$A,0),0,1000,1),MATCH($C251,OFFSET('Actual NPC (Total System)'!$C$1,MATCH("NET SYSTEM LOAD",'Actual NPC (Total System)'!$A:$A,0),0,1000,1),0),1)*$E251</f>
        <v>0</v>
      </c>
      <c r="I251" s="194">
        <f ca="1">INDEX(OFFSET('Actual NPC (Total System)'!G$1,MATCH("NET SYSTEM LOAD",'Actual NPC (Total System)'!$A:$A,0),0,1000,1),MATCH($C251,OFFSET('Actual NPC (Total System)'!$C$1,MATCH("NET SYSTEM LOAD",'Actual NPC (Total System)'!$A:$A,0),0,1000,1),0),1)*$E251</f>
        <v>0</v>
      </c>
      <c r="J251" s="194">
        <f ca="1">INDEX(OFFSET('Actual NPC (Total System)'!H$1,MATCH("NET SYSTEM LOAD",'Actual NPC (Total System)'!$A:$A,0),0,1000,1),MATCH($C251,OFFSET('Actual NPC (Total System)'!$C$1,MATCH("NET SYSTEM LOAD",'Actual NPC (Total System)'!$A:$A,0),0,1000,1),0),1)*$E251</f>
        <v>0</v>
      </c>
      <c r="K251" s="194">
        <f ca="1">INDEX(OFFSET('Actual NPC (Total System)'!I$1,MATCH("NET SYSTEM LOAD",'Actual NPC (Total System)'!$A:$A,0),0,1000,1),MATCH($C251,OFFSET('Actual NPC (Total System)'!$C$1,MATCH("NET SYSTEM LOAD",'Actual NPC (Total System)'!$A:$A,0),0,1000,1),0),1)*$E251</f>
        <v>0</v>
      </c>
      <c r="L251" s="194">
        <f ca="1">INDEX(OFFSET('Actual NPC (Total System)'!J$1,MATCH("NET SYSTEM LOAD",'Actual NPC (Total System)'!$A:$A,0),0,1000,1),MATCH($C251,OFFSET('Actual NPC (Total System)'!$C$1,MATCH("NET SYSTEM LOAD",'Actual NPC (Total System)'!$A:$A,0),0,1000,1),0),1)*$E251</f>
        <v>0</v>
      </c>
      <c r="M251" s="194">
        <f ca="1">INDEX(OFFSET('Actual NPC (Total System)'!K$1,MATCH("NET SYSTEM LOAD",'Actual NPC (Total System)'!$A:$A,0),0,1000,1),MATCH($C251,OFFSET('Actual NPC (Total System)'!$C$1,MATCH("NET SYSTEM LOAD",'Actual NPC (Total System)'!$A:$A,0),0,1000,1),0),1)*$E251</f>
        <v>0</v>
      </c>
      <c r="N251" s="194">
        <f ca="1">INDEX(OFFSET('Actual NPC (Total System)'!L$1,MATCH("NET SYSTEM LOAD",'Actual NPC (Total System)'!$A:$A,0),0,1000,1),MATCH($C251,OFFSET('Actual NPC (Total System)'!$C$1,MATCH("NET SYSTEM LOAD",'Actual NPC (Total System)'!$A:$A,0),0,1000,1),0),1)*$E251</f>
        <v>0</v>
      </c>
      <c r="O251" s="194">
        <f ca="1">INDEX(OFFSET('Actual NPC (Total System)'!M$1,MATCH("NET SYSTEM LOAD",'Actual NPC (Total System)'!$A:$A,0),0,1000,1),MATCH($C251,OFFSET('Actual NPC (Total System)'!$C$1,MATCH("NET SYSTEM LOAD",'Actual NPC (Total System)'!$A:$A,0),0,1000,1),0),1)*$E251</f>
        <v>0</v>
      </c>
      <c r="P251" s="194">
        <f ca="1">INDEX(OFFSET('Actual NPC (Total System)'!N$1,MATCH("NET SYSTEM LOAD",'Actual NPC (Total System)'!$A:$A,0),0,1000,1),MATCH($C251,OFFSET('Actual NPC (Total System)'!$C$1,MATCH("NET SYSTEM LOAD",'Actual NPC (Total System)'!$A:$A,0),0,1000,1),0),1)*$E251</f>
        <v>0</v>
      </c>
      <c r="Q251" s="194">
        <f ca="1">INDEX(OFFSET('Actual NPC (Total System)'!O$1,MATCH("NET SYSTEM LOAD",'Actual NPC (Total System)'!$A:$A,0),0,1000,1),MATCH($C251,OFFSET('Actual NPC (Total System)'!$C$1,MATCH("NET SYSTEM LOAD",'Actual NPC (Total System)'!$A:$A,0),0,1000,1),0),1)*$E251</f>
        <v>0</v>
      </c>
      <c r="R251" s="194">
        <f ca="1">INDEX(OFFSET('Actual NPC (Total System)'!P$1,MATCH("NET SYSTEM LOAD",'Actual NPC (Total System)'!$A:$A,0),0,1000,1),MATCH($C251,OFFSET('Actual NPC (Total System)'!$C$1,MATCH("NET SYSTEM LOAD",'Actual NPC (Total System)'!$A:$A,0),0,1000,1),0),1)*$E251</f>
        <v>0</v>
      </c>
      <c r="S251" s="59"/>
    </row>
    <row r="252" spans="1:19" ht="12.75">
      <c r="A252" s="39"/>
      <c r="B252" s="145"/>
      <c r="C252" s="167" t="s">
        <v>22</v>
      </c>
      <c r="D252" s="327" t="s">
        <v>172</v>
      </c>
      <c r="E252" s="326">
        <f>VLOOKUP(D252,'Actual Factors'!$A$4:$B$9,2,FALSE)</f>
        <v>0</v>
      </c>
      <c r="F252" s="187">
        <f t="shared" ca="1" si="65"/>
        <v>0</v>
      </c>
      <c r="G252" s="194">
        <f ca="1">INDEX(OFFSET('Actual NPC (Total System)'!E$1,MATCH("NET SYSTEM LOAD",'Actual NPC (Total System)'!$A:$A,0),0,1000,1),MATCH($C252,OFFSET('Actual NPC (Total System)'!$C$1,MATCH("NET SYSTEM LOAD",'Actual NPC (Total System)'!$A:$A,0),0,1000,1),0),1)*$E252</f>
        <v>0</v>
      </c>
      <c r="H252" s="194">
        <f ca="1">INDEX(OFFSET('Actual NPC (Total System)'!F$1,MATCH("NET SYSTEM LOAD",'Actual NPC (Total System)'!$A:$A,0),0,1000,1),MATCH($C252,OFFSET('Actual NPC (Total System)'!$C$1,MATCH("NET SYSTEM LOAD",'Actual NPC (Total System)'!$A:$A,0),0,1000,1),0),1)*$E252</f>
        <v>0</v>
      </c>
      <c r="I252" s="194">
        <f ca="1">INDEX(OFFSET('Actual NPC (Total System)'!G$1,MATCH("NET SYSTEM LOAD",'Actual NPC (Total System)'!$A:$A,0),0,1000,1),MATCH($C252,OFFSET('Actual NPC (Total System)'!$C$1,MATCH("NET SYSTEM LOAD",'Actual NPC (Total System)'!$A:$A,0),0,1000,1),0),1)*$E252</f>
        <v>0</v>
      </c>
      <c r="J252" s="194">
        <f ca="1">INDEX(OFFSET('Actual NPC (Total System)'!H$1,MATCH("NET SYSTEM LOAD",'Actual NPC (Total System)'!$A:$A,0),0,1000,1),MATCH($C252,OFFSET('Actual NPC (Total System)'!$C$1,MATCH("NET SYSTEM LOAD",'Actual NPC (Total System)'!$A:$A,0),0,1000,1),0),1)*$E252</f>
        <v>0</v>
      </c>
      <c r="K252" s="194">
        <f ca="1">INDEX(OFFSET('Actual NPC (Total System)'!I$1,MATCH("NET SYSTEM LOAD",'Actual NPC (Total System)'!$A:$A,0),0,1000,1),MATCH($C252,OFFSET('Actual NPC (Total System)'!$C$1,MATCH("NET SYSTEM LOAD",'Actual NPC (Total System)'!$A:$A,0),0,1000,1),0),1)*$E252</f>
        <v>0</v>
      </c>
      <c r="L252" s="194">
        <f ca="1">INDEX(OFFSET('Actual NPC (Total System)'!J$1,MATCH("NET SYSTEM LOAD",'Actual NPC (Total System)'!$A:$A,0),0,1000,1),MATCH($C252,OFFSET('Actual NPC (Total System)'!$C$1,MATCH("NET SYSTEM LOAD",'Actual NPC (Total System)'!$A:$A,0),0,1000,1),0),1)*$E252</f>
        <v>0</v>
      </c>
      <c r="M252" s="194">
        <f ca="1">INDEX(OFFSET('Actual NPC (Total System)'!K$1,MATCH("NET SYSTEM LOAD",'Actual NPC (Total System)'!$A:$A,0),0,1000,1),MATCH($C252,OFFSET('Actual NPC (Total System)'!$C$1,MATCH("NET SYSTEM LOAD",'Actual NPC (Total System)'!$A:$A,0),0,1000,1),0),1)*$E252</f>
        <v>0</v>
      </c>
      <c r="N252" s="194">
        <f ca="1">INDEX(OFFSET('Actual NPC (Total System)'!L$1,MATCH("NET SYSTEM LOAD",'Actual NPC (Total System)'!$A:$A,0),0,1000,1),MATCH($C252,OFFSET('Actual NPC (Total System)'!$C$1,MATCH("NET SYSTEM LOAD",'Actual NPC (Total System)'!$A:$A,0),0,1000,1),0),1)*$E252</f>
        <v>0</v>
      </c>
      <c r="O252" s="194">
        <f ca="1">INDEX(OFFSET('Actual NPC (Total System)'!M$1,MATCH("NET SYSTEM LOAD",'Actual NPC (Total System)'!$A:$A,0),0,1000,1),MATCH($C252,OFFSET('Actual NPC (Total System)'!$C$1,MATCH("NET SYSTEM LOAD",'Actual NPC (Total System)'!$A:$A,0),0,1000,1),0),1)*$E252</f>
        <v>0</v>
      </c>
      <c r="P252" s="194">
        <f ca="1">INDEX(OFFSET('Actual NPC (Total System)'!N$1,MATCH("NET SYSTEM LOAD",'Actual NPC (Total System)'!$A:$A,0),0,1000,1),MATCH($C252,OFFSET('Actual NPC (Total System)'!$C$1,MATCH("NET SYSTEM LOAD",'Actual NPC (Total System)'!$A:$A,0),0,1000,1),0),1)*$E252</f>
        <v>0</v>
      </c>
      <c r="Q252" s="194">
        <f ca="1">INDEX(OFFSET('Actual NPC (Total System)'!O$1,MATCH("NET SYSTEM LOAD",'Actual NPC (Total System)'!$A:$A,0),0,1000,1),MATCH($C252,OFFSET('Actual NPC (Total System)'!$C$1,MATCH("NET SYSTEM LOAD",'Actual NPC (Total System)'!$A:$A,0),0,1000,1),0),1)*$E252</f>
        <v>0</v>
      </c>
      <c r="R252" s="194">
        <f ca="1">INDEX(OFFSET('Actual NPC (Total System)'!P$1,MATCH("NET SYSTEM LOAD",'Actual NPC (Total System)'!$A:$A,0),0,1000,1),MATCH($C252,OFFSET('Actual NPC (Total System)'!$C$1,MATCH("NET SYSTEM LOAD",'Actual NPC (Total System)'!$A:$A,0),0,1000,1),0),1)*$E252</f>
        <v>0</v>
      </c>
      <c r="S252" s="59"/>
    </row>
    <row r="253" spans="1:19" ht="12.75">
      <c r="A253" s="39"/>
      <c r="B253" s="53"/>
      <c r="C253" s="167" t="s">
        <v>167</v>
      </c>
      <c r="D253" s="327" t="s">
        <v>172</v>
      </c>
      <c r="E253" s="326">
        <f>VLOOKUP(D253,'Actual Factors'!$A$4:$B$9,2,FALSE)</f>
        <v>0</v>
      </c>
      <c r="F253" s="187">
        <f t="shared" ca="1" si="61"/>
        <v>0</v>
      </c>
      <c r="G253" s="194">
        <f ca="1">INDEX(OFFSET('Actual NPC (Total System)'!E$1,MATCH("NET SYSTEM LOAD",'Actual NPC (Total System)'!$A:$A,0),0,1000,1),MATCH($C253,OFFSET('Actual NPC (Total System)'!$C$1,MATCH("NET SYSTEM LOAD",'Actual NPC (Total System)'!$A:$A,0),0,1000,1),0),1)*$E253</f>
        <v>0</v>
      </c>
      <c r="H253" s="194">
        <f ca="1">INDEX(OFFSET('Actual NPC (Total System)'!F$1,MATCH("NET SYSTEM LOAD",'Actual NPC (Total System)'!$A:$A,0),0,1000,1),MATCH($C253,OFFSET('Actual NPC (Total System)'!$C$1,MATCH("NET SYSTEM LOAD",'Actual NPC (Total System)'!$A:$A,0),0,1000,1),0),1)*$E253</f>
        <v>0</v>
      </c>
      <c r="I253" s="194">
        <f ca="1">INDEX(OFFSET('Actual NPC (Total System)'!G$1,MATCH("NET SYSTEM LOAD",'Actual NPC (Total System)'!$A:$A,0),0,1000,1),MATCH($C253,OFFSET('Actual NPC (Total System)'!$C$1,MATCH("NET SYSTEM LOAD",'Actual NPC (Total System)'!$A:$A,0),0,1000,1),0),1)*$E253</f>
        <v>0</v>
      </c>
      <c r="J253" s="194">
        <f ca="1">INDEX(OFFSET('Actual NPC (Total System)'!H$1,MATCH("NET SYSTEM LOAD",'Actual NPC (Total System)'!$A:$A,0),0,1000,1),MATCH($C253,OFFSET('Actual NPC (Total System)'!$C$1,MATCH("NET SYSTEM LOAD",'Actual NPC (Total System)'!$A:$A,0),0,1000,1),0),1)*$E253</f>
        <v>0</v>
      </c>
      <c r="K253" s="194">
        <f ca="1">INDEX(OFFSET('Actual NPC (Total System)'!I$1,MATCH("NET SYSTEM LOAD",'Actual NPC (Total System)'!$A:$A,0),0,1000,1),MATCH($C253,OFFSET('Actual NPC (Total System)'!$C$1,MATCH("NET SYSTEM LOAD",'Actual NPC (Total System)'!$A:$A,0),0,1000,1),0),1)*$E253</f>
        <v>0</v>
      </c>
      <c r="L253" s="194">
        <f ca="1">INDEX(OFFSET('Actual NPC (Total System)'!J$1,MATCH("NET SYSTEM LOAD",'Actual NPC (Total System)'!$A:$A,0),0,1000,1),MATCH($C253,OFFSET('Actual NPC (Total System)'!$C$1,MATCH("NET SYSTEM LOAD",'Actual NPC (Total System)'!$A:$A,0),0,1000,1),0),1)*$E253</f>
        <v>0</v>
      </c>
      <c r="M253" s="194">
        <f ca="1">INDEX(OFFSET('Actual NPC (Total System)'!K$1,MATCH("NET SYSTEM LOAD",'Actual NPC (Total System)'!$A:$A,0),0,1000,1),MATCH($C253,OFFSET('Actual NPC (Total System)'!$C$1,MATCH("NET SYSTEM LOAD",'Actual NPC (Total System)'!$A:$A,0),0,1000,1),0),1)*$E253</f>
        <v>0</v>
      </c>
      <c r="N253" s="194">
        <f ca="1">INDEX(OFFSET('Actual NPC (Total System)'!L$1,MATCH("NET SYSTEM LOAD",'Actual NPC (Total System)'!$A:$A,0),0,1000,1),MATCH($C253,OFFSET('Actual NPC (Total System)'!$C$1,MATCH("NET SYSTEM LOAD",'Actual NPC (Total System)'!$A:$A,0),0,1000,1),0),1)*$E253</f>
        <v>0</v>
      </c>
      <c r="O253" s="194">
        <f ca="1">INDEX(OFFSET('Actual NPC (Total System)'!M$1,MATCH("NET SYSTEM LOAD",'Actual NPC (Total System)'!$A:$A,0),0,1000,1),MATCH($C253,OFFSET('Actual NPC (Total System)'!$C$1,MATCH("NET SYSTEM LOAD",'Actual NPC (Total System)'!$A:$A,0),0,1000,1),0),1)*$E253</f>
        <v>0</v>
      </c>
      <c r="P253" s="194">
        <f ca="1">INDEX(OFFSET('Actual NPC (Total System)'!N$1,MATCH("NET SYSTEM LOAD",'Actual NPC (Total System)'!$A:$A,0),0,1000,1),MATCH($C253,OFFSET('Actual NPC (Total System)'!$C$1,MATCH("NET SYSTEM LOAD",'Actual NPC (Total System)'!$A:$A,0),0,1000,1),0),1)*$E253</f>
        <v>0</v>
      </c>
      <c r="Q253" s="194">
        <f ca="1">INDEX(OFFSET('Actual NPC (Total System)'!O$1,MATCH("NET SYSTEM LOAD",'Actual NPC (Total System)'!$A:$A,0),0,1000,1),MATCH($C253,OFFSET('Actual NPC (Total System)'!$C$1,MATCH("NET SYSTEM LOAD",'Actual NPC (Total System)'!$A:$A,0),0,1000,1),0),1)*$E253</f>
        <v>0</v>
      </c>
      <c r="R253" s="194">
        <f ca="1">INDEX(OFFSET('Actual NPC (Total System)'!P$1,MATCH("NET SYSTEM LOAD",'Actual NPC (Total System)'!$A:$A,0),0,1000,1),MATCH($C253,OFFSET('Actual NPC (Total System)'!$C$1,MATCH("NET SYSTEM LOAD",'Actual NPC (Total System)'!$A:$A,0),0,1000,1),0),1)*$E253</f>
        <v>0</v>
      </c>
      <c r="S253" s="59"/>
    </row>
    <row r="254" spans="1:19" ht="12.75">
      <c r="A254" s="24"/>
      <c r="B254" s="53"/>
      <c r="C254" s="167" t="s">
        <v>168</v>
      </c>
      <c r="D254" s="327" t="s">
        <v>172</v>
      </c>
      <c r="E254" s="326">
        <f>VLOOKUP(D254,'Actual Factors'!$A$4:$B$9,2,FALSE)</f>
        <v>0</v>
      </c>
      <c r="F254" s="187">
        <f t="shared" ca="1" si="61"/>
        <v>0</v>
      </c>
      <c r="G254" s="194">
        <f ca="1">INDEX(OFFSET('Actual NPC (Total System)'!E$1,MATCH("NET SYSTEM LOAD",'Actual NPC (Total System)'!$A:$A,0),0,1000,1),MATCH($C254,OFFSET('Actual NPC (Total System)'!$C$1,MATCH("NET SYSTEM LOAD",'Actual NPC (Total System)'!$A:$A,0),0,1000,1),0),1)*$E254</f>
        <v>0</v>
      </c>
      <c r="H254" s="194">
        <f ca="1">INDEX(OFFSET('Actual NPC (Total System)'!F$1,MATCH("NET SYSTEM LOAD",'Actual NPC (Total System)'!$A:$A,0),0,1000,1),MATCH($C254,OFFSET('Actual NPC (Total System)'!$C$1,MATCH("NET SYSTEM LOAD",'Actual NPC (Total System)'!$A:$A,0),0,1000,1),0),1)*$E254</f>
        <v>0</v>
      </c>
      <c r="I254" s="194">
        <f ca="1">INDEX(OFFSET('Actual NPC (Total System)'!G$1,MATCH("NET SYSTEM LOAD",'Actual NPC (Total System)'!$A:$A,0),0,1000,1),MATCH($C254,OFFSET('Actual NPC (Total System)'!$C$1,MATCH("NET SYSTEM LOAD",'Actual NPC (Total System)'!$A:$A,0),0,1000,1),0),1)*$E254</f>
        <v>0</v>
      </c>
      <c r="J254" s="194">
        <f ca="1">INDEX(OFFSET('Actual NPC (Total System)'!H$1,MATCH("NET SYSTEM LOAD",'Actual NPC (Total System)'!$A:$A,0),0,1000,1),MATCH($C254,OFFSET('Actual NPC (Total System)'!$C$1,MATCH("NET SYSTEM LOAD",'Actual NPC (Total System)'!$A:$A,0),0,1000,1),0),1)*$E254</f>
        <v>0</v>
      </c>
      <c r="K254" s="194">
        <f ca="1">INDEX(OFFSET('Actual NPC (Total System)'!I$1,MATCH("NET SYSTEM LOAD",'Actual NPC (Total System)'!$A:$A,0),0,1000,1),MATCH($C254,OFFSET('Actual NPC (Total System)'!$C$1,MATCH("NET SYSTEM LOAD",'Actual NPC (Total System)'!$A:$A,0),0,1000,1),0),1)*$E254</f>
        <v>0</v>
      </c>
      <c r="L254" s="194">
        <f ca="1">INDEX(OFFSET('Actual NPC (Total System)'!J$1,MATCH("NET SYSTEM LOAD",'Actual NPC (Total System)'!$A:$A,0),0,1000,1),MATCH($C254,OFFSET('Actual NPC (Total System)'!$C$1,MATCH("NET SYSTEM LOAD",'Actual NPC (Total System)'!$A:$A,0),0,1000,1),0),1)*$E254</f>
        <v>0</v>
      </c>
      <c r="M254" s="194">
        <f ca="1">INDEX(OFFSET('Actual NPC (Total System)'!K$1,MATCH("NET SYSTEM LOAD",'Actual NPC (Total System)'!$A:$A,0),0,1000,1),MATCH($C254,OFFSET('Actual NPC (Total System)'!$C$1,MATCH("NET SYSTEM LOAD",'Actual NPC (Total System)'!$A:$A,0),0,1000,1),0),1)*$E254</f>
        <v>0</v>
      </c>
      <c r="N254" s="194">
        <f ca="1">INDEX(OFFSET('Actual NPC (Total System)'!L$1,MATCH("NET SYSTEM LOAD",'Actual NPC (Total System)'!$A:$A,0),0,1000,1),MATCH($C254,OFFSET('Actual NPC (Total System)'!$C$1,MATCH("NET SYSTEM LOAD",'Actual NPC (Total System)'!$A:$A,0),0,1000,1),0),1)*$E254</f>
        <v>0</v>
      </c>
      <c r="O254" s="194">
        <f ca="1">INDEX(OFFSET('Actual NPC (Total System)'!M$1,MATCH("NET SYSTEM LOAD",'Actual NPC (Total System)'!$A:$A,0),0,1000,1),MATCH($C254,OFFSET('Actual NPC (Total System)'!$C$1,MATCH("NET SYSTEM LOAD",'Actual NPC (Total System)'!$A:$A,0),0,1000,1),0),1)*$E254</f>
        <v>0</v>
      </c>
      <c r="P254" s="194">
        <f ca="1">INDEX(OFFSET('Actual NPC (Total System)'!N$1,MATCH("NET SYSTEM LOAD",'Actual NPC (Total System)'!$A:$A,0),0,1000,1),MATCH($C254,OFFSET('Actual NPC (Total System)'!$C$1,MATCH("NET SYSTEM LOAD",'Actual NPC (Total System)'!$A:$A,0),0,1000,1),0),1)*$E254</f>
        <v>0</v>
      </c>
      <c r="Q254" s="194">
        <f ca="1">INDEX(OFFSET('Actual NPC (Total System)'!O$1,MATCH("NET SYSTEM LOAD",'Actual NPC (Total System)'!$A:$A,0),0,1000,1),MATCH($C254,OFFSET('Actual NPC (Total System)'!$C$1,MATCH("NET SYSTEM LOAD",'Actual NPC (Total System)'!$A:$A,0),0,1000,1),0),1)*$E254</f>
        <v>0</v>
      </c>
      <c r="R254" s="194">
        <f ca="1">INDEX(OFFSET('Actual NPC (Total System)'!P$1,MATCH("NET SYSTEM LOAD",'Actual NPC (Total System)'!$A:$A,0),0,1000,1),MATCH($C254,OFFSET('Actual NPC (Total System)'!$C$1,MATCH("NET SYSTEM LOAD",'Actual NPC (Total System)'!$A:$A,0),0,1000,1),0),1)*$E254</f>
        <v>0</v>
      </c>
      <c r="S254" s="59"/>
    </row>
    <row r="255" spans="1:19" ht="12.75">
      <c r="A255" s="24"/>
      <c r="B255" s="27"/>
      <c r="C255" s="167" t="s">
        <v>169</v>
      </c>
      <c r="D255" s="327" t="s">
        <v>172</v>
      </c>
      <c r="E255" s="326">
        <f>VLOOKUP(D255,'Actual Factors'!$A$4:$B$9,2,FALSE)</f>
        <v>0</v>
      </c>
      <c r="F255" s="187">
        <f t="shared" ca="1" si="61"/>
        <v>0</v>
      </c>
      <c r="G255" s="194">
        <f ca="1">INDEX(OFFSET('Actual NPC (Total System)'!E$1,MATCH("NET SYSTEM LOAD",'Actual NPC (Total System)'!$A:$A,0),0,1000,1),MATCH($C255,OFFSET('Actual NPC (Total System)'!$C$1,MATCH("NET SYSTEM LOAD",'Actual NPC (Total System)'!$A:$A,0),0,1000,1),0),1)*$E255</f>
        <v>0</v>
      </c>
      <c r="H255" s="194">
        <f ca="1">INDEX(OFFSET('Actual NPC (Total System)'!F$1,MATCH("NET SYSTEM LOAD",'Actual NPC (Total System)'!$A:$A,0),0,1000,1),MATCH($C255,OFFSET('Actual NPC (Total System)'!$C$1,MATCH("NET SYSTEM LOAD",'Actual NPC (Total System)'!$A:$A,0),0,1000,1),0),1)*$E255</f>
        <v>0</v>
      </c>
      <c r="I255" s="194">
        <f ca="1">INDEX(OFFSET('Actual NPC (Total System)'!G$1,MATCH("NET SYSTEM LOAD",'Actual NPC (Total System)'!$A:$A,0),0,1000,1),MATCH($C255,OFFSET('Actual NPC (Total System)'!$C$1,MATCH("NET SYSTEM LOAD",'Actual NPC (Total System)'!$A:$A,0),0,1000,1),0),1)*$E255</f>
        <v>0</v>
      </c>
      <c r="J255" s="194">
        <f ca="1">INDEX(OFFSET('Actual NPC (Total System)'!H$1,MATCH("NET SYSTEM LOAD",'Actual NPC (Total System)'!$A:$A,0),0,1000,1),MATCH($C255,OFFSET('Actual NPC (Total System)'!$C$1,MATCH("NET SYSTEM LOAD",'Actual NPC (Total System)'!$A:$A,0),0,1000,1),0),1)*$E255</f>
        <v>0</v>
      </c>
      <c r="K255" s="194">
        <f ca="1">INDEX(OFFSET('Actual NPC (Total System)'!I$1,MATCH("NET SYSTEM LOAD",'Actual NPC (Total System)'!$A:$A,0),0,1000,1),MATCH($C255,OFFSET('Actual NPC (Total System)'!$C$1,MATCH("NET SYSTEM LOAD",'Actual NPC (Total System)'!$A:$A,0),0,1000,1),0),1)*$E255</f>
        <v>0</v>
      </c>
      <c r="L255" s="194">
        <f ca="1">INDEX(OFFSET('Actual NPC (Total System)'!J$1,MATCH("NET SYSTEM LOAD",'Actual NPC (Total System)'!$A:$A,0),0,1000,1),MATCH($C255,OFFSET('Actual NPC (Total System)'!$C$1,MATCH("NET SYSTEM LOAD",'Actual NPC (Total System)'!$A:$A,0),0,1000,1),0),1)*$E255</f>
        <v>0</v>
      </c>
      <c r="M255" s="194">
        <f ca="1">INDEX(OFFSET('Actual NPC (Total System)'!K$1,MATCH("NET SYSTEM LOAD",'Actual NPC (Total System)'!$A:$A,0),0,1000,1),MATCH($C255,OFFSET('Actual NPC (Total System)'!$C$1,MATCH("NET SYSTEM LOAD",'Actual NPC (Total System)'!$A:$A,0),0,1000,1),0),1)*$E255</f>
        <v>0</v>
      </c>
      <c r="N255" s="194">
        <f ca="1">INDEX(OFFSET('Actual NPC (Total System)'!L$1,MATCH("NET SYSTEM LOAD",'Actual NPC (Total System)'!$A:$A,0),0,1000,1),MATCH($C255,OFFSET('Actual NPC (Total System)'!$C$1,MATCH("NET SYSTEM LOAD",'Actual NPC (Total System)'!$A:$A,0),0,1000,1),0),1)*$E255</f>
        <v>0</v>
      </c>
      <c r="O255" s="194">
        <f ca="1">INDEX(OFFSET('Actual NPC (Total System)'!M$1,MATCH("NET SYSTEM LOAD",'Actual NPC (Total System)'!$A:$A,0),0,1000,1),MATCH($C255,OFFSET('Actual NPC (Total System)'!$C$1,MATCH("NET SYSTEM LOAD",'Actual NPC (Total System)'!$A:$A,0),0,1000,1),0),1)*$E255</f>
        <v>0</v>
      </c>
      <c r="P255" s="194">
        <f ca="1">INDEX(OFFSET('Actual NPC (Total System)'!N$1,MATCH("NET SYSTEM LOAD",'Actual NPC (Total System)'!$A:$A,0),0,1000,1),MATCH($C255,OFFSET('Actual NPC (Total System)'!$C$1,MATCH("NET SYSTEM LOAD",'Actual NPC (Total System)'!$A:$A,0),0,1000,1),0),1)*$E255</f>
        <v>0</v>
      </c>
      <c r="Q255" s="194">
        <f ca="1">INDEX(OFFSET('Actual NPC (Total System)'!O$1,MATCH("NET SYSTEM LOAD",'Actual NPC (Total System)'!$A:$A,0),0,1000,1),MATCH($C255,OFFSET('Actual NPC (Total System)'!$C$1,MATCH("NET SYSTEM LOAD",'Actual NPC (Total System)'!$A:$A,0),0,1000,1),0),1)*$E255</f>
        <v>0</v>
      </c>
      <c r="R255" s="194">
        <f ca="1">INDEX(OFFSET('Actual NPC (Total System)'!P$1,MATCH("NET SYSTEM LOAD",'Actual NPC (Total System)'!$A:$A,0),0,1000,1),MATCH($C255,OFFSET('Actual NPC (Total System)'!$C$1,MATCH("NET SYSTEM LOAD",'Actual NPC (Total System)'!$A:$A,0),0,1000,1),0),1)*$E255</f>
        <v>0</v>
      </c>
      <c r="S255" s="59"/>
    </row>
    <row r="256" spans="1:19" s="10" customFormat="1" ht="12.75">
      <c r="A256" s="24"/>
      <c r="B256" s="53"/>
      <c r="C256" s="167" t="s">
        <v>170</v>
      </c>
      <c r="D256" s="327" t="s">
        <v>172</v>
      </c>
      <c r="E256" s="326">
        <f>VLOOKUP(D256,'Actual Factors'!$A$4:$B$9,2,FALSE)</f>
        <v>0</v>
      </c>
      <c r="F256" s="187">
        <f t="shared" ca="1" si="61"/>
        <v>0</v>
      </c>
      <c r="G256" s="194">
        <f ca="1">INDEX(OFFSET('Actual NPC (Total System)'!E$1,MATCH("NET SYSTEM LOAD",'Actual NPC (Total System)'!$A:$A,0),0,1000,1),MATCH($C256,OFFSET('Actual NPC (Total System)'!$C$1,MATCH("NET SYSTEM LOAD",'Actual NPC (Total System)'!$A:$A,0),0,1000,1),0),1)*$E256</f>
        <v>0</v>
      </c>
      <c r="H256" s="194">
        <f ca="1">INDEX(OFFSET('Actual NPC (Total System)'!F$1,MATCH("NET SYSTEM LOAD",'Actual NPC (Total System)'!$A:$A,0),0,1000,1),MATCH($C256,OFFSET('Actual NPC (Total System)'!$C$1,MATCH("NET SYSTEM LOAD",'Actual NPC (Total System)'!$A:$A,0),0,1000,1),0),1)*$E256</f>
        <v>0</v>
      </c>
      <c r="I256" s="194">
        <f ca="1">INDEX(OFFSET('Actual NPC (Total System)'!G$1,MATCH("NET SYSTEM LOAD",'Actual NPC (Total System)'!$A:$A,0),0,1000,1),MATCH($C256,OFFSET('Actual NPC (Total System)'!$C$1,MATCH("NET SYSTEM LOAD",'Actual NPC (Total System)'!$A:$A,0),0,1000,1),0),1)*$E256</f>
        <v>0</v>
      </c>
      <c r="J256" s="194">
        <f ca="1">INDEX(OFFSET('Actual NPC (Total System)'!H$1,MATCH("NET SYSTEM LOAD",'Actual NPC (Total System)'!$A:$A,0),0,1000,1),MATCH($C256,OFFSET('Actual NPC (Total System)'!$C$1,MATCH("NET SYSTEM LOAD",'Actual NPC (Total System)'!$A:$A,0),0,1000,1),0),1)*$E256</f>
        <v>0</v>
      </c>
      <c r="K256" s="194">
        <f ca="1">INDEX(OFFSET('Actual NPC (Total System)'!I$1,MATCH("NET SYSTEM LOAD",'Actual NPC (Total System)'!$A:$A,0),0,1000,1),MATCH($C256,OFFSET('Actual NPC (Total System)'!$C$1,MATCH("NET SYSTEM LOAD",'Actual NPC (Total System)'!$A:$A,0),0,1000,1),0),1)*$E256</f>
        <v>0</v>
      </c>
      <c r="L256" s="194">
        <f ca="1">INDEX(OFFSET('Actual NPC (Total System)'!J$1,MATCH("NET SYSTEM LOAD",'Actual NPC (Total System)'!$A:$A,0),0,1000,1),MATCH($C256,OFFSET('Actual NPC (Total System)'!$C$1,MATCH("NET SYSTEM LOAD",'Actual NPC (Total System)'!$A:$A,0),0,1000,1),0),1)*$E256</f>
        <v>0</v>
      </c>
      <c r="M256" s="194">
        <f ca="1">INDEX(OFFSET('Actual NPC (Total System)'!K$1,MATCH("NET SYSTEM LOAD",'Actual NPC (Total System)'!$A:$A,0),0,1000,1),MATCH($C256,OFFSET('Actual NPC (Total System)'!$C$1,MATCH("NET SYSTEM LOAD",'Actual NPC (Total System)'!$A:$A,0),0,1000,1),0),1)*$E256</f>
        <v>0</v>
      </c>
      <c r="N256" s="194">
        <f ca="1">INDEX(OFFSET('Actual NPC (Total System)'!L$1,MATCH("NET SYSTEM LOAD",'Actual NPC (Total System)'!$A:$A,0),0,1000,1),MATCH($C256,OFFSET('Actual NPC (Total System)'!$C$1,MATCH("NET SYSTEM LOAD",'Actual NPC (Total System)'!$A:$A,0),0,1000,1),0),1)*$E256</f>
        <v>0</v>
      </c>
      <c r="O256" s="194">
        <f ca="1">INDEX(OFFSET('Actual NPC (Total System)'!M$1,MATCH("NET SYSTEM LOAD",'Actual NPC (Total System)'!$A:$A,0),0,1000,1),MATCH($C256,OFFSET('Actual NPC (Total System)'!$C$1,MATCH("NET SYSTEM LOAD",'Actual NPC (Total System)'!$A:$A,0),0,1000,1),0),1)*$E256</f>
        <v>0</v>
      </c>
      <c r="P256" s="194">
        <f ca="1">INDEX(OFFSET('Actual NPC (Total System)'!N$1,MATCH("NET SYSTEM LOAD",'Actual NPC (Total System)'!$A:$A,0),0,1000,1),MATCH($C256,OFFSET('Actual NPC (Total System)'!$C$1,MATCH("NET SYSTEM LOAD",'Actual NPC (Total System)'!$A:$A,0),0,1000,1),0),1)*$E256</f>
        <v>0</v>
      </c>
      <c r="Q256" s="194">
        <f ca="1">INDEX(OFFSET('Actual NPC (Total System)'!O$1,MATCH("NET SYSTEM LOAD",'Actual NPC (Total System)'!$A:$A,0),0,1000,1),MATCH($C256,OFFSET('Actual NPC (Total System)'!$C$1,MATCH("NET SYSTEM LOAD",'Actual NPC (Total System)'!$A:$A,0),0,1000,1),0),1)*$E256</f>
        <v>0</v>
      </c>
      <c r="R256" s="194">
        <f ca="1">INDEX(OFFSET('Actual NPC (Total System)'!P$1,MATCH("NET SYSTEM LOAD",'Actual NPC (Total System)'!$A:$A,0),0,1000,1),MATCH($C256,OFFSET('Actual NPC (Total System)'!$C$1,MATCH("NET SYSTEM LOAD",'Actual NPC (Total System)'!$A:$A,0),0,1000,1),0),1)*$E256</f>
        <v>0</v>
      </c>
      <c r="S256" s="59"/>
    </row>
    <row r="257" spans="1:19" ht="12.75">
      <c r="A257" s="166"/>
      <c r="B257" s="53"/>
      <c r="C257" s="167" t="s">
        <v>136</v>
      </c>
      <c r="D257" s="327" t="s">
        <v>172</v>
      </c>
      <c r="E257" s="326">
        <f>VLOOKUP(D257,'Actual Factors'!$A$4:$B$9,2,FALSE)</f>
        <v>0</v>
      </c>
      <c r="F257" s="187">
        <f t="shared" ref="F257:F268" ca="1" si="67">SUM(G257:R257)</f>
        <v>0</v>
      </c>
      <c r="G257" s="194">
        <f ca="1">INDEX(OFFSET('Actual NPC (Total System)'!E$1,MATCH("NET SYSTEM LOAD",'Actual NPC (Total System)'!$A:$A,0),0,1000,1),MATCH($C257,OFFSET('Actual NPC (Total System)'!$C$1,MATCH("NET SYSTEM LOAD",'Actual NPC (Total System)'!$A:$A,0),0,1000,1),0),1)*$E257</f>
        <v>0</v>
      </c>
      <c r="H257" s="194">
        <f ca="1">INDEX(OFFSET('Actual NPC (Total System)'!F$1,MATCH("NET SYSTEM LOAD",'Actual NPC (Total System)'!$A:$A,0),0,1000,1),MATCH($C257,OFFSET('Actual NPC (Total System)'!$C$1,MATCH("NET SYSTEM LOAD",'Actual NPC (Total System)'!$A:$A,0),0,1000,1),0),1)*$E257</f>
        <v>0</v>
      </c>
      <c r="I257" s="194">
        <f ca="1">INDEX(OFFSET('Actual NPC (Total System)'!G$1,MATCH("NET SYSTEM LOAD",'Actual NPC (Total System)'!$A:$A,0),0,1000,1),MATCH($C257,OFFSET('Actual NPC (Total System)'!$C$1,MATCH("NET SYSTEM LOAD",'Actual NPC (Total System)'!$A:$A,0),0,1000,1),0),1)*$E257</f>
        <v>0</v>
      </c>
      <c r="J257" s="194">
        <f ca="1">INDEX(OFFSET('Actual NPC (Total System)'!H$1,MATCH("NET SYSTEM LOAD",'Actual NPC (Total System)'!$A:$A,0),0,1000,1),MATCH($C257,OFFSET('Actual NPC (Total System)'!$C$1,MATCH("NET SYSTEM LOAD",'Actual NPC (Total System)'!$A:$A,0),0,1000,1),0),1)*$E257</f>
        <v>0</v>
      </c>
      <c r="K257" s="194">
        <f ca="1">INDEX(OFFSET('Actual NPC (Total System)'!I$1,MATCH("NET SYSTEM LOAD",'Actual NPC (Total System)'!$A:$A,0),0,1000,1),MATCH($C257,OFFSET('Actual NPC (Total System)'!$C$1,MATCH("NET SYSTEM LOAD",'Actual NPC (Total System)'!$A:$A,0),0,1000,1),0),1)*$E257</f>
        <v>0</v>
      </c>
      <c r="L257" s="194">
        <f ca="1">INDEX(OFFSET('Actual NPC (Total System)'!J$1,MATCH("NET SYSTEM LOAD",'Actual NPC (Total System)'!$A:$A,0),0,1000,1),MATCH($C257,OFFSET('Actual NPC (Total System)'!$C$1,MATCH("NET SYSTEM LOAD",'Actual NPC (Total System)'!$A:$A,0),0,1000,1),0),1)*$E257</f>
        <v>0</v>
      </c>
      <c r="M257" s="194">
        <f ca="1">INDEX(OFFSET('Actual NPC (Total System)'!K$1,MATCH("NET SYSTEM LOAD",'Actual NPC (Total System)'!$A:$A,0),0,1000,1),MATCH($C257,OFFSET('Actual NPC (Total System)'!$C$1,MATCH("NET SYSTEM LOAD",'Actual NPC (Total System)'!$A:$A,0),0,1000,1),0),1)*$E257</f>
        <v>0</v>
      </c>
      <c r="N257" s="194">
        <f ca="1">INDEX(OFFSET('Actual NPC (Total System)'!L$1,MATCH("NET SYSTEM LOAD",'Actual NPC (Total System)'!$A:$A,0),0,1000,1),MATCH($C257,OFFSET('Actual NPC (Total System)'!$C$1,MATCH("NET SYSTEM LOAD",'Actual NPC (Total System)'!$A:$A,0),0,1000,1),0),1)*$E257</f>
        <v>0</v>
      </c>
      <c r="O257" s="194">
        <f ca="1">INDEX(OFFSET('Actual NPC (Total System)'!M$1,MATCH("NET SYSTEM LOAD",'Actual NPC (Total System)'!$A:$A,0),0,1000,1),MATCH($C257,OFFSET('Actual NPC (Total System)'!$C$1,MATCH("NET SYSTEM LOAD",'Actual NPC (Total System)'!$A:$A,0),0,1000,1),0),1)*$E257</f>
        <v>0</v>
      </c>
      <c r="P257" s="194">
        <f ca="1">INDEX(OFFSET('Actual NPC (Total System)'!N$1,MATCH("NET SYSTEM LOAD",'Actual NPC (Total System)'!$A:$A,0),0,1000,1),MATCH($C257,OFFSET('Actual NPC (Total System)'!$C$1,MATCH("NET SYSTEM LOAD",'Actual NPC (Total System)'!$A:$A,0),0,1000,1),0),1)*$E257</f>
        <v>0</v>
      </c>
      <c r="Q257" s="194">
        <f ca="1">INDEX(OFFSET('Actual NPC (Total System)'!O$1,MATCH("NET SYSTEM LOAD",'Actual NPC (Total System)'!$A:$A,0),0,1000,1),MATCH($C257,OFFSET('Actual NPC (Total System)'!$C$1,MATCH("NET SYSTEM LOAD",'Actual NPC (Total System)'!$A:$A,0),0,1000,1),0),1)*$E257</f>
        <v>0</v>
      </c>
      <c r="R257" s="194">
        <f ca="1">INDEX(OFFSET('Actual NPC (Total System)'!P$1,MATCH("NET SYSTEM LOAD",'Actual NPC (Total System)'!$A:$A,0),0,1000,1),MATCH($C257,OFFSET('Actual NPC (Total System)'!$C$1,MATCH("NET SYSTEM LOAD",'Actual NPC (Total System)'!$A:$A,0),0,1000,1),0),1)*$E257</f>
        <v>0</v>
      </c>
      <c r="S257" s="59"/>
    </row>
    <row r="258" spans="1:19" ht="12.75">
      <c r="A258" s="166"/>
      <c r="B258" s="53"/>
      <c r="C258" s="167" t="s">
        <v>130</v>
      </c>
      <c r="D258" s="327" t="s">
        <v>172</v>
      </c>
      <c r="E258" s="326">
        <f>VLOOKUP(D258,'Actual Factors'!$A$4:$B$9,2,FALSE)</f>
        <v>0</v>
      </c>
      <c r="F258" s="187">
        <f t="shared" ca="1" si="67"/>
        <v>0</v>
      </c>
      <c r="G258" s="194">
        <f ca="1">INDEX(OFFSET('Actual NPC (Total System)'!E$1,MATCH("NET SYSTEM LOAD",'Actual NPC (Total System)'!$A:$A,0),0,1000,1),MATCH($C258,OFFSET('Actual NPC (Total System)'!$C$1,MATCH("NET SYSTEM LOAD",'Actual NPC (Total System)'!$A:$A,0),0,1000,1),0),1)*$E258</f>
        <v>0</v>
      </c>
      <c r="H258" s="194">
        <f ca="1">INDEX(OFFSET('Actual NPC (Total System)'!F$1,MATCH("NET SYSTEM LOAD",'Actual NPC (Total System)'!$A:$A,0),0,1000,1),MATCH($C258,OFFSET('Actual NPC (Total System)'!$C$1,MATCH("NET SYSTEM LOAD",'Actual NPC (Total System)'!$A:$A,0),0,1000,1),0),1)*$E258</f>
        <v>0</v>
      </c>
      <c r="I258" s="194">
        <f ca="1">INDEX(OFFSET('Actual NPC (Total System)'!G$1,MATCH("NET SYSTEM LOAD",'Actual NPC (Total System)'!$A:$A,0),0,1000,1),MATCH($C258,OFFSET('Actual NPC (Total System)'!$C$1,MATCH("NET SYSTEM LOAD",'Actual NPC (Total System)'!$A:$A,0),0,1000,1),0),1)*$E258</f>
        <v>0</v>
      </c>
      <c r="J258" s="194">
        <f ca="1">INDEX(OFFSET('Actual NPC (Total System)'!H$1,MATCH("NET SYSTEM LOAD",'Actual NPC (Total System)'!$A:$A,0),0,1000,1),MATCH($C258,OFFSET('Actual NPC (Total System)'!$C$1,MATCH("NET SYSTEM LOAD",'Actual NPC (Total System)'!$A:$A,0),0,1000,1),0),1)*$E258</f>
        <v>0</v>
      </c>
      <c r="K258" s="194">
        <f ca="1">INDEX(OFFSET('Actual NPC (Total System)'!I$1,MATCH("NET SYSTEM LOAD",'Actual NPC (Total System)'!$A:$A,0),0,1000,1),MATCH($C258,OFFSET('Actual NPC (Total System)'!$C$1,MATCH("NET SYSTEM LOAD",'Actual NPC (Total System)'!$A:$A,0),0,1000,1),0),1)*$E258</f>
        <v>0</v>
      </c>
      <c r="L258" s="194">
        <f ca="1">INDEX(OFFSET('Actual NPC (Total System)'!J$1,MATCH("NET SYSTEM LOAD",'Actual NPC (Total System)'!$A:$A,0),0,1000,1),MATCH($C258,OFFSET('Actual NPC (Total System)'!$C$1,MATCH("NET SYSTEM LOAD",'Actual NPC (Total System)'!$A:$A,0),0,1000,1),0),1)*$E258</f>
        <v>0</v>
      </c>
      <c r="M258" s="194">
        <f ca="1">INDEX(OFFSET('Actual NPC (Total System)'!K$1,MATCH("NET SYSTEM LOAD",'Actual NPC (Total System)'!$A:$A,0),0,1000,1),MATCH($C258,OFFSET('Actual NPC (Total System)'!$C$1,MATCH("NET SYSTEM LOAD",'Actual NPC (Total System)'!$A:$A,0),0,1000,1),0),1)*$E258</f>
        <v>0</v>
      </c>
      <c r="N258" s="194">
        <f ca="1">INDEX(OFFSET('Actual NPC (Total System)'!L$1,MATCH("NET SYSTEM LOAD",'Actual NPC (Total System)'!$A:$A,0),0,1000,1),MATCH($C258,OFFSET('Actual NPC (Total System)'!$C$1,MATCH("NET SYSTEM LOAD",'Actual NPC (Total System)'!$A:$A,0),0,1000,1),0),1)*$E258</f>
        <v>0</v>
      </c>
      <c r="O258" s="194">
        <f ca="1">INDEX(OFFSET('Actual NPC (Total System)'!M$1,MATCH("NET SYSTEM LOAD",'Actual NPC (Total System)'!$A:$A,0),0,1000,1),MATCH($C258,OFFSET('Actual NPC (Total System)'!$C$1,MATCH("NET SYSTEM LOAD",'Actual NPC (Total System)'!$A:$A,0),0,1000,1),0),1)*$E258</f>
        <v>0</v>
      </c>
      <c r="P258" s="194">
        <f ca="1">INDEX(OFFSET('Actual NPC (Total System)'!N$1,MATCH("NET SYSTEM LOAD",'Actual NPC (Total System)'!$A:$A,0),0,1000,1),MATCH($C258,OFFSET('Actual NPC (Total System)'!$C$1,MATCH("NET SYSTEM LOAD",'Actual NPC (Total System)'!$A:$A,0),0,1000,1),0),1)*$E258</f>
        <v>0</v>
      </c>
      <c r="Q258" s="194">
        <f ca="1">INDEX(OFFSET('Actual NPC (Total System)'!O$1,MATCH("NET SYSTEM LOAD",'Actual NPC (Total System)'!$A:$A,0),0,1000,1),MATCH($C258,OFFSET('Actual NPC (Total System)'!$C$1,MATCH("NET SYSTEM LOAD",'Actual NPC (Total System)'!$A:$A,0),0,1000,1),0),1)*$E258</f>
        <v>0</v>
      </c>
      <c r="R258" s="194">
        <f ca="1">INDEX(OFFSET('Actual NPC (Total System)'!P$1,MATCH("NET SYSTEM LOAD",'Actual NPC (Total System)'!$A:$A,0),0,1000,1),MATCH($C258,OFFSET('Actual NPC (Total System)'!$C$1,MATCH("NET SYSTEM LOAD",'Actual NPC (Total System)'!$A:$A,0),0,1000,1),0),1)*$E258</f>
        <v>0</v>
      </c>
      <c r="S258" s="59"/>
    </row>
    <row r="259" spans="1:19" ht="12.75">
      <c r="B259" s="16"/>
      <c r="C259" s="167" t="s">
        <v>23</v>
      </c>
      <c r="D259" s="327" t="s">
        <v>172</v>
      </c>
      <c r="E259" s="326">
        <f>VLOOKUP(D259,'Actual Factors'!$A$4:$B$9,2,FALSE)</f>
        <v>0</v>
      </c>
      <c r="F259" s="187">
        <f t="shared" ca="1" si="67"/>
        <v>0</v>
      </c>
      <c r="G259" s="194">
        <f ca="1">INDEX(OFFSET('Actual NPC (Total System)'!E$1,MATCH("NET SYSTEM LOAD",'Actual NPC (Total System)'!$A:$A,0),0,1000,1),MATCH($C259,OFFSET('Actual NPC (Total System)'!$C$1,MATCH("NET SYSTEM LOAD",'Actual NPC (Total System)'!$A:$A,0),0,1000,1),0),1)*$E259</f>
        <v>0</v>
      </c>
      <c r="H259" s="194">
        <f ca="1">INDEX(OFFSET('Actual NPC (Total System)'!F$1,MATCH("NET SYSTEM LOAD",'Actual NPC (Total System)'!$A:$A,0),0,1000,1),MATCH($C259,OFFSET('Actual NPC (Total System)'!$C$1,MATCH("NET SYSTEM LOAD",'Actual NPC (Total System)'!$A:$A,0),0,1000,1),0),1)*$E259</f>
        <v>0</v>
      </c>
      <c r="I259" s="194">
        <f ca="1">INDEX(OFFSET('Actual NPC (Total System)'!G$1,MATCH("NET SYSTEM LOAD",'Actual NPC (Total System)'!$A:$A,0),0,1000,1),MATCH($C259,OFFSET('Actual NPC (Total System)'!$C$1,MATCH("NET SYSTEM LOAD",'Actual NPC (Total System)'!$A:$A,0),0,1000,1),0),1)*$E259</f>
        <v>0</v>
      </c>
      <c r="J259" s="194">
        <f ca="1">INDEX(OFFSET('Actual NPC (Total System)'!H$1,MATCH("NET SYSTEM LOAD",'Actual NPC (Total System)'!$A:$A,0),0,1000,1),MATCH($C259,OFFSET('Actual NPC (Total System)'!$C$1,MATCH("NET SYSTEM LOAD",'Actual NPC (Total System)'!$A:$A,0),0,1000,1),0),1)*$E259</f>
        <v>0</v>
      </c>
      <c r="K259" s="194">
        <f ca="1">INDEX(OFFSET('Actual NPC (Total System)'!I$1,MATCH("NET SYSTEM LOAD",'Actual NPC (Total System)'!$A:$A,0),0,1000,1),MATCH($C259,OFFSET('Actual NPC (Total System)'!$C$1,MATCH("NET SYSTEM LOAD",'Actual NPC (Total System)'!$A:$A,0),0,1000,1),0),1)*$E259</f>
        <v>0</v>
      </c>
      <c r="L259" s="194">
        <f ca="1">INDEX(OFFSET('Actual NPC (Total System)'!J$1,MATCH("NET SYSTEM LOAD",'Actual NPC (Total System)'!$A:$A,0),0,1000,1),MATCH($C259,OFFSET('Actual NPC (Total System)'!$C$1,MATCH("NET SYSTEM LOAD",'Actual NPC (Total System)'!$A:$A,0),0,1000,1),0),1)*$E259</f>
        <v>0</v>
      </c>
      <c r="M259" s="194">
        <f ca="1">INDEX(OFFSET('Actual NPC (Total System)'!K$1,MATCH("NET SYSTEM LOAD",'Actual NPC (Total System)'!$A:$A,0),0,1000,1),MATCH($C259,OFFSET('Actual NPC (Total System)'!$C$1,MATCH("NET SYSTEM LOAD",'Actual NPC (Total System)'!$A:$A,0),0,1000,1),0),1)*$E259</f>
        <v>0</v>
      </c>
      <c r="N259" s="194">
        <f ca="1">INDEX(OFFSET('Actual NPC (Total System)'!L$1,MATCH("NET SYSTEM LOAD",'Actual NPC (Total System)'!$A:$A,0),0,1000,1),MATCH($C259,OFFSET('Actual NPC (Total System)'!$C$1,MATCH("NET SYSTEM LOAD",'Actual NPC (Total System)'!$A:$A,0),0,1000,1),0),1)*$E259</f>
        <v>0</v>
      </c>
      <c r="O259" s="194">
        <f ca="1">INDEX(OFFSET('Actual NPC (Total System)'!M$1,MATCH("NET SYSTEM LOAD",'Actual NPC (Total System)'!$A:$A,0),0,1000,1),MATCH($C259,OFFSET('Actual NPC (Total System)'!$C$1,MATCH("NET SYSTEM LOAD",'Actual NPC (Total System)'!$A:$A,0),0,1000,1),0),1)*$E259</f>
        <v>0</v>
      </c>
      <c r="P259" s="194">
        <f ca="1">INDEX(OFFSET('Actual NPC (Total System)'!N$1,MATCH("NET SYSTEM LOAD",'Actual NPC (Total System)'!$A:$A,0),0,1000,1),MATCH($C259,OFFSET('Actual NPC (Total System)'!$C$1,MATCH("NET SYSTEM LOAD",'Actual NPC (Total System)'!$A:$A,0),0,1000,1),0),1)*$E259</f>
        <v>0</v>
      </c>
      <c r="Q259" s="194">
        <f ca="1">INDEX(OFFSET('Actual NPC (Total System)'!O$1,MATCH("NET SYSTEM LOAD",'Actual NPC (Total System)'!$A:$A,0),0,1000,1),MATCH($C259,OFFSET('Actual NPC (Total System)'!$C$1,MATCH("NET SYSTEM LOAD",'Actual NPC (Total System)'!$A:$A,0),0,1000,1),0),1)*$E259</f>
        <v>0</v>
      </c>
      <c r="R259" s="194">
        <f ca="1">INDEX(OFFSET('Actual NPC (Total System)'!P$1,MATCH("NET SYSTEM LOAD",'Actual NPC (Total System)'!$A:$A,0),0,1000,1),MATCH($C259,OFFSET('Actual NPC (Total System)'!$C$1,MATCH("NET SYSTEM LOAD",'Actual NPC (Total System)'!$A:$A,0),0,1000,1),0),1)*$E259</f>
        <v>0</v>
      </c>
      <c r="S259" s="59"/>
    </row>
    <row r="260" spans="1:19" ht="12.75">
      <c r="B260" s="15"/>
      <c r="C260" s="167" t="s">
        <v>24</v>
      </c>
      <c r="D260" s="327" t="s">
        <v>172</v>
      </c>
      <c r="E260" s="326">
        <f>VLOOKUP(D260,'Actual Factors'!$A$4:$B$9,2,FALSE)</f>
        <v>0</v>
      </c>
      <c r="F260" s="187">
        <f t="shared" ca="1" si="67"/>
        <v>0</v>
      </c>
      <c r="G260" s="194">
        <f ca="1">INDEX(OFFSET('Actual NPC (Total System)'!E$1,MATCH("NET SYSTEM LOAD",'Actual NPC (Total System)'!$A:$A,0),0,1000,1),MATCH($C260,OFFSET('Actual NPC (Total System)'!$C$1,MATCH("NET SYSTEM LOAD",'Actual NPC (Total System)'!$A:$A,0),0,1000,1),0),1)*$E260</f>
        <v>0</v>
      </c>
      <c r="H260" s="194">
        <f ca="1">INDEX(OFFSET('Actual NPC (Total System)'!F$1,MATCH("NET SYSTEM LOAD",'Actual NPC (Total System)'!$A:$A,0),0,1000,1),MATCH($C260,OFFSET('Actual NPC (Total System)'!$C$1,MATCH("NET SYSTEM LOAD",'Actual NPC (Total System)'!$A:$A,0),0,1000,1),0),1)*$E260</f>
        <v>0</v>
      </c>
      <c r="I260" s="194">
        <f ca="1">INDEX(OFFSET('Actual NPC (Total System)'!G$1,MATCH("NET SYSTEM LOAD",'Actual NPC (Total System)'!$A:$A,0),0,1000,1),MATCH($C260,OFFSET('Actual NPC (Total System)'!$C$1,MATCH("NET SYSTEM LOAD",'Actual NPC (Total System)'!$A:$A,0),0,1000,1),0),1)*$E260</f>
        <v>0</v>
      </c>
      <c r="J260" s="194">
        <f ca="1">INDEX(OFFSET('Actual NPC (Total System)'!H$1,MATCH("NET SYSTEM LOAD",'Actual NPC (Total System)'!$A:$A,0),0,1000,1),MATCH($C260,OFFSET('Actual NPC (Total System)'!$C$1,MATCH("NET SYSTEM LOAD",'Actual NPC (Total System)'!$A:$A,0),0,1000,1),0),1)*$E260</f>
        <v>0</v>
      </c>
      <c r="K260" s="194">
        <f ca="1">INDEX(OFFSET('Actual NPC (Total System)'!I$1,MATCH("NET SYSTEM LOAD",'Actual NPC (Total System)'!$A:$A,0),0,1000,1),MATCH($C260,OFFSET('Actual NPC (Total System)'!$C$1,MATCH("NET SYSTEM LOAD",'Actual NPC (Total System)'!$A:$A,0),0,1000,1),0),1)*$E260</f>
        <v>0</v>
      </c>
      <c r="L260" s="194">
        <f ca="1">INDEX(OFFSET('Actual NPC (Total System)'!J$1,MATCH("NET SYSTEM LOAD",'Actual NPC (Total System)'!$A:$A,0),0,1000,1),MATCH($C260,OFFSET('Actual NPC (Total System)'!$C$1,MATCH("NET SYSTEM LOAD",'Actual NPC (Total System)'!$A:$A,0),0,1000,1),0),1)*$E260</f>
        <v>0</v>
      </c>
      <c r="M260" s="194">
        <f ca="1">INDEX(OFFSET('Actual NPC (Total System)'!K$1,MATCH("NET SYSTEM LOAD",'Actual NPC (Total System)'!$A:$A,0),0,1000,1),MATCH($C260,OFFSET('Actual NPC (Total System)'!$C$1,MATCH("NET SYSTEM LOAD",'Actual NPC (Total System)'!$A:$A,0),0,1000,1),0),1)*$E260</f>
        <v>0</v>
      </c>
      <c r="N260" s="194">
        <f ca="1">INDEX(OFFSET('Actual NPC (Total System)'!L$1,MATCH("NET SYSTEM LOAD",'Actual NPC (Total System)'!$A:$A,0),0,1000,1),MATCH($C260,OFFSET('Actual NPC (Total System)'!$C$1,MATCH("NET SYSTEM LOAD",'Actual NPC (Total System)'!$A:$A,0),0,1000,1),0),1)*$E260</f>
        <v>0</v>
      </c>
      <c r="O260" s="194">
        <f ca="1">INDEX(OFFSET('Actual NPC (Total System)'!M$1,MATCH("NET SYSTEM LOAD",'Actual NPC (Total System)'!$A:$A,0),0,1000,1),MATCH($C260,OFFSET('Actual NPC (Total System)'!$C$1,MATCH("NET SYSTEM LOAD",'Actual NPC (Total System)'!$A:$A,0),0,1000,1),0),1)*$E260</f>
        <v>0</v>
      </c>
      <c r="P260" s="194">
        <f ca="1">INDEX(OFFSET('Actual NPC (Total System)'!N$1,MATCH("NET SYSTEM LOAD",'Actual NPC (Total System)'!$A:$A,0),0,1000,1),MATCH($C260,OFFSET('Actual NPC (Total System)'!$C$1,MATCH("NET SYSTEM LOAD",'Actual NPC (Total System)'!$A:$A,0),0,1000,1),0),1)*$E260</f>
        <v>0</v>
      </c>
      <c r="Q260" s="194">
        <f ca="1">INDEX(OFFSET('Actual NPC (Total System)'!O$1,MATCH("NET SYSTEM LOAD",'Actual NPC (Total System)'!$A:$A,0),0,1000,1),MATCH($C260,OFFSET('Actual NPC (Total System)'!$C$1,MATCH("NET SYSTEM LOAD",'Actual NPC (Total System)'!$A:$A,0),0,1000,1),0),1)*$E260</f>
        <v>0</v>
      </c>
      <c r="R260" s="194">
        <f ca="1">INDEX(OFFSET('Actual NPC (Total System)'!P$1,MATCH("NET SYSTEM LOAD",'Actual NPC (Total System)'!$A:$A,0),0,1000,1),MATCH($C260,OFFSET('Actual NPC (Total System)'!$C$1,MATCH("NET SYSTEM LOAD",'Actual NPC (Total System)'!$A:$A,0),0,1000,1),0),1)*$E260</f>
        <v>0</v>
      </c>
      <c r="S260" s="59"/>
    </row>
    <row r="261" spans="1:19" ht="12.75">
      <c r="B261" s="15"/>
      <c r="C261" s="167" t="s">
        <v>25</v>
      </c>
      <c r="D261" s="327" t="s">
        <v>172</v>
      </c>
      <c r="E261" s="326">
        <f>VLOOKUP(D261,'Actual Factors'!$A$4:$B$9,2,FALSE)</f>
        <v>0</v>
      </c>
      <c r="F261" s="187">
        <f t="shared" ca="1" si="67"/>
        <v>0</v>
      </c>
      <c r="G261" s="194">
        <f ca="1">INDEX(OFFSET('Actual NPC (Total System)'!E$1,MATCH("NET SYSTEM LOAD",'Actual NPC (Total System)'!$A:$A,0),0,1000,1),MATCH($C261,OFFSET('Actual NPC (Total System)'!$C$1,MATCH("NET SYSTEM LOAD",'Actual NPC (Total System)'!$A:$A,0),0,1000,1),0),1)*$E261</f>
        <v>0</v>
      </c>
      <c r="H261" s="194">
        <f ca="1">INDEX(OFFSET('Actual NPC (Total System)'!F$1,MATCH("NET SYSTEM LOAD",'Actual NPC (Total System)'!$A:$A,0),0,1000,1),MATCH($C261,OFFSET('Actual NPC (Total System)'!$C$1,MATCH("NET SYSTEM LOAD",'Actual NPC (Total System)'!$A:$A,0),0,1000,1),0),1)*$E261</f>
        <v>0</v>
      </c>
      <c r="I261" s="194">
        <f ca="1">INDEX(OFFSET('Actual NPC (Total System)'!G$1,MATCH("NET SYSTEM LOAD",'Actual NPC (Total System)'!$A:$A,0),0,1000,1),MATCH($C261,OFFSET('Actual NPC (Total System)'!$C$1,MATCH("NET SYSTEM LOAD",'Actual NPC (Total System)'!$A:$A,0),0,1000,1),0),1)*$E261</f>
        <v>0</v>
      </c>
      <c r="J261" s="194">
        <f ca="1">INDEX(OFFSET('Actual NPC (Total System)'!H$1,MATCH("NET SYSTEM LOAD",'Actual NPC (Total System)'!$A:$A,0),0,1000,1),MATCH($C261,OFFSET('Actual NPC (Total System)'!$C$1,MATCH("NET SYSTEM LOAD",'Actual NPC (Total System)'!$A:$A,0),0,1000,1),0),1)*$E261</f>
        <v>0</v>
      </c>
      <c r="K261" s="194">
        <f ca="1">INDEX(OFFSET('Actual NPC (Total System)'!I$1,MATCH("NET SYSTEM LOAD",'Actual NPC (Total System)'!$A:$A,0),0,1000,1),MATCH($C261,OFFSET('Actual NPC (Total System)'!$C$1,MATCH("NET SYSTEM LOAD",'Actual NPC (Total System)'!$A:$A,0),0,1000,1),0),1)*$E261</f>
        <v>0</v>
      </c>
      <c r="L261" s="194">
        <f ca="1">INDEX(OFFSET('Actual NPC (Total System)'!J$1,MATCH("NET SYSTEM LOAD",'Actual NPC (Total System)'!$A:$A,0),0,1000,1),MATCH($C261,OFFSET('Actual NPC (Total System)'!$C$1,MATCH("NET SYSTEM LOAD",'Actual NPC (Total System)'!$A:$A,0),0,1000,1),0),1)*$E261</f>
        <v>0</v>
      </c>
      <c r="M261" s="194">
        <f ca="1">INDEX(OFFSET('Actual NPC (Total System)'!K$1,MATCH("NET SYSTEM LOAD",'Actual NPC (Total System)'!$A:$A,0),0,1000,1),MATCH($C261,OFFSET('Actual NPC (Total System)'!$C$1,MATCH("NET SYSTEM LOAD",'Actual NPC (Total System)'!$A:$A,0),0,1000,1),0),1)*$E261</f>
        <v>0</v>
      </c>
      <c r="N261" s="194">
        <f ca="1">INDEX(OFFSET('Actual NPC (Total System)'!L$1,MATCH("NET SYSTEM LOAD",'Actual NPC (Total System)'!$A:$A,0),0,1000,1),MATCH($C261,OFFSET('Actual NPC (Total System)'!$C$1,MATCH("NET SYSTEM LOAD",'Actual NPC (Total System)'!$A:$A,0),0,1000,1),0),1)*$E261</f>
        <v>0</v>
      </c>
      <c r="O261" s="194">
        <f ca="1">INDEX(OFFSET('Actual NPC (Total System)'!M$1,MATCH("NET SYSTEM LOAD",'Actual NPC (Total System)'!$A:$A,0),0,1000,1),MATCH($C261,OFFSET('Actual NPC (Total System)'!$C$1,MATCH("NET SYSTEM LOAD",'Actual NPC (Total System)'!$A:$A,0),0,1000,1),0),1)*$E261</f>
        <v>0</v>
      </c>
      <c r="P261" s="194">
        <f ca="1">INDEX(OFFSET('Actual NPC (Total System)'!N$1,MATCH("NET SYSTEM LOAD",'Actual NPC (Total System)'!$A:$A,0),0,1000,1),MATCH($C261,OFFSET('Actual NPC (Total System)'!$C$1,MATCH("NET SYSTEM LOAD",'Actual NPC (Total System)'!$A:$A,0),0,1000,1),0),1)*$E261</f>
        <v>0</v>
      </c>
      <c r="Q261" s="194">
        <f ca="1">INDEX(OFFSET('Actual NPC (Total System)'!O$1,MATCH("NET SYSTEM LOAD",'Actual NPC (Total System)'!$A:$A,0),0,1000,1),MATCH($C261,OFFSET('Actual NPC (Total System)'!$C$1,MATCH("NET SYSTEM LOAD",'Actual NPC (Total System)'!$A:$A,0),0,1000,1),0),1)*$E261</f>
        <v>0</v>
      </c>
      <c r="R261" s="194">
        <f ca="1">INDEX(OFFSET('Actual NPC (Total System)'!P$1,MATCH("NET SYSTEM LOAD",'Actual NPC (Total System)'!$A:$A,0),0,1000,1),MATCH($C261,OFFSET('Actual NPC (Total System)'!$C$1,MATCH("NET SYSTEM LOAD",'Actual NPC (Total System)'!$A:$A,0),0,1000,1),0),1)*$E261</f>
        <v>0</v>
      </c>
      <c r="S261" s="59"/>
    </row>
    <row r="262" spans="1:19" ht="12.75">
      <c r="A262" s="153"/>
      <c r="B262" s="156"/>
      <c r="C262" s="167" t="s">
        <v>147</v>
      </c>
      <c r="D262" s="327" t="s">
        <v>172</v>
      </c>
      <c r="E262" s="326">
        <f>VLOOKUP(D262,'Actual Factors'!$A$4:$B$9,2,FALSE)</f>
        <v>0</v>
      </c>
      <c r="F262" s="187">
        <f t="shared" ref="F262:F264" ca="1" si="68">SUM(G262:R262)</f>
        <v>0</v>
      </c>
      <c r="G262" s="194">
        <f ca="1">INDEX(OFFSET('Actual NPC (Total System)'!E$1,MATCH("NET SYSTEM LOAD",'Actual NPC (Total System)'!$A:$A,0),0,1000,1),MATCH($C262,OFFSET('Actual NPC (Total System)'!$C$1,MATCH("NET SYSTEM LOAD",'Actual NPC (Total System)'!$A:$A,0),0,1000,1),0),1)*$E262</f>
        <v>0</v>
      </c>
      <c r="H262" s="194">
        <f ca="1">INDEX(OFFSET('Actual NPC (Total System)'!F$1,MATCH("NET SYSTEM LOAD",'Actual NPC (Total System)'!$A:$A,0),0,1000,1),MATCH($C262,OFFSET('Actual NPC (Total System)'!$C$1,MATCH("NET SYSTEM LOAD",'Actual NPC (Total System)'!$A:$A,0),0,1000,1),0),1)*$E262</f>
        <v>0</v>
      </c>
      <c r="I262" s="194">
        <f ca="1">INDEX(OFFSET('Actual NPC (Total System)'!G$1,MATCH("NET SYSTEM LOAD",'Actual NPC (Total System)'!$A:$A,0),0,1000,1),MATCH($C262,OFFSET('Actual NPC (Total System)'!$C$1,MATCH("NET SYSTEM LOAD",'Actual NPC (Total System)'!$A:$A,0),0,1000,1),0),1)*$E262</f>
        <v>0</v>
      </c>
      <c r="J262" s="194">
        <f ca="1">INDEX(OFFSET('Actual NPC (Total System)'!H$1,MATCH("NET SYSTEM LOAD",'Actual NPC (Total System)'!$A:$A,0),0,1000,1),MATCH($C262,OFFSET('Actual NPC (Total System)'!$C$1,MATCH("NET SYSTEM LOAD",'Actual NPC (Total System)'!$A:$A,0),0,1000,1),0),1)*$E262</f>
        <v>0</v>
      </c>
      <c r="K262" s="194">
        <f ca="1">INDEX(OFFSET('Actual NPC (Total System)'!I$1,MATCH("NET SYSTEM LOAD",'Actual NPC (Total System)'!$A:$A,0),0,1000,1),MATCH($C262,OFFSET('Actual NPC (Total System)'!$C$1,MATCH("NET SYSTEM LOAD",'Actual NPC (Total System)'!$A:$A,0),0,1000,1),0),1)*$E262</f>
        <v>0</v>
      </c>
      <c r="L262" s="194">
        <f ca="1">INDEX(OFFSET('Actual NPC (Total System)'!J$1,MATCH("NET SYSTEM LOAD",'Actual NPC (Total System)'!$A:$A,0),0,1000,1),MATCH($C262,OFFSET('Actual NPC (Total System)'!$C$1,MATCH("NET SYSTEM LOAD",'Actual NPC (Total System)'!$A:$A,0),0,1000,1),0),1)*$E262</f>
        <v>0</v>
      </c>
      <c r="M262" s="194">
        <f ca="1">INDEX(OFFSET('Actual NPC (Total System)'!K$1,MATCH("NET SYSTEM LOAD",'Actual NPC (Total System)'!$A:$A,0),0,1000,1),MATCH($C262,OFFSET('Actual NPC (Total System)'!$C$1,MATCH("NET SYSTEM LOAD",'Actual NPC (Total System)'!$A:$A,0),0,1000,1),0),1)*$E262</f>
        <v>0</v>
      </c>
      <c r="N262" s="194">
        <f ca="1">INDEX(OFFSET('Actual NPC (Total System)'!L$1,MATCH("NET SYSTEM LOAD",'Actual NPC (Total System)'!$A:$A,0),0,1000,1),MATCH($C262,OFFSET('Actual NPC (Total System)'!$C$1,MATCH("NET SYSTEM LOAD",'Actual NPC (Total System)'!$A:$A,0),0,1000,1),0),1)*$E262</f>
        <v>0</v>
      </c>
      <c r="O262" s="194">
        <f ca="1">INDEX(OFFSET('Actual NPC (Total System)'!M$1,MATCH("NET SYSTEM LOAD",'Actual NPC (Total System)'!$A:$A,0),0,1000,1),MATCH($C262,OFFSET('Actual NPC (Total System)'!$C$1,MATCH("NET SYSTEM LOAD",'Actual NPC (Total System)'!$A:$A,0),0,1000,1),0),1)*$E262</f>
        <v>0</v>
      </c>
      <c r="P262" s="194">
        <f ca="1">INDEX(OFFSET('Actual NPC (Total System)'!N$1,MATCH("NET SYSTEM LOAD",'Actual NPC (Total System)'!$A:$A,0),0,1000,1),MATCH($C262,OFFSET('Actual NPC (Total System)'!$C$1,MATCH("NET SYSTEM LOAD",'Actual NPC (Total System)'!$A:$A,0),0,1000,1),0),1)*$E262</f>
        <v>0</v>
      </c>
      <c r="Q262" s="194">
        <f ca="1">INDEX(OFFSET('Actual NPC (Total System)'!O$1,MATCH("NET SYSTEM LOAD",'Actual NPC (Total System)'!$A:$A,0),0,1000,1),MATCH($C262,OFFSET('Actual NPC (Total System)'!$C$1,MATCH("NET SYSTEM LOAD",'Actual NPC (Total System)'!$A:$A,0),0,1000,1),0),1)*$E262</f>
        <v>0</v>
      </c>
      <c r="R262" s="194">
        <f ca="1">INDEX(OFFSET('Actual NPC (Total System)'!P$1,MATCH("NET SYSTEM LOAD",'Actual NPC (Total System)'!$A:$A,0),0,1000,1),MATCH($C262,OFFSET('Actual NPC (Total System)'!$C$1,MATCH("NET SYSTEM LOAD",'Actual NPC (Total System)'!$A:$A,0),0,1000,1),0),1)*$E262</f>
        <v>0</v>
      </c>
      <c r="S262" s="59"/>
    </row>
    <row r="263" spans="1:19" ht="12.75">
      <c r="A263" s="153"/>
      <c r="B263" s="156"/>
      <c r="C263" s="167" t="s">
        <v>148</v>
      </c>
      <c r="D263" s="327" t="s">
        <v>172</v>
      </c>
      <c r="E263" s="326">
        <f>VLOOKUP(D263,'Actual Factors'!$A$4:$B$9,2,FALSE)</f>
        <v>0</v>
      </c>
      <c r="F263" s="187">
        <f t="shared" ca="1" si="68"/>
        <v>0</v>
      </c>
      <c r="G263" s="194">
        <f ca="1">INDEX(OFFSET('Actual NPC (Total System)'!E$1,MATCH("NET SYSTEM LOAD",'Actual NPC (Total System)'!$A:$A,0),0,1000,1),MATCH($C263,OFFSET('Actual NPC (Total System)'!$C$1,MATCH("NET SYSTEM LOAD",'Actual NPC (Total System)'!$A:$A,0),0,1000,1),0),1)*$E263</f>
        <v>0</v>
      </c>
      <c r="H263" s="194">
        <f ca="1">INDEX(OFFSET('Actual NPC (Total System)'!F$1,MATCH("NET SYSTEM LOAD",'Actual NPC (Total System)'!$A:$A,0),0,1000,1),MATCH($C263,OFFSET('Actual NPC (Total System)'!$C$1,MATCH("NET SYSTEM LOAD",'Actual NPC (Total System)'!$A:$A,0),0,1000,1),0),1)*$E263</f>
        <v>0</v>
      </c>
      <c r="I263" s="194">
        <f ca="1">INDEX(OFFSET('Actual NPC (Total System)'!G$1,MATCH("NET SYSTEM LOAD",'Actual NPC (Total System)'!$A:$A,0),0,1000,1),MATCH($C263,OFFSET('Actual NPC (Total System)'!$C$1,MATCH("NET SYSTEM LOAD",'Actual NPC (Total System)'!$A:$A,0),0,1000,1),0),1)*$E263</f>
        <v>0</v>
      </c>
      <c r="J263" s="194">
        <f ca="1">INDEX(OFFSET('Actual NPC (Total System)'!H$1,MATCH("NET SYSTEM LOAD",'Actual NPC (Total System)'!$A:$A,0),0,1000,1),MATCH($C263,OFFSET('Actual NPC (Total System)'!$C$1,MATCH("NET SYSTEM LOAD",'Actual NPC (Total System)'!$A:$A,0),0,1000,1),0),1)*$E263</f>
        <v>0</v>
      </c>
      <c r="K263" s="194">
        <f ca="1">INDEX(OFFSET('Actual NPC (Total System)'!I$1,MATCH("NET SYSTEM LOAD",'Actual NPC (Total System)'!$A:$A,0),0,1000,1),MATCH($C263,OFFSET('Actual NPC (Total System)'!$C$1,MATCH("NET SYSTEM LOAD",'Actual NPC (Total System)'!$A:$A,0),0,1000,1),0),1)*$E263</f>
        <v>0</v>
      </c>
      <c r="L263" s="194">
        <f ca="1">INDEX(OFFSET('Actual NPC (Total System)'!J$1,MATCH("NET SYSTEM LOAD",'Actual NPC (Total System)'!$A:$A,0),0,1000,1),MATCH($C263,OFFSET('Actual NPC (Total System)'!$C$1,MATCH("NET SYSTEM LOAD",'Actual NPC (Total System)'!$A:$A,0),0,1000,1),0),1)*$E263</f>
        <v>0</v>
      </c>
      <c r="M263" s="194">
        <f ca="1">INDEX(OFFSET('Actual NPC (Total System)'!K$1,MATCH("NET SYSTEM LOAD",'Actual NPC (Total System)'!$A:$A,0),0,1000,1),MATCH($C263,OFFSET('Actual NPC (Total System)'!$C$1,MATCH("NET SYSTEM LOAD",'Actual NPC (Total System)'!$A:$A,0),0,1000,1),0),1)*$E263</f>
        <v>0</v>
      </c>
      <c r="N263" s="194">
        <f ca="1">INDEX(OFFSET('Actual NPC (Total System)'!L$1,MATCH("NET SYSTEM LOAD",'Actual NPC (Total System)'!$A:$A,0),0,1000,1),MATCH($C263,OFFSET('Actual NPC (Total System)'!$C$1,MATCH("NET SYSTEM LOAD",'Actual NPC (Total System)'!$A:$A,0),0,1000,1),0),1)*$E263</f>
        <v>0</v>
      </c>
      <c r="O263" s="194">
        <f ca="1">INDEX(OFFSET('Actual NPC (Total System)'!M$1,MATCH("NET SYSTEM LOAD",'Actual NPC (Total System)'!$A:$A,0),0,1000,1),MATCH($C263,OFFSET('Actual NPC (Total System)'!$C$1,MATCH("NET SYSTEM LOAD",'Actual NPC (Total System)'!$A:$A,0),0,1000,1),0),1)*$E263</f>
        <v>0</v>
      </c>
      <c r="P263" s="194">
        <f ca="1">INDEX(OFFSET('Actual NPC (Total System)'!N$1,MATCH("NET SYSTEM LOAD",'Actual NPC (Total System)'!$A:$A,0),0,1000,1),MATCH($C263,OFFSET('Actual NPC (Total System)'!$C$1,MATCH("NET SYSTEM LOAD",'Actual NPC (Total System)'!$A:$A,0),0,1000,1),0),1)*$E263</f>
        <v>0</v>
      </c>
      <c r="Q263" s="194">
        <f ca="1">INDEX(OFFSET('Actual NPC (Total System)'!O$1,MATCH("NET SYSTEM LOAD",'Actual NPC (Total System)'!$A:$A,0),0,1000,1),MATCH($C263,OFFSET('Actual NPC (Total System)'!$C$1,MATCH("NET SYSTEM LOAD",'Actual NPC (Total System)'!$A:$A,0),0,1000,1),0),1)*$E263</f>
        <v>0</v>
      </c>
      <c r="R263" s="194">
        <f ca="1">INDEX(OFFSET('Actual NPC (Total System)'!P$1,MATCH("NET SYSTEM LOAD",'Actual NPC (Total System)'!$A:$A,0),0,1000,1),MATCH($C263,OFFSET('Actual NPC (Total System)'!$C$1,MATCH("NET SYSTEM LOAD",'Actual NPC (Total System)'!$A:$A,0),0,1000,1),0),1)*$E263</f>
        <v>0</v>
      </c>
      <c r="S263" s="59"/>
    </row>
    <row r="264" spans="1:19" ht="12.75">
      <c r="A264" s="153"/>
      <c r="B264" s="156"/>
      <c r="C264" s="167" t="s">
        <v>149</v>
      </c>
      <c r="D264" s="327" t="s">
        <v>172</v>
      </c>
      <c r="E264" s="326">
        <f>VLOOKUP(D264,'Actual Factors'!$A$4:$B$9,2,FALSE)</f>
        <v>0</v>
      </c>
      <c r="F264" s="187">
        <f t="shared" ca="1" si="68"/>
        <v>0</v>
      </c>
      <c r="G264" s="194">
        <f ca="1">INDEX(OFFSET('Actual NPC (Total System)'!E$1,MATCH("NET SYSTEM LOAD",'Actual NPC (Total System)'!$A:$A,0),0,1000,1),MATCH($C264,OFFSET('Actual NPC (Total System)'!$C$1,MATCH("NET SYSTEM LOAD",'Actual NPC (Total System)'!$A:$A,0),0,1000,1),0),1)*$E264</f>
        <v>0</v>
      </c>
      <c r="H264" s="194">
        <f ca="1">INDEX(OFFSET('Actual NPC (Total System)'!F$1,MATCH("NET SYSTEM LOAD",'Actual NPC (Total System)'!$A:$A,0),0,1000,1),MATCH($C264,OFFSET('Actual NPC (Total System)'!$C$1,MATCH("NET SYSTEM LOAD",'Actual NPC (Total System)'!$A:$A,0),0,1000,1),0),1)*$E264</f>
        <v>0</v>
      </c>
      <c r="I264" s="194">
        <f ca="1">INDEX(OFFSET('Actual NPC (Total System)'!G$1,MATCH("NET SYSTEM LOAD",'Actual NPC (Total System)'!$A:$A,0),0,1000,1),MATCH($C264,OFFSET('Actual NPC (Total System)'!$C$1,MATCH("NET SYSTEM LOAD",'Actual NPC (Total System)'!$A:$A,0),0,1000,1),0),1)*$E264</f>
        <v>0</v>
      </c>
      <c r="J264" s="194">
        <f ca="1">INDEX(OFFSET('Actual NPC (Total System)'!H$1,MATCH("NET SYSTEM LOAD",'Actual NPC (Total System)'!$A:$A,0),0,1000,1),MATCH($C264,OFFSET('Actual NPC (Total System)'!$C$1,MATCH("NET SYSTEM LOAD",'Actual NPC (Total System)'!$A:$A,0),0,1000,1),0),1)*$E264</f>
        <v>0</v>
      </c>
      <c r="K264" s="194">
        <f ca="1">INDEX(OFFSET('Actual NPC (Total System)'!I$1,MATCH("NET SYSTEM LOAD",'Actual NPC (Total System)'!$A:$A,0),0,1000,1),MATCH($C264,OFFSET('Actual NPC (Total System)'!$C$1,MATCH("NET SYSTEM LOAD",'Actual NPC (Total System)'!$A:$A,0),0,1000,1),0),1)*$E264</f>
        <v>0</v>
      </c>
      <c r="L264" s="194">
        <f ca="1">INDEX(OFFSET('Actual NPC (Total System)'!J$1,MATCH("NET SYSTEM LOAD",'Actual NPC (Total System)'!$A:$A,0),0,1000,1),MATCH($C264,OFFSET('Actual NPC (Total System)'!$C$1,MATCH("NET SYSTEM LOAD",'Actual NPC (Total System)'!$A:$A,0),0,1000,1),0),1)*$E264</f>
        <v>0</v>
      </c>
      <c r="M264" s="194">
        <f ca="1">INDEX(OFFSET('Actual NPC (Total System)'!K$1,MATCH("NET SYSTEM LOAD",'Actual NPC (Total System)'!$A:$A,0),0,1000,1),MATCH($C264,OFFSET('Actual NPC (Total System)'!$C$1,MATCH("NET SYSTEM LOAD",'Actual NPC (Total System)'!$A:$A,0),0,1000,1),0),1)*$E264</f>
        <v>0</v>
      </c>
      <c r="N264" s="194">
        <f ca="1">INDEX(OFFSET('Actual NPC (Total System)'!L$1,MATCH("NET SYSTEM LOAD",'Actual NPC (Total System)'!$A:$A,0),0,1000,1),MATCH($C264,OFFSET('Actual NPC (Total System)'!$C$1,MATCH("NET SYSTEM LOAD",'Actual NPC (Total System)'!$A:$A,0),0,1000,1),0),1)*$E264</f>
        <v>0</v>
      </c>
      <c r="O264" s="194">
        <f ca="1">INDEX(OFFSET('Actual NPC (Total System)'!M$1,MATCH("NET SYSTEM LOAD",'Actual NPC (Total System)'!$A:$A,0),0,1000,1),MATCH($C264,OFFSET('Actual NPC (Total System)'!$C$1,MATCH("NET SYSTEM LOAD",'Actual NPC (Total System)'!$A:$A,0),0,1000,1),0),1)*$E264</f>
        <v>0</v>
      </c>
      <c r="P264" s="194">
        <f ca="1">INDEX(OFFSET('Actual NPC (Total System)'!N$1,MATCH("NET SYSTEM LOAD",'Actual NPC (Total System)'!$A:$A,0),0,1000,1),MATCH($C264,OFFSET('Actual NPC (Total System)'!$C$1,MATCH("NET SYSTEM LOAD",'Actual NPC (Total System)'!$A:$A,0),0,1000,1),0),1)*$E264</f>
        <v>0</v>
      </c>
      <c r="Q264" s="194">
        <f ca="1">INDEX(OFFSET('Actual NPC (Total System)'!O$1,MATCH("NET SYSTEM LOAD",'Actual NPC (Total System)'!$A:$A,0),0,1000,1),MATCH($C264,OFFSET('Actual NPC (Total System)'!$C$1,MATCH("NET SYSTEM LOAD",'Actual NPC (Total System)'!$A:$A,0),0,1000,1),0),1)*$E264</f>
        <v>0</v>
      </c>
      <c r="R264" s="194">
        <f ca="1">INDEX(OFFSET('Actual NPC (Total System)'!P$1,MATCH("NET SYSTEM LOAD",'Actual NPC (Total System)'!$A:$A,0),0,1000,1),MATCH($C264,OFFSET('Actual NPC (Total System)'!$C$1,MATCH("NET SYSTEM LOAD",'Actual NPC (Total System)'!$A:$A,0),0,1000,1),0),1)*$E264</f>
        <v>0</v>
      </c>
      <c r="S264" s="59"/>
    </row>
    <row r="265" spans="1:19" s="65" customFormat="1" ht="12.75">
      <c r="A265" s="10"/>
      <c r="B265" s="10"/>
      <c r="C265" s="167" t="s">
        <v>26</v>
      </c>
      <c r="D265" s="327" t="s">
        <v>172</v>
      </c>
      <c r="E265" s="326">
        <f>VLOOKUP(D265,'Actual Factors'!$A$4:$B$9,2,FALSE)</f>
        <v>0</v>
      </c>
      <c r="F265" s="187">
        <f t="shared" ca="1" si="67"/>
        <v>0</v>
      </c>
      <c r="G265" s="194">
        <f ca="1">INDEX(OFFSET('Actual NPC (Total System)'!E$1,MATCH("NET SYSTEM LOAD",'Actual NPC (Total System)'!$A:$A,0),0,1000,1),MATCH($C265,OFFSET('Actual NPC (Total System)'!$C$1,MATCH("NET SYSTEM LOAD",'Actual NPC (Total System)'!$A:$A,0),0,1000,1),0),1)*$E265</f>
        <v>0</v>
      </c>
      <c r="H265" s="194">
        <f ca="1">INDEX(OFFSET('Actual NPC (Total System)'!F$1,MATCH("NET SYSTEM LOAD",'Actual NPC (Total System)'!$A:$A,0),0,1000,1),MATCH($C265,OFFSET('Actual NPC (Total System)'!$C$1,MATCH("NET SYSTEM LOAD",'Actual NPC (Total System)'!$A:$A,0),0,1000,1),0),1)*$E265</f>
        <v>0</v>
      </c>
      <c r="I265" s="194">
        <f ca="1">INDEX(OFFSET('Actual NPC (Total System)'!G$1,MATCH("NET SYSTEM LOAD",'Actual NPC (Total System)'!$A:$A,0),0,1000,1),MATCH($C265,OFFSET('Actual NPC (Total System)'!$C$1,MATCH("NET SYSTEM LOAD",'Actual NPC (Total System)'!$A:$A,0),0,1000,1),0),1)*$E265</f>
        <v>0</v>
      </c>
      <c r="J265" s="194">
        <f ca="1">INDEX(OFFSET('Actual NPC (Total System)'!H$1,MATCH("NET SYSTEM LOAD",'Actual NPC (Total System)'!$A:$A,0),0,1000,1),MATCH($C265,OFFSET('Actual NPC (Total System)'!$C$1,MATCH("NET SYSTEM LOAD",'Actual NPC (Total System)'!$A:$A,0),0,1000,1),0),1)*$E265</f>
        <v>0</v>
      </c>
      <c r="K265" s="194">
        <f ca="1">INDEX(OFFSET('Actual NPC (Total System)'!I$1,MATCH("NET SYSTEM LOAD",'Actual NPC (Total System)'!$A:$A,0),0,1000,1),MATCH($C265,OFFSET('Actual NPC (Total System)'!$C$1,MATCH("NET SYSTEM LOAD",'Actual NPC (Total System)'!$A:$A,0),0,1000,1),0),1)*$E265</f>
        <v>0</v>
      </c>
      <c r="L265" s="194">
        <f ca="1">INDEX(OFFSET('Actual NPC (Total System)'!J$1,MATCH("NET SYSTEM LOAD",'Actual NPC (Total System)'!$A:$A,0),0,1000,1),MATCH($C265,OFFSET('Actual NPC (Total System)'!$C$1,MATCH("NET SYSTEM LOAD",'Actual NPC (Total System)'!$A:$A,0),0,1000,1),0),1)*$E265</f>
        <v>0</v>
      </c>
      <c r="M265" s="194">
        <f ca="1">INDEX(OFFSET('Actual NPC (Total System)'!K$1,MATCH("NET SYSTEM LOAD",'Actual NPC (Total System)'!$A:$A,0),0,1000,1),MATCH($C265,OFFSET('Actual NPC (Total System)'!$C$1,MATCH("NET SYSTEM LOAD",'Actual NPC (Total System)'!$A:$A,0),0,1000,1),0),1)*$E265</f>
        <v>0</v>
      </c>
      <c r="N265" s="194">
        <f ca="1">INDEX(OFFSET('Actual NPC (Total System)'!L$1,MATCH("NET SYSTEM LOAD",'Actual NPC (Total System)'!$A:$A,0),0,1000,1),MATCH($C265,OFFSET('Actual NPC (Total System)'!$C$1,MATCH("NET SYSTEM LOAD",'Actual NPC (Total System)'!$A:$A,0),0,1000,1),0),1)*$E265</f>
        <v>0</v>
      </c>
      <c r="O265" s="194">
        <f ca="1">INDEX(OFFSET('Actual NPC (Total System)'!M$1,MATCH("NET SYSTEM LOAD",'Actual NPC (Total System)'!$A:$A,0),0,1000,1),MATCH($C265,OFFSET('Actual NPC (Total System)'!$C$1,MATCH("NET SYSTEM LOAD",'Actual NPC (Total System)'!$A:$A,0),0,1000,1),0),1)*$E265</f>
        <v>0</v>
      </c>
      <c r="P265" s="194">
        <f ca="1">INDEX(OFFSET('Actual NPC (Total System)'!N$1,MATCH("NET SYSTEM LOAD",'Actual NPC (Total System)'!$A:$A,0),0,1000,1),MATCH($C265,OFFSET('Actual NPC (Total System)'!$C$1,MATCH("NET SYSTEM LOAD",'Actual NPC (Total System)'!$A:$A,0),0,1000,1),0),1)*$E265</f>
        <v>0</v>
      </c>
      <c r="Q265" s="194">
        <f ca="1">INDEX(OFFSET('Actual NPC (Total System)'!O$1,MATCH("NET SYSTEM LOAD",'Actual NPC (Total System)'!$A:$A,0),0,1000,1),MATCH($C265,OFFSET('Actual NPC (Total System)'!$C$1,MATCH("NET SYSTEM LOAD",'Actual NPC (Total System)'!$A:$A,0),0,1000,1),0),1)*$E265</f>
        <v>0</v>
      </c>
      <c r="R265" s="194">
        <f ca="1">INDEX(OFFSET('Actual NPC (Total System)'!P$1,MATCH("NET SYSTEM LOAD",'Actual NPC (Total System)'!$A:$A,0),0,1000,1),MATCH($C265,OFFSET('Actual NPC (Total System)'!$C$1,MATCH("NET SYSTEM LOAD",'Actual NPC (Total System)'!$A:$A,0),0,1000,1),0),1)*$E265</f>
        <v>0</v>
      </c>
      <c r="S265" s="59"/>
    </row>
    <row r="266" spans="1:19" s="65" customFormat="1" ht="12.75">
      <c r="A266" s="10"/>
      <c r="B266" s="10"/>
      <c r="C266" s="167" t="s">
        <v>99</v>
      </c>
      <c r="D266" s="327" t="s">
        <v>172</v>
      </c>
      <c r="E266" s="326">
        <f>VLOOKUP(D266,'Actual Factors'!$A$4:$B$9,2,FALSE)</f>
        <v>0</v>
      </c>
      <c r="F266" s="187">
        <f t="shared" ca="1" si="67"/>
        <v>0</v>
      </c>
      <c r="G266" s="194">
        <f ca="1">INDEX(OFFSET('Actual NPC (Total System)'!E$1,MATCH("NET SYSTEM LOAD",'Actual NPC (Total System)'!$A:$A,0),0,1000,1),MATCH($C266,OFFSET('Actual NPC (Total System)'!$C$1,MATCH("NET SYSTEM LOAD",'Actual NPC (Total System)'!$A:$A,0),0,1000,1),0),1)*$E266</f>
        <v>0</v>
      </c>
      <c r="H266" s="194">
        <f ca="1">INDEX(OFFSET('Actual NPC (Total System)'!F$1,MATCH("NET SYSTEM LOAD",'Actual NPC (Total System)'!$A:$A,0),0,1000,1),MATCH($C266,OFFSET('Actual NPC (Total System)'!$C$1,MATCH("NET SYSTEM LOAD",'Actual NPC (Total System)'!$A:$A,0),0,1000,1),0),1)*$E266</f>
        <v>0</v>
      </c>
      <c r="I266" s="194">
        <f ca="1">INDEX(OFFSET('Actual NPC (Total System)'!G$1,MATCH("NET SYSTEM LOAD",'Actual NPC (Total System)'!$A:$A,0),0,1000,1),MATCH($C266,OFFSET('Actual NPC (Total System)'!$C$1,MATCH("NET SYSTEM LOAD",'Actual NPC (Total System)'!$A:$A,0),0,1000,1),0),1)*$E266</f>
        <v>0</v>
      </c>
      <c r="J266" s="194">
        <f ca="1">INDEX(OFFSET('Actual NPC (Total System)'!H$1,MATCH("NET SYSTEM LOAD",'Actual NPC (Total System)'!$A:$A,0),0,1000,1),MATCH($C266,OFFSET('Actual NPC (Total System)'!$C$1,MATCH("NET SYSTEM LOAD",'Actual NPC (Total System)'!$A:$A,0),0,1000,1),0),1)*$E266</f>
        <v>0</v>
      </c>
      <c r="K266" s="194">
        <f ca="1">INDEX(OFFSET('Actual NPC (Total System)'!I$1,MATCH("NET SYSTEM LOAD",'Actual NPC (Total System)'!$A:$A,0),0,1000,1),MATCH($C266,OFFSET('Actual NPC (Total System)'!$C$1,MATCH("NET SYSTEM LOAD",'Actual NPC (Total System)'!$A:$A,0),0,1000,1),0),1)*$E266</f>
        <v>0</v>
      </c>
      <c r="L266" s="194">
        <f ca="1">INDEX(OFFSET('Actual NPC (Total System)'!J$1,MATCH("NET SYSTEM LOAD",'Actual NPC (Total System)'!$A:$A,0),0,1000,1),MATCH($C266,OFFSET('Actual NPC (Total System)'!$C$1,MATCH("NET SYSTEM LOAD",'Actual NPC (Total System)'!$A:$A,0),0,1000,1),0),1)*$E266</f>
        <v>0</v>
      </c>
      <c r="M266" s="194">
        <f ca="1">INDEX(OFFSET('Actual NPC (Total System)'!K$1,MATCH("NET SYSTEM LOAD",'Actual NPC (Total System)'!$A:$A,0),0,1000,1),MATCH($C266,OFFSET('Actual NPC (Total System)'!$C$1,MATCH("NET SYSTEM LOAD",'Actual NPC (Total System)'!$A:$A,0),0,1000,1),0),1)*$E266</f>
        <v>0</v>
      </c>
      <c r="N266" s="194">
        <f ca="1">INDEX(OFFSET('Actual NPC (Total System)'!L$1,MATCH("NET SYSTEM LOAD",'Actual NPC (Total System)'!$A:$A,0),0,1000,1),MATCH($C266,OFFSET('Actual NPC (Total System)'!$C$1,MATCH("NET SYSTEM LOAD",'Actual NPC (Total System)'!$A:$A,0),0,1000,1),0),1)*$E266</f>
        <v>0</v>
      </c>
      <c r="O266" s="194">
        <f ca="1">INDEX(OFFSET('Actual NPC (Total System)'!M$1,MATCH("NET SYSTEM LOAD",'Actual NPC (Total System)'!$A:$A,0),0,1000,1),MATCH($C266,OFFSET('Actual NPC (Total System)'!$C$1,MATCH("NET SYSTEM LOAD",'Actual NPC (Total System)'!$A:$A,0),0,1000,1),0),1)*$E266</f>
        <v>0</v>
      </c>
      <c r="P266" s="194">
        <f ca="1">INDEX(OFFSET('Actual NPC (Total System)'!N$1,MATCH("NET SYSTEM LOAD",'Actual NPC (Total System)'!$A:$A,0),0,1000,1),MATCH($C266,OFFSET('Actual NPC (Total System)'!$C$1,MATCH("NET SYSTEM LOAD",'Actual NPC (Total System)'!$A:$A,0),0,1000,1),0),1)*$E266</f>
        <v>0</v>
      </c>
      <c r="Q266" s="194">
        <f ca="1">INDEX(OFFSET('Actual NPC (Total System)'!O$1,MATCH("NET SYSTEM LOAD",'Actual NPC (Total System)'!$A:$A,0),0,1000,1),MATCH($C266,OFFSET('Actual NPC (Total System)'!$C$1,MATCH("NET SYSTEM LOAD",'Actual NPC (Total System)'!$A:$A,0),0,1000,1),0),1)*$E266</f>
        <v>0</v>
      </c>
      <c r="R266" s="194">
        <f ca="1">INDEX(OFFSET('Actual NPC (Total System)'!P$1,MATCH("NET SYSTEM LOAD",'Actual NPC (Total System)'!$A:$A,0),0,1000,1),MATCH($C266,OFFSET('Actual NPC (Total System)'!$C$1,MATCH("NET SYSTEM LOAD",'Actual NPC (Total System)'!$A:$A,0),0,1000,1),0),1)*$E266</f>
        <v>0</v>
      </c>
      <c r="S266" s="59"/>
    </row>
    <row r="267" spans="1:19" s="65" customFormat="1" ht="12.75">
      <c r="A267" s="153"/>
      <c r="B267" s="153"/>
      <c r="C267" s="167" t="s">
        <v>138</v>
      </c>
      <c r="D267" s="327" t="s">
        <v>172</v>
      </c>
      <c r="E267" s="326">
        <f>VLOOKUP(D267,'Actual Factors'!$A$4:$B$9,2,FALSE)</f>
        <v>0</v>
      </c>
      <c r="F267" s="187">
        <f t="shared" ca="1" si="67"/>
        <v>0</v>
      </c>
      <c r="G267" s="194">
        <f ca="1">INDEX(OFFSET('Actual NPC (Total System)'!E$1,MATCH("NET SYSTEM LOAD",'Actual NPC (Total System)'!$A:$A,0),0,1000,1),MATCH($C267,OFFSET('Actual NPC (Total System)'!$C$1,MATCH("NET SYSTEM LOAD",'Actual NPC (Total System)'!$A:$A,0),0,1000,1),0),1)*$E267</f>
        <v>0</v>
      </c>
      <c r="H267" s="194">
        <f ca="1">INDEX(OFFSET('Actual NPC (Total System)'!F$1,MATCH("NET SYSTEM LOAD",'Actual NPC (Total System)'!$A:$A,0),0,1000,1),MATCH($C267,OFFSET('Actual NPC (Total System)'!$C$1,MATCH("NET SYSTEM LOAD",'Actual NPC (Total System)'!$A:$A,0),0,1000,1),0),1)*$E267</f>
        <v>0</v>
      </c>
      <c r="I267" s="194">
        <f ca="1">INDEX(OFFSET('Actual NPC (Total System)'!G$1,MATCH("NET SYSTEM LOAD",'Actual NPC (Total System)'!$A:$A,0),0,1000,1),MATCH($C267,OFFSET('Actual NPC (Total System)'!$C$1,MATCH("NET SYSTEM LOAD",'Actual NPC (Total System)'!$A:$A,0),0,1000,1),0),1)*$E267</f>
        <v>0</v>
      </c>
      <c r="J267" s="194">
        <f ca="1">INDEX(OFFSET('Actual NPC (Total System)'!H$1,MATCH("NET SYSTEM LOAD",'Actual NPC (Total System)'!$A:$A,0),0,1000,1),MATCH($C267,OFFSET('Actual NPC (Total System)'!$C$1,MATCH("NET SYSTEM LOAD",'Actual NPC (Total System)'!$A:$A,0),0,1000,1),0),1)*$E267</f>
        <v>0</v>
      </c>
      <c r="K267" s="194">
        <f ca="1">INDEX(OFFSET('Actual NPC (Total System)'!I$1,MATCH("NET SYSTEM LOAD",'Actual NPC (Total System)'!$A:$A,0),0,1000,1),MATCH($C267,OFFSET('Actual NPC (Total System)'!$C$1,MATCH("NET SYSTEM LOAD",'Actual NPC (Total System)'!$A:$A,0),0,1000,1),0),1)*$E267</f>
        <v>0</v>
      </c>
      <c r="L267" s="194">
        <f ca="1">INDEX(OFFSET('Actual NPC (Total System)'!J$1,MATCH("NET SYSTEM LOAD",'Actual NPC (Total System)'!$A:$A,0),0,1000,1),MATCH($C267,OFFSET('Actual NPC (Total System)'!$C$1,MATCH("NET SYSTEM LOAD",'Actual NPC (Total System)'!$A:$A,0),0,1000,1),0),1)*$E267</f>
        <v>0</v>
      </c>
      <c r="M267" s="194">
        <f ca="1">INDEX(OFFSET('Actual NPC (Total System)'!K$1,MATCH("NET SYSTEM LOAD",'Actual NPC (Total System)'!$A:$A,0),0,1000,1),MATCH($C267,OFFSET('Actual NPC (Total System)'!$C$1,MATCH("NET SYSTEM LOAD",'Actual NPC (Total System)'!$A:$A,0),0,1000,1),0),1)*$E267</f>
        <v>0</v>
      </c>
      <c r="N267" s="194">
        <f ca="1">INDEX(OFFSET('Actual NPC (Total System)'!L$1,MATCH("NET SYSTEM LOAD",'Actual NPC (Total System)'!$A:$A,0),0,1000,1),MATCH($C267,OFFSET('Actual NPC (Total System)'!$C$1,MATCH("NET SYSTEM LOAD",'Actual NPC (Total System)'!$A:$A,0),0,1000,1),0),1)*$E267</f>
        <v>0</v>
      </c>
      <c r="O267" s="194">
        <f ca="1">INDEX(OFFSET('Actual NPC (Total System)'!M$1,MATCH("NET SYSTEM LOAD",'Actual NPC (Total System)'!$A:$A,0),0,1000,1),MATCH($C267,OFFSET('Actual NPC (Total System)'!$C$1,MATCH("NET SYSTEM LOAD",'Actual NPC (Total System)'!$A:$A,0),0,1000,1),0),1)*$E267</f>
        <v>0</v>
      </c>
      <c r="P267" s="194">
        <f ca="1">INDEX(OFFSET('Actual NPC (Total System)'!N$1,MATCH("NET SYSTEM LOAD",'Actual NPC (Total System)'!$A:$A,0),0,1000,1),MATCH($C267,OFFSET('Actual NPC (Total System)'!$C$1,MATCH("NET SYSTEM LOAD",'Actual NPC (Total System)'!$A:$A,0),0,1000,1),0),1)*$E267</f>
        <v>0</v>
      </c>
      <c r="Q267" s="194">
        <f ca="1">INDEX(OFFSET('Actual NPC (Total System)'!O$1,MATCH("NET SYSTEM LOAD",'Actual NPC (Total System)'!$A:$A,0),0,1000,1),MATCH($C267,OFFSET('Actual NPC (Total System)'!$C$1,MATCH("NET SYSTEM LOAD",'Actual NPC (Total System)'!$A:$A,0),0,1000,1),0),1)*$E267</f>
        <v>0</v>
      </c>
      <c r="R267" s="194">
        <f ca="1">INDEX(OFFSET('Actual NPC (Total System)'!P$1,MATCH("NET SYSTEM LOAD",'Actual NPC (Total System)'!$A:$A,0),0,1000,1),MATCH($C267,OFFSET('Actual NPC (Total System)'!$C$1,MATCH("NET SYSTEM LOAD",'Actual NPC (Total System)'!$A:$A,0),0,1000,1),0),1)*$E267</f>
        <v>0</v>
      </c>
      <c r="S267" s="59"/>
    </row>
    <row r="268" spans="1:19" ht="12.75">
      <c r="A268" s="39"/>
      <c r="B268" s="153"/>
      <c r="C268" s="167" t="s">
        <v>27</v>
      </c>
      <c r="D268" s="327" t="s">
        <v>172</v>
      </c>
      <c r="E268" s="326">
        <f>VLOOKUP(D268,'Actual Factors'!$A$4:$B$9,2,FALSE)</f>
        <v>0</v>
      </c>
      <c r="F268" s="187">
        <f t="shared" ca="1" si="67"/>
        <v>0</v>
      </c>
      <c r="G268" s="194">
        <f ca="1">INDEX(OFFSET('Actual NPC (Total System)'!E$1,MATCH("NET SYSTEM LOAD",'Actual NPC (Total System)'!$A:$A,0),0,1000,1),MATCH($C268,OFFSET('Actual NPC (Total System)'!$C$1,MATCH("NET SYSTEM LOAD",'Actual NPC (Total System)'!$A:$A,0),0,1000,1),0),1)*$E268</f>
        <v>0</v>
      </c>
      <c r="H268" s="194">
        <f ca="1">INDEX(OFFSET('Actual NPC (Total System)'!F$1,MATCH("NET SYSTEM LOAD",'Actual NPC (Total System)'!$A:$A,0),0,1000,1),MATCH($C268,OFFSET('Actual NPC (Total System)'!$C$1,MATCH("NET SYSTEM LOAD",'Actual NPC (Total System)'!$A:$A,0),0,1000,1),0),1)*$E268</f>
        <v>0</v>
      </c>
      <c r="I268" s="194">
        <f ca="1">INDEX(OFFSET('Actual NPC (Total System)'!G$1,MATCH("NET SYSTEM LOAD",'Actual NPC (Total System)'!$A:$A,0),0,1000,1),MATCH($C268,OFFSET('Actual NPC (Total System)'!$C$1,MATCH("NET SYSTEM LOAD",'Actual NPC (Total System)'!$A:$A,0),0,1000,1),0),1)*$E268</f>
        <v>0</v>
      </c>
      <c r="J268" s="194">
        <f ca="1">INDEX(OFFSET('Actual NPC (Total System)'!H$1,MATCH("NET SYSTEM LOAD",'Actual NPC (Total System)'!$A:$A,0),0,1000,1),MATCH($C268,OFFSET('Actual NPC (Total System)'!$C$1,MATCH("NET SYSTEM LOAD",'Actual NPC (Total System)'!$A:$A,0),0,1000,1),0),1)*$E268</f>
        <v>0</v>
      </c>
      <c r="K268" s="194">
        <f ca="1">INDEX(OFFSET('Actual NPC (Total System)'!I$1,MATCH("NET SYSTEM LOAD",'Actual NPC (Total System)'!$A:$A,0),0,1000,1),MATCH($C268,OFFSET('Actual NPC (Total System)'!$C$1,MATCH("NET SYSTEM LOAD",'Actual NPC (Total System)'!$A:$A,0),0,1000,1),0),1)*$E268</f>
        <v>0</v>
      </c>
      <c r="L268" s="194">
        <f ca="1">INDEX(OFFSET('Actual NPC (Total System)'!J$1,MATCH("NET SYSTEM LOAD",'Actual NPC (Total System)'!$A:$A,0),0,1000,1),MATCH($C268,OFFSET('Actual NPC (Total System)'!$C$1,MATCH("NET SYSTEM LOAD",'Actual NPC (Total System)'!$A:$A,0),0,1000,1),0),1)*$E268</f>
        <v>0</v>
      </c>
      <c r="M268" s="194">
        <f ca="1">INDEX(OFFSET('Actual NPC (Total System)'!K$1,MATCH("NET SYSTEM LOAD",'Actual NPC (Total System)'!$A:$A,0),0,1000,1),MATCH($C268,OFFSET('Actual NPC (Total System)'!$C$1,MATCH("NET SYSTEM LOAD",'Actual NPC (Total System)'!$A:$A,0),0,1000,1),0),1)*$E268</f>
        <v>0</v>
      </c>
      <c r="N268" s="194">
        <f ca="1">INDEX(OFFSET('Actual NPC (Total System)'!L$1,MATCH("NET SYSTEM LOAD",'Actual NPC (Total System)'!$A:$A,0),0,1000,1),MATCH($C268,OFFSET('Actual NPC (Total System)'!$C$1,MATCH("NET SYSTEM LOAD",'Actual NPC (Total System)'!$A:$A,0),0,1000,1),0),1)*$E268</f>
        <v>0</v>
      </c>
      <c r="O268" s="194">
        <f ca="1">INDEX(OFFSET('Actual NPC (Total System)'!M$1,MATCH("NET SYSTEM LOAD",'Actual NPC (Total System)'!$A:$A,0),0,1000,1),MATCH($C268,OFFSET('Actual NPC (Total System)'!$C$1,MATCH("NET SYSTEM LOAD",'Actual NPC (Total System)'!$A:$A,0),0,1000,1),0),1)*$E268</f>
        <v>0</v>
      </c>
      <c r="P268" s="194">
        <f ca="1">INDEX(OFFSET('Actual NPC (Total System)'!N$1,MATCH("NET SYSTEM LOAD",'Actual NPC (Total System)'!$A:$A,0),0,1000,1),MATCH($C268,OFFSET('Actual NPC (Total System)'!$C$1,MATCH("NET SYSTEM LOAD",'Actual NPC (Total System)'!$A:$A,0),0,1000,1),0),1)*$E268</f>
        <v>0</v>
      </c>
      <c r="Q268" s="194">
        <f ca="1">INDEX(OFFSET('Actual NPC (Total System)'!O$1,MATCH("NET SYSTEM LOAD",'Actual NPC (Total System)'!$A:$A,0),0,1000,1),MATCH($C268,OFFSET('Actual NPC (Total System)'!$C$1,MATCH("NET SYSTEM LOAD",'Actual NPC (Total System)'!$A:$A,0),0,1000,1),0),1)*$E268</f>
        <v>0</v>
      </c>
      <c r="R268" s="194">
        <f ca="1">INDEX(OFFSET('Actual NPC (Total System)'!P$1,MATCH("NET SYSTEM LOAD",'Actual NPC (Total System)'!$A:$A,0),0,1000,1),MATCH($C268,OFFSET('Actual NPC (Total System)'!$C$1,MATCH("NET SYSTEM LOAD",'Actual NPC (Total System)'!$A:$A,0),0,1000,1),0),1)*$E268</f>
        <v>0</v>
      </c>
      <c r="S268" s="59"/>
    </row>
    <row r="269" spans="1:19" ht="12.75">
      <c r="A269" s="39"/>
      <c r="B269" s="153"/>
      <c r="C269" s="167" t="s">
        <v>135</v>
      </c>
      <c r="D269" s="327" t="s">
        <v>172</v>
      </c>
      <c r="E269" s="326">
        <f>VLOOKUP(D269,'Actual Factors'!$A$4:$B$9,2,FALSE)</f>
        <v>0</v>
      </c>
      <c r="F269" s="187">
        <f t="shared" ca="1" si="61"/>
        <v>0</v>
      </c>
      <c r="G269" s="194">
        <f ca="1">INDEX(OFFSET('Actual NPC (Total System)'!E$1,MATCH("NET SYSTEM LOAD",'Actual NPC (Total System)'!$A:$A,0),0,1000,1),MATCH($C269,OFFSET('Actual NPC (Total System)'!$C$1,MATCH("NET SYSTEM LOAD",'Actual NPC (Total System)'!$A:$A,0),0,1000,1),0),1)*$E269</f>
        <v>0</v>
      </c>
      <c r="H269" s="194">
        <f ca="1">INDEX(OFFSET('Actual NPC (Total System)'!F$1,MATCH("NET SYSTEM LOAD",'Actual NPC (Total System)'!$A:$A,0),0,1000,1),MATCH($C269,OFFSET('Actual NPC (Total System)'!$C$1,MATCH("NET SYSTEM LOAD",'Actual NPC (Total System)'!$A:$A,0),0,1000,1),0),1)*$E269</f>
        <v>0</v>
      </c>
      <c r="I269" s="194">
        <f ca="1">INDEX(OFFSET('Actual NPC (Total System)'!G$1,MATCH("NET SYSTEM LOAD",'Actual NPC (Total System)'!$A:$A,0),0,1000,1),MATCH($C269,OFFSET('Actual NPC (Total System)'!$C$1,MATCH("NET SYSTEM LOAD",'Actual NPC (Total System)'!$A:$A,0),0,1000,1),0),1)*$E269</f>
        <v>0</v>
      </c>
      <c r="J269" s="194">
        <f ca="1">INDEX(OFFSET('Actual NPC (Total System)'!H$1,MATCH("NET SYSTEM LOAD",'Actual NPC (Total System)'!$A:$A,0),0,1000,1),MATCH($C269,OFFSET('Actual NPC (Total System)'!$C$1,MATCH("NET SYSTEM LOAD",'Actual NPC (Total System)'!$A:$A,0),0,1000,1),0),1)*$E269</f>
        <v>0</v>
      </c>
      <c r="K269" s="194">
        <f ca="1">INDEX(OFFSET('Actual NPC (Total System)'!I$1,MATCH("NET SYSTEM LOAD",'Actual NPC (Total System)'!$A:$A,0),0,1000,1),MATCH($C269,OFFSET('Actual NPC (Total System)'!$C$1,MATCH("NET SYSTEM LOAD",'Actual NPC (Total System)'!$A:$A,0),0,1000,1),0),1)*$E269</f>
        <v>0</v>
      </c>
      <c r="L269" s="194">
        <f ca="1">INDEX(OFFSET('Actual NPC (Total System)'!J$1,MATCH("NET SYSTEM LOAD",'Actual NPC (Total System)'!$A:$A,0),0,1000,1),MATCH($C269,OFFSET('Actual NPC (Total System)'!$C$1,MATCH("NET SYSTEM LOAD",'Actual NPC (Total System)'!$A:$A,0),0,1000,1),0),1)*$E269</f>
        <v>0</v>
      </c>
      <c r="M269" s="194">
        <f ca="1">INDEX(OFFSET('Actual NPC (Total System)'!K$1,MATCH("NET SYSTEM LOAD",'Actual NPC (Total System)'!$A:$A,0),0,1000,1),MATCH($C269,OFFSET('Actual NPC (Total System)'!$C$1,MATCH("NET SYSTEM LOAD",'Actual NPC (Total System)'!$A:$A,0),0,1000,1),0),1)*$E269</f>
        <v>0</v>
      </c>
      <c r="N269" s="194">
        <f ca="1">INDEX(OFFSET('Actual NPC (Total System)'!L$1,MATCH("NET SYSTEM LOAD",'Actual NPC (Total System)'!$A:$A,0),0,1000,1),MATCH($C269,OFFSET('Actual NPC (Total System)'!$C$1,MATCH("NET SYSTEM LOAD",'Actual NPC (Total System)'!$A:$A,0),0,1000,1),0),1)*$E269</f>
        <v>0</v>
      </c>
      <c r="O269" s="194">
        <f ca="1">INDEX(OFFSET('Actual NPC (Total System)'!M$1,MATCH("NET SYSTEM LOAD",'Actual NPC (Total System)'!$A:$A,0),0,1000,1),MATCH($C269,OFFSET('Actual NPC (Total System)'!$C$1,MATCH("NET SYSTEM LOAD",'Actual NPC (Total System)'!$A:$A,0),0,1000,1),0),1)*$E269</f>
        <v>0</v>
      </c>
      <c r="P269" s="194">
        <f ca="1">INDEX(OFFSET('Actual NPC (Total System)'!N$1,MATCH("NET SYSTEM LOAD",'Actual NPC (Total System)'!$A:$A,0),0,1000,1),MATCH($C269,OFFSET('Actual NPC (Total System)'!$C$1,MATCH("NET SYSTEM LOAD",'Actual NPC (Total System)'!$A:$A,0),0,1000,1),0),1)*$E269</f>
        <v>0</v>
      </c>
      <c r="Q269" s="194">
        <f ca="1">INDEX(OFFSET('Actual NPC (Total System)'!O$1,MATCH("NET SYSTEM LOAD",'Actual NPC (Total System)'!$A:$A,0),0,1000,1),MATCH($C269,OFFSET('Actual NPC (Total System)'!$C$1,MATCH("NET SYSTEM LOAD",'Actual NPC (Total System)'!$A:$A,0),0,1000,1),0),1)*$E269</f>
        <v>0</v>
      </c>
      <c r="R269" s="194">
        <f ca="1">INDEX(OFFSET('Actual NPC (Total System)'!P$1,MATCH("NET SYSTEM LOAD",'Actual NPC (Total System)'!$A:$A,0),0,1000,1),MATCH($C269,OFFSET('Actual NPC (Total System)'!$C$1,MATCH("NET SYSTEM LOAD",'Actual NPC (Total System)'!$A:$A,0),0,1000,1),0),1)*$E269</f>
        <v>0</v>
      </c>
      <c r="S269" s="59"/>
    </row>
    <row r="270" spans="1:19" ht="12.75">
      <c r="A270" s="39"/>
      <c r="C270" s="167" t="s">
        <v>100</v>
      </c>
      <c r="D270" s="327" t="s">
        <v>172</v>
      </c>
      <c r="E270" s="326">
        <f>VLOOKUP(D270,'Actual Factors'!$A$4:$B$9,2,FALSE)</f>
        <v>0</v>
      </c>
      <c r="F270" s="187">
        <f t="shared" ca="1" si="61"/>
        <v>0</v>
      </c>
      <c r="G270" s="194">
        <f ca="1">INDEX(OFFSET('Actual NPC (Total System)'!E$1,MATCH("NET SYSTEM LOAD",'Actual NPC (Total System)'!$A:$A,0),0,1000,1),MATCH($C270,OFFSET('Actual NPC (Total System)'!$C$1,MATCH("NET SYSTEM LOAD",'Actual NPC (Total System)'!$A:$A,0),0,1000,1),0),1)*$E270</f>
        <v>0</v>
      </c>
      <c r="H270" s="194">
        <f ca="1">INDEX(OFFSET('Actual NPC (Total System)'!F$1,MATCH("NET SYSTEM LOAD",'Actual NPC (Total System)'!$A:$A,0),0,1000,1),MATCH($C270,OFFSET('Actual NPC (Total System)'!$C$1,MATCH("NET SYSTEM LOAD",'Actual NPC (Total System)'!$A:$A,0),0,1000,1),0),1)*$E270</f>
        <v>0</v>
      </c>
      <c r="I270" s="194">
        <f ca="1">INDEX(OFFSET('Actual NPC (Total System)'!G$1,MATCH("NET SYSTEM LOAD",'Actual NPC (Total System)'!$A:$A,0),0,1000,1),MATCH($C270,OFFSET('Actual NPC (Total System)'!$C$1,MATCH("NET SYSTEM LOAD",'Actual NPC (Total System)'!$A:$A,0),0,1000,1),0),1)*$E270</f>
        <v>0</v>
      </c>
      <c r="J270" s="194">
        <f ca="1">INDEX(OFFSET('Actual NPC (Total System)'!H$1,MATCH("NET SYSTEM LOAD",'Actual NPC (Total System)'!$A:$A,0),0,1000,1),MATCH($C270,OFFSET('Actual NPC (Total System)'!$C$1,MATCH("NET SYSTEM LOAD",'Actual NPC (Total System)'!$A:$A,0),0,1000,1),0),1)*$E270</f>
        <v>0</v>
      </c>
      <c r="K270" s="194">
        <f ca="1">INDEX(OFFSET('Actual NPC (Total System)'!I$1,MATCH("NET SYSTEM LOAD",'Actual NPC (Total System)'!$A:$A,0),0,1000,1),MATCH($C270,OFFSET('Actual NPC (Total System)'!$C$1,MATCH("NET SYSTEM LOAD",'Actual NPC (Total System)'!$A:$A,0),0,1000,1),0),1)*$E270</f>
        <v>0</v>
      </c>
      <c r="L270" s="194">
        <f ca="1">INDEX(OFFSET('Actual NPC (Total System)'!J$1,MATCH("NET SYSTEM LOAD",'Actual NPC (Total System)'!$A:$A,0),0,1000,1),MATCH($C270,OFFSET('Actual NPC (Total System)'!$C$1,MATCH("NET SYSTEM LOAD",'Actual NPC (Total System)'!$A:$A,0),0,1000,1),0),1)*$E270</f>
        <v>0</v>
      </c>
      <c r="M270" s="194">
        <f ca="1">INDEX(OFFSET('Actual NPC (Total System)'!K$1,MATCH("NET SYSTEM LOAD",'Actual NPC (Total System)'!$A:$A,0),0,1000,1),MATCH($C270,OFFSET('Actual NPC (Total System)'!$C$1,MATCH("NET SYSTEM LOAD",'Actual NPC (Total System)'!$A:$A,0),0,1000,1),0),1)*$E270</f>
        <v>0</v>
      </c>
      <c r="N270" s="194">
        <f ca="1">INDEX(OFFSET('Actual NPC (Total System)'!L$1,MATCH("NET SYSTEM LOAD",'Actual NPC (Total System)'!$A:$A,0),0,1000,1),MATCH($C270,OFFSET('Actual NPC (Total System)'!$C$1,MATCH("NET SYSTEM LOAD",'Actual NPC (Total System)'!$A:$A,0),0,1000,1),0),1)*$E270</f>
        <v>0</v>
      </c>
      <c r="O270" s="194">
        <f ca="1">INDEX(OFFSET('Actual NPC (Total System)'!M$1,MATCH("NET SYSTEM LOAD",'Actual NPC (Total System)'!$A:$A,0),0,1000,1),MATCH($C270,OFFSET('Actual NPC (Total System)'!$C$1,MATCH("NET SYSTEM LOAD",'Actual NPC (Total System)'!$A:$A,0),0,1000,1),0),1)*$E270</f>
        <v>0</v>
      </c>
      <c r="P270" s="194">
        <f ca="1">INDEX(OFFSET('Actual NPC (Total System)'!N$1,MATCH("NET SYSTEM LOAD",'Actual NPC (Total System)'!$A:$A,0),0,1000,1),MATCH($C270,OFFSET('Actual NPC (Total System)'!$C$1,MATCH("NET SYSTEM LOAD",'Actual NPC (Total System)'!$A:$A,0),0,1000,1),0),1)*$E270</f>
        <v>0</v>
      </c>
      <c r="Q270" s="194">
        <f ca="1">INDEX(OFFSET('Actual NPC (Total System)'!O$1,MATCH("NET SYSTEM LOAD",'Actual NPC (Total System)'!$A:$A,0),0,1000,1),MATCH($C270,OFFSET('Actual NPC (Total System)'!$C$1,MATCH("NET SYSTEM LOAD",'Actual NPC (Total System)'!$A:$A,0),0,1000,1),0),1)*$E270</f>
        <v>0</v>
      </c>
      <c r="R270" s="194">
        <f ca="1">INDEX(OFFSET('Actual NPC (Total System)'!P$1,MATCH("NET SYSTEM LOAD",'Actual NPC (Total System)'!$A:$A,0),0,1000,1),MATCH($C270,OFFSET('Actual NPC (Total System)'!$C$1,MATCH("NET SYSTEM LOAD",'Actual NPC (Total System)'!$A:$A,0),0,1000,1),0),1)*$E270</f>
        <v>0</v>
      </c>
      <c r="S270" s="59"/>
    </row>
    <row r="271" spans="1:19" ht="12.75">
      <c r="A271" s="39"/>
      <c r="B271" s="153"/>
      <c r="C271" s="167" t="s">
        <v>124</v>
      </c>
      <c r="D271" s="327" t="s">
        <v>172</v>
      </c>
      <c r="E271" s="326">
        <f>VLOOKUP(D271,'Actual Factors'!$A$4:$B$9,2,FALSE)</f>
        <v>0</v>
      </c>
      <c r="F271" s="187">
        <f t="shared" ref="F271" ca="1" si="69">SUM(G271:R271)</f>
        <v>0</v>
      </c>
      <c r="G271" s="194">
        <f ca="1">INDEX(OFFSET('Actual NPC (Total System)'!E$1,MATCH("NET SYSTEM LOAD",'Actual NPC (Total System)'!$A:$A,0),0,1000,1),MATCH($C271,OFFSET('Actual NPC (Total System)'!$C$1,MATCH("NET SYSTEM LOAD",'Actual NPC (Total System)'!$A:$A,0),0,1000,1),0),1)*$E271</f>
        <v>0</v>
      </c>
      <c r="H271" s="194">
        <f ca="1">INDEX(OFFSET('Actual NPC (Total System)'!F$1,MATCH("NET SYSTEM LOAD",'Actual NPC (Total System)'!$A:$A,0),0,1000,1),MATCH($C271,OFFSET('Actual NPC (Total System)'!$C$1,MATCH("NET SYSTEM LOAD",'Actual NPC (Total System)'!$A:$A,0),0,1000,1),0),1)*$E271</f>
        <v>0</v>
      </c>
      <c r="I271" s="194">
        <f ca="1">INDEX(OFFSET('Actual NPC (Total System)'!G$1,MATCH("NET SYSTEM LOAD",'Actual NPC (Total System)'!$A:$A,0),0,1000,1),MATCH($C271,OFFSET('Actual NPC (Total System)'!$C$1,MATCH("NET SYSTEM LOAD",'Actual NPC (Total System)'!$A:$A,0),0,1000,1),0),1)*$E271</f>
        <v>0</v>
      </c>
      <c r="J271" s="194">
        <f ca="1">INDEX(OFFSET('Actual NPC (Total System)'!H$1,MATCH("NET SYSTEM LOAD",'Actual NPC (Total System)'!$A:$A,0),0,1000,1),MATCH($C271,OFFSET('Actual NPC (Total System)'!$C$1,MATCH("NET SYSTEM LOAD",'Actual NPC (Total System)'!$A:$A,0),0,1000,1),0),1)*$E271</f>
        <v>0</v>
      </c>
      <c r="K271" s="194">
        <f ca="1">INDEX(OFFSET('Actual NPC (Total System)'!I$1,MATCH("NET SYSTEM LOAD",'Actual NPC (Total System)'!$A:$A,0),0,1000,1),MATCH($C271,OFFSET('Actual NPC (Total System)'!$C$1,MATCH("NET SYSTEM LOAD",'Actual NPC (Total System)'!$A:$A,0),0,1000,1),0),1)*$E271</f>
        <v>0</v>
      </c>
      <c r="L271" s="194">
        <f ca="1">INDEX(OFFSET('Actual NPC (Total System)'!J$1,MATCH("NET SYSTEM LOAD",'Actual NPC (Total System)'!$A:$A,0),0,1000,1),MATCH($C271,OFFSET('Actual NPC (Total System)'!$C$1,MATCH("NET SYSTEM LOAD",'Actual NPC (Total System)'!$A:$A,0),0,1000,1),0),1)*$E271</f>
        <v>0</v>
      </c>
      <c r="M271" s="194">
        <f ca="1">INDEX(OFFSET('Actual NPC (Total System)'!K$1,MATCH("NET SYSTEM LOAD",'Actual NPC (Total System)'!$A:$A,0),0,1000,1),MATCH($C271,OFFSET('Actual NPC (Total System)'!$C$1,MATCH("NET SYSTEM LOAD",'Actual NPC (Total System)'!$A:$A,0),0,1000,1),0),1)*$E271</f>
        <v>0</v>
      </c>
      <c r="N271" s="194">
        <f ca="1">INDEX(OFFSET('Actual NPC (Total System)'!L$1,MATCH("NET SYSTEM LOAD",'Actual NPC (Total System)'!$A:$A,0),0,1000,1),MATCH($C271,OFFSET('Actual NPC (Total System)'!$C$1,MATCH("NET SYSTEM LOAD",'Actual NPC (Total System)'!$A:$A,0),0,1000,1),0),1)*$E271</f>
        <v>0</v>
      </c>
      <c r="O271" s="194">
        <f ca="1">INDEX(OFFSET('Actual NPC (Total System)'!M$1,MATCH("NET SYSTEM LOAD",'Actual NPC (Total System)'!$A:$A,0),0,1000,1),MATCH($C271,OFFSET('Actual NPC (Total System)'!$C$1,MATCH("NET SYSTEM LOAD",'Actual NPC (Total System)'!$A:$A,0),0,1000,1),0),1)*$E271</f>
        <v>0</v>
      </c>
      <c r="P271" s="194">
        <f ca="1">INDEX(OFFSET('Actual NPC (Total System)'!N$1,MATCH("NET SYSTEM LOAD",'Actual NPC (Total System)'!$A:$A,0),0,1000,1),MATCH($C271,OFFSET('Actual NPC (Total System)'!$C$1,MATCH("NET SYSTEM LOAD",'Actual NPC (Total System)'!$A:$A,0),0,1000,1),0),1)*$E271</f>
        <v>0</v>
      </c>
      <c r="Q271" s="194">
        <f ca="1">INDEX(OFFSET('Actual NPC (Total System)'!O$1,MATCH("NET SYSTEM LOAD",'Actual NPC (Total System)'!$A:$A,0),0,1000,1),MATCH($C271,OFFSET('Actual NPC (Total System)'!$C$1,MATCH("NET SYSTEM LOAD",'Actual NPC (Total System)'!$A:$A,0),0,1000,1),0),1)*$E271</f>
        <v>0</v>
      </c>
      <c r="R271" s="194">
        <f ca="1">INDEX(OFFSET('Actual NPC (Total System)'!P$1,MATCH("NET SYSTEM LOAD",'Actual NPC (Total System)'!$A:$A,0),0,1000,1),MATCH($C271,OFFSET('Actual NPC (Total System)'!$C$1,MATCH("NET SYSTEM LOAD",'Actual NPC (Total System)'!$A:$A,0),0,1000,1),0),1)*$E271</f>
        <v>0</v>
      </c>
      <c r="S271" s="59"/>
    </row>
    <row r="272" spans="1:19" ht="12.75">
      <c r="A272" s="39"/>
      <c r="B272" s="153"/>
      <c r="C272" s="167" t="s">
        <v>123</v>
      </c>
      <c r="D272" s="327" t="s">
        <v>172</v>
      </c>
      <c r="E272" s="326">
        <f>VLOOKUP(D272,'Actual Factors'!$A$4:$B$9,2,FALSE)</f>
        <v>0</v>
      </c>
      <c r="F272" s="187">
        <f t="shared" ref="F272" ca="1" si="70">SUM(G272:R272)</f>
        <v>0</v>
      </c>
      <c r="G272" s="194">
        <f ca="1">INDEX(OFFSET('Actual NPC (Total System)'!E$1,MATCH("NET SYSTEM LOAD",'Actual NPC (Total System)'!$A:$A,0),0,1000,1),MATCH($C272,OFFSET('Actual NPC (Total System)'!$C$1,MATCH("NET SYSTEM LOAD",'Actual NPC (Total System)'!$A:$A,0),0,1000,1),0),1)*$E272</f>
        <v>0</v>
      </c>
      <c r="H272" s="194">
        <f ca="1">INDEX(OFFSET('Actual NPC (Total System)'!F$1,MATCH("NET SYSTEM LOAD",'Actual NPC (Total System)'!$A:$A,0),0,1000,1),MATCH($C272,OFFSET('Actual NPC (Total System)'!$C$1,MATCH("NET SYSTEM LOAD",'Actual NPC (Total System)'!$A:$A,0),0,1000,1),0),1)*$E272</f>
        <v>0</v>
      </c>
      <c r="I272" s="194">
        <f ca="1">INDEX(OFFSET('Actual NPC (Total System)'!G$1,MATCH("NET SYSTEM LOAD",'Actual NPC (Total System)'!$A:$A,0),0,1000,1),MATCH($C272,OFFSET('Actual NPC (Total System)'!$C$1,MATCH("NET SYSTEM LOAD",'Actual NPC (Total System)'!$A:$A,0),0,1000,1),0),1)*$E272</f>
        <v>0</v>
      </c>
      <c r="J272" s="194">
        <f ca="1">INDEX(OFFSET('Actual NPC (Total System)'!H$1,MATCH("NET SYSTEM LOAD",'Actual NPC (Total System)'!$A:$A,0),0,1000,1),MATCH($C272,OFFSET('Actual NPC (Total System)'!$C$1,MATCH("NET SYSTEM LOAD",'Actual NPC (Total System)'!$A:$A,0),0,1000,1),0),1)*$E272</f>
        <v>0</v>
      </c>
      <c r="K272" s="194">
        <f ca="1">INDEX(OFFSET('Actual NPC (Total System)'!I$1,MATCH("NET SYSTEM LOAD",'Actual NPC (Total System)'!$A:$A,0),0,1000,1),MATCH($C272,OFFSET('Actual NPC (Total System)'!$C$1,MATCH("NET SYSTEM LOAD",'Actual NPC (Total System)'!$A:$A,0),0,1000,1),0),1)*$E272</f>
        <v>0</v>
      </c>
      <c r="L272" s="194">
        <f ca="1">INDEX(OFFSET('Actual NPC (Total System)'!J$1,MATCH("NET SYSTEM LOAD",'Actual NPC (Total System)'!$A:$A,0),0,1000,1),MATCH($C272,OFFSET('Actual NPC (Total System)'!$C$1,MATCH("NET SYSTEM LOAD",'Actual NPC (Total System)'!$A:$A,0),0,1000,1),0),1)*$E272</f>
        <v>0</v>
      </c>
      <c r="M272" s="194">
        <f ca="1">INDEX(OFFSET('Actual NPC (Total System)'!K$1,MATCH("NET SYSTEM LOAD",'Actual NPC (Total System)'!$A:$A,0),0,1000,1),MATCH($C272,OFFSET('Actual NPC (Total System)'!$C$1,MATCH("NET SYSTEM LOAD",'Actual NPC (Total System)'!$A:$A,0),0,1000,1),0),1)*$E272</f>
        <v>0</v>
      </c>
      <c r="N272" s="194">
        <f ca="1">INDEX(OFFSET('Actual NPC (Total System)'!L$1,MATCH("NET SYSTEM LOAD",'Actual NPC (Total System)'!$A:$A,0),0,1000,1),MATCH($C272,OFFSET('Actual NPC (Total System)'!$C$1,MATCH("NET SYSTEM LOAD",'Actual NPC (Total System)'!$A:$A,0),0,1000,1),0),1)*$E272</f>
        <v>0</v>
      </c>
      <c r="O272" s="194">
        <f ca="1">INDEX(OFFSET('Actual NPC (Total System)'!M$1,MATCH("NET SYSTEM LOAD",'Actual NPC (Total System)'!$A:$A,0),0,1000,1),MATCH($C272,OFFSET('Actual NPC (Total System)'!$C$1,MATCH("NET SYSTEM LOAD",'Actual NPC (Total System)'!$A:$A,0),0,1000,1),0),1)*$E272</f>
        <v>0</v>
      </c>
      <c r="P272" s="194">
        <f ca="1">INDEX(OFFSET('Actual NPC (Total System)'!N$1,MATCH("NET SYSTEM LOAD",'Actual NPC (Total System)'!$A:$A,0),0,1000,1),MATCH($C272,OFFSET('Actual NPC (Total System)'!$C$1,MATCH("NET SYSTEM LOAD",'Actual NPC (Total System)'!$A:$A,0),0,1000,1),0),1)*$E272</f>
        <v>0</v>
      </c>
      <c r="Q272" s="194">
        <f ca="1">INDEX(OFFSET('Actual NPC (Total System)'!O$1,MATCH("NET SYSTEM LOAD",'Actual NPC (Total System)'!$A:$A,0),0,1000,1),MATCH($C272,OFFSET('Actual NPC (Total System)'!$C$1,MATCH("NET SYSTEM LOAD",'Actual NPC (Total System)'!$A:$A,0),0,1000,1),0),1)*$E272</f>
        <v>0</v>
      </c>
      <c r="R272" s="194">
        <f ca="1">INDEX(OFFSET('Actual NPC (Total System)'!P$1,MATCH("NET SYSTEM LOAD",'Actual NPC (Total System)'!$A:$A,0),0,1000,1),MATCH($C272,OFFSET('Actual NPC (Total System)'!$C$1,MATCH("NET SYSTEM LOAD",'Actual NPC (Total System)'!$A:$A,0),0,1000,1),0),1)*$E272</f>
        <v>0</v>
      </c>
      <c r="S272" s="59"/>
    </row>
    <row r="273" spans="1:19" ht="12.75">
      <c r="A273" s="39"/>
      <c r="C273" s="91"/>
      <c r="D273" s="236"/>
      <c r="E273" s="47"/>
      <c r="F273" s="215"/>
      <c r="G273" s="215"/>
      <c r="H273" s="215"/>
      <c r="I273" s="215"/>
      <c r="J273" s="215"/>
      <c r="K273" s="215"/>
      <c r="L273" s="215"/>
      <c r="M273" s="215"/>
      <c r="N273" s="215"/>
      <c r="O273" s="215"/>
      <c r="P273" s="215"/>
      <c r="Q273" s="215"/>
      <c r="R273" s="215"/>
      <c r="S273" s="59"/>
    </row>
    <row r="274" spans="1:19" ht="12.75">
      <c r="A274" s="39"/>
      <c r="C274" s="91" t="s">
        <v>101</v>
      </c>
      <c r="D274" s="236"/>
      <c r="E274" s="47"/>
      <c r="F274" s="187">
        <f ca="1">SUM(G274:R274)</f>
        <v>5151.5190000000002</v>
      </c>
      <c r="G274" s="187">
        <f t="shared" ref="G274:R274" ca="1" si="71">SUM(G229:G272)</f>
        <v>0</v>
      </c>
      <c r="H274" s="187">
        <f t="shared" ca="1" si="71"/>
        <v>1E-3</v>
      </c>
      <c r="I274" s="187">
        <f t="shared" ca="1" si="71"/>
        <v>0</v>
      </c>
      <c r="J274" s="187">
        <f t="shared" ca="1" si="71"/>
        <v>225.07400000000001</v>
      </c>
      <c r="K274" s="187">
        <f t="shared" ca="1" si="71"/>
        <v>0.48399999999999999</v>
      </c>
      <c r="L274" s="187">
        <f t="shared" ca="1" si="71"/>
        <v>421.21699999999998</v>
      </c>
      <c r="M274" s="187">
        <f t="shared" ca="1" si="71"/>
        <v>2064.19</v>
      </c>
      <c r="N274" s="187">
        <f t="shared" ca="1" si="71"/>
        <v>1564.356</v>
      </c>
      <c r="O274" s="187">
        <f t="shared" ca="1" si="71"/>
        <v>671.572</v>
      </c>
      <c r="P274" s="187">
        <f t="shared" ca="1" si="71"/>
        <v>204.625</v>
      </c>
      <c r="Q274" s="187">
        <f t="shared" ca="1" si="71"/>
        <v>0</v>
      </c>
      <c r="R274" s="187">
        <f t="shared" ca="1" si="71"/>
        <v>0</v>
      </c>
      <c r="S274" s="59"/>
    </row>
    <row r="275" spans="1:19" ht="12.75">
      <c r="A275" s="39"/>
      <c r="C275" s="91"/>
      <c r="D275" s="236"/>
      <c r="E275" s="47"/>
      <c r="F275" s="187"/>
      <c r="G275" s="194"/>
      <c r="H275" s="194"/>
      <c r="I275" s="194"/>
      <c r="J275" s="194"/>
      <c r="K275" s="194"/>
      <c r="L275" s="194"/>
      <c r="M275" s="194"/>
      <c r="N275" s="194"/>
      <c r="O275" s="194"/>
      <c r="P275" s="194"/>
      <c r="Q275" s="194"/>
      <c r="R275" s="194"/>
      <c r="S275" s="59"/>
    </row>
    <row r="276" spans="1:19" ht="12.75">
      <c r="A276" s="39"/>
      <c r="B276" s="122" t="s">
        <v>28</v>
      </c>
      <c r="C276" s="91"/>
      <c r="D276" s="236"/>
      <c r="E276" s="47"/>
      <c r="F276" s="187"/>
      <c r="G276" s="194"/>
      <c r="H276" s="194"/>
      <c r="I276" s="194"/>
      <c r="J276" s="194"/>
      <c r="K276" s="194"/>
      <c r="L276" s="194"/>
      <c r="M276" s="194"/>
      <c r="N276" s="194"/>
      <c r="O276" s="194"/>
      <c r="P276" s="194"/>
      <c r="Q276" s="194"/>
      <c r="R276" s="194"/>
      <c r="S276" s="59"/>
    </row>
    <row r="277" spans="1:19" ht="12.75">
      <c r="A277" s="39"/>
      <c r="C277" s="91" t="s">
        <v>102</v>
      </c>
      <c r="D277" s="327" t="s">
        <v>197</v>
      </c>
      <c r="E277" s="326">
        <f>VLOOKUP(D277,'Actual Factors'!$A$4:$B$9,2,FALSE)</f>
        <v>7.5825828720678959E-2</v>
      </c>
      <c r="F277" s="187">
        <f t="shared" ref="F277:F278" ca="1" si="72">SUM(G277:R277)</f>
        <v>7618.7988512840411</v>
      </c>
      <c r="G277" s="194">
        <f ca="1">INDEX(OFFSET('Actual NPC (Total System)'!E$1,MATCH("NET SYSTEM LOAD",'Actual NPC (Total System)'!$A:$A,0),0,1000,1),MATCH($C277,OFFSET('Actual NPC (Total System)'!$C$1,MATCH("NET SYSTEM LOAD",'Actual NPC (Total System)'!$A:$A,0),0,1000,1),0),1)*$E277</f>
        <v>1361.3981600831116</v>
      </c>
      <c r="H277" s="194">
        <f ca="1">INDEX(OFFSET('Actual NPC (Total System)'!F$1,MATCH("NET SYSTEM LOAD",'Actual NPC (Total System)'!$A:$A,0),0,1000,1),MATCH($C277,OFFSET('Actual NPC (Total System)'!$C$1,MATCH("NET SYSTEM LOAD",'Actual NPC (Total System)'!$A:$A,0),0,1000,1),0),1)*$E277</f>
        <v>756.58253639206259</v>
      </c>
      <c r="I277" s="194">
        <f ca="1">INDEX(OFFSET('Actual NPC (Total System)'!G$1,MATCH("NET SYSTEM LOAD",'Actual NPC (Total System)'!$A:$A,0),0,1000,1),MATCH($C277,OFFSET('Actual NPC (Total System)'!$C$1,MATCH("NET SYSTEM LOAD",'Actual NPC (Total System)'!$A:$A,0),0,1000,1),0),1)*$E277</f>
        <v>157.09355991220471</v>
      </c>
      <c r="J277" s="194">
        <f ca="1">INDEX(OFFSET('Actual NPC (Total System)'!H$1,MATCH("NET SYSTEM LOAD",'Actual NPC (Total System)'!$A:$A,0),0,1000,1),MATCH($C277,OFFSET('Actual NPC (Total System)'!$C$1,MATCH("NET SYSTEM LOAD",'Actual NPC (Total System)'!$A:$A,0),0,1000,1),0),1)*$E277</f>
        <v>497.87769918798847</v>
      </c>
      <c r="K277" s="194">
        <f ca="1">INDEX(OFFSET('Actual NPC (Total System)'!I$1,MATCH("NET SYSTEM LOAD",'Actual NPC (Total System)'!$A:$A,0),0,1000,1),MATCH($C277,OFFSET('Actual NPC (Total System)'!$C$1,MATCH("NET SYSTEM LOAD",'Actual NPC (Total System)'!$A:$A,0),0,1000,1),0),1)*$E277</f>
        <v>687.84263136533104</v>
      </c>
      <c r="L277" s="194">
        <f ca="1">INDEX(OFFSET('Actual NPC (Total System)'!J$1,MATCH("NET SYSTEM LOAD",'Actual NPC (Total System)'!$A:$A,0),0,1000,1),MATCH($C277,OFFSET('Actual NPC (Total System)'!$C$1,MATCH("NET SYSTEM LOAD",'Actual NPC (Total System)'!$A:$A,0),0,1000,1),0),1)*$E277</f>
        <v>754.77577105265937</v>
      </c>
      <c r="M277" s="194">
        <f ca="1">INDEX(OFFSET('Actual NPC (Total System)'!K$1,MATCH("NET SYSTEM LOAD",'Actual NPC (Total System)'!$A:$A,0),0,1000,1),MATCH($C277,OFFSET('Actual NPC (Total System)'!$C$1,MATCH("NET SYSTEM LOAD",'Actual NPC (Total System)'!$A:$A,0),0,1000,1),0),1)*$E277</f>
        <v>722.38205460588756</v>
      </c>
      <c r="N277" s="194">
        <f ca="1">INDEX(OFFSET('Actual NPC (Total System)'!L$1,MATCH("NET SYSTEM LOAD",'Actual NPC (Total System)'!$A:$A,0),0,1000,1),MATCH($C277,OFFSET('Actual NPC (Total System)'!$C$1,MATCH("NET SYSTEM LOAD",'Actual NPC (Total System)'!$A:$A,0),0,1000,1),0),1)*$E277</f>
        <v>742.71399231905036</v>
      </c>
      <c r="O277" s="194">
        <f ca="1">INDEX(OFFSET('Actual NPC (Total System)'!M$1,MATCH("NET SYSTEM LOAD",'Actual NPC (Total System)'!$A:$A,0),0,1000,1),MATCH($C277,OFFSET('Actual NPC (Total System)'!$C$1,MATCH("NET SYSTEM LOAD",'Actual NPC (Total System)'!$A:$A,0),0,1000,1),0),1)*$E277</f>
        <v>420.17745598133439</v>
      </c>
      <c r="P277" s="194">
        <f ca="1">INDEX(OFFSET('Actual NPC (Total System)'!N$1,MATCH("NET SYSTEM LOAD",'Actual NPC (Total System)'!$A:$A,0),0,1000,1),MATCH($C277,OFFSET('Actual NPC (Total System)'!$C$1,MATCH("NET SYSTEM LOAD",'Actual NPC (Total System)'!$A:$A,0),0,1000,1),0),1)*$E277</f>
        <v>354.57522374706457</v>
      </c>
      <c r="Q277" s="194">
        <f ca="1">INDEX(OFFSET('Actual NPC (Total System)'!O$1,MATCH("NET SYSTEM LOAD",'Actual NPC (Total System)'!$A:$A,0),0,1000,1),MATCH($C277,OFFSET('Actual NPC (Total System)'!$C$1,MATCH("NET SYSTEM LOAD",'Actual NPC (Total System)'!$A:$A,0),0,1000,1),0),1)*$E277</f>
        <v>541.58825641231101</v>
      </c>
      <c r="R277" s="194">
        <f ca="1">INDEX(OFFSET('Actual NPC (Total System)'!P$1,MATCH("NET SYSTEM LOAD",'Actual NPC (Total System)'!$A:$A,0),0,1000,1),MATCH($C277,OFFSET('Actual NPC (Total System)'!$C$1,MATCH("NET SYSTEM LOAD",'Actual NPC (Total System)'!$A:$A,0),0,1000,1),0),1)*$E277</f>
        <v>621.79151022503481</v>
      </c>
      <c r="S277" s="59"/>
    </row>
    <row r="278" spans="1:19" ht="12.75">
      <c r="A278" s="39"/>
      <c r="B278" s="25"/>
      <c r="C278" s="91" t="s">
        <v>29</v>
      </c>
      <c r="D278" s="327" t="s">
        <v>197</v>
      </c>
      <c r="E278" s="326">
        <f>VLOOKUP(D278,'Actual Factors'!$A$4:$B$9,2,FALSE)</f>
        <v>7.5825828720678959E-2</v>
      </c>
      <c r="F278" s="187">
        <f t="shared" ca="1" si="72"/>
        <v>0</v>
      </c>
      <c r="G278" s="194">
        <f ca="1">INDEX(OFFSET('Actual NPC (Total System)'!E$1,MATCH("NET SYSTEM LOAD",'Actual NPC (Total System)'!$A:$A,0),0,1000,1),MATCH($C278,OFFSET('Actual NPC (Total System)'!$C$1,MATCH("NET SYSTEM LOAD",'Actual NPC (Total System)'!$A:$A,0),0,1000,1),0),1)*$E278</f>
        <v>0</v>
      </c>
      <c r="H278" s="194">
        <f ca="1">INDEX(OFFSET('Actual NPC (Total System)'!F$1,MATCH("NET SYSTEM LOAD",'Actual NPC (Total System)'!$A:$A,0),0,1000,1),MATCH($C278,OFFSET('Actual NPC (Total System)'!$C$1,MATCH("NET SYSTEM LOAD",'Actual NPC (Total System)'!$A:$A,0),0,1000,1),0),1)*$E278</f>
        <v>0</v>
      </c>
      <c r="I278" s="194">
        <f ca="1">INDEX(OFFSET('Actual NPC (Total System)'!G$1,MATCH("NET SYSTEM LOAD",'Actual NPC (Total System)'!$A:$A,0),0,1000,1),MATCH($C278,OFFSET('Actual NPC (Total System)'!$C$1,MATCH("NET SYSTEM LOAD",'Actual NPC (Total System)'!$A:$A,0),0,1000,1),0),1)*$E278</f>
        <v>0</v>
      </c>
      <c r="J278" s="194">
        <f ca="1">INDEX(OFFSET('Actual NPC (Total System)'!H$1,MATCH("NET SYSTEM LOAD",'Actual NPC (Total System)'!$A:$A,0),0,1000,1),MATCH($C278,OFFSET('Actual NPC (Total System)'!$C$1,MATCH("NET SYSTEM LOAD",'Actual NPC (Total System)'!$A:$A,0),0,1000,1),0),1)*$E278</f>
        <v>0</v>
      </c>
      <c r="K278" s="194">
        <f ca="1">INDEX(OFFSET('Actual NPC (Total System)'!I$1,MATCH("NET SYSTEM LOAD",'Actual NPC (Total System)'!$A:$A,0),0,1000,1),MATCH($C278,OFFSET('Actual NPC (Total System)'!$C$1,MATCH("NET SYSTEM LOAD",'Actual NPC (Total System)'!$A:$A,0),0,1000,1),0),1)*$E278</f>
        <v>0</v>
      </c>
      <c r="L278" s="194">
        <f ca="1">INDEX(OFFSET('Actual NPC (Total System)'!J$1,MATCH("NET SYSTEM LOAD",'Actual NPC (Total System)'!$A:$A,0),0,1000,1),MATCH($C278,OFFSET('Actual NPC (Total System)'!$C$1,MATCH("NET SYSTEM LOAD",'Actual NPC (Total System)'!$A:$A,0),0,1000,1),0),1)*$E278</f>
        <v>0</v>
      </c>
      <c r="M278" s="194">
        <f ca="1">INDEX(OFFSET('Actual NPC (Total System)'!K$1,MATCH("NET SYSTEM LOAD",'Actual NPC (Total System)'!$A:$A,0),0,1000,1),MATCH($C278,OFFSET('Actual NPC (Total System)'!$C$1,MATCH("NET SYSTEM LOAD",'Actual NPC (Total System)'!$A:$A,0),0,1000,1),0),1)*$E278</f>
        <v>0</v>
      </c>
      <c r="N278" s="194">
        <f ca="1">INDEX(OFFSET('Actual NPC (Total System)'!L$1,MATCH("NET SYSTEM LOAD",'Actual NPC (Total System)'!$A:$A,0),0,1000,1),MATCH($C278,OFFSET('Actual NPC (Total System)'!$C$1,MATCH("NET SYSTEM LOAD",'Actual NPC (Total System)'!$A:$A,0),0,1000,1),0),1)*$E278</f>
        <v>0</v>
      </c>
      <c r="O278" s="194">
        <f ca="1">INDEX(OFFSET('Actual NPC (Total System)'!M$1,MATCH("NET SYSTEM LOAD",'Actual NPC (Total System)'!$A:$A,0),0,1000,1),MATCH($C278,OFFSET('Actual NPC (Total System)'!$C$1,MATCH("NET SYSTEM LOAD",'Actual NPC (Total System)'!$A:$A,0),0,1000,1),0),1)*$E278</f>
        <v>0</v>
      </c>
      <c r="P278" s="194">
        <f ca="1">INDEX(OFFSET('Actual NPC (Total System)'!N$1,MATCH("NET SYSTEM LOAD",'Actual NPC (Total System)'!$A:$A,0),0,1000,1),MATCH($C278,OFFSET('Actual NPC (Total System)'!$C$1,MATCH("NET SYSTEM LOAD",'Actual NPC (Total System)'!$A:$A,0),0,1000,1),0),1)*$E278</f>
        <v>0</v>
      </c>
      <c r="Q278" s="194">
        <f ca="1">INDEX(OFFSET('Actual NPC (Total System)'!O$1,MATCH("NET SYSTEM LOAD",'Actual NPC (Total System)'!$A:$A,0),0,1000,1),MATCH($C278,OFFSET('Actual NPC (Total System)'!$C$1,MATCH("NET SYSTEM LOAD",'Actual NPC (Total System)'!$A:$A,0),0,1000,1),0),1)*$E278</f>
        <v>0</v>
      </c>
      <c r="R278" s="194">
        <f ca="1">INDEX(OFFSET('Actual NPC (Total System)'!P$1,MATCH("NET SYSTEM LOAD",'Actual NPC (Total System)'!$A:$A,0),0,1000,1),MATCH($C278,OFFSET('Actual NPC (Total System)'!$C$1,MATCH("NET SYSTEM LOAD",'Actual NPC (Total System)'!$A:$A,0),0,1000,1),0),1)*$E278</f>
        <v>0</v>
      </c>
      <c r="S278" s="59"/>
    </row>
    <row r="279" spans="1:19" ht="12.75">
      <c r="A279" s="39"/>
      <c r="C279" s="91"/>
      <c r="D279" s="236"/>
      <c r="E279" s="47"/>
      <c r="F279" s="39"/>
      <c r="S279" s="59"/>
    </row>
    <row r="280" spans="1:19" ht="12.75">
      <c r="A280" s="39"/>
      <c r="C280" s="91" t="s">
        <v>103</v>
      </c>
      <c r="D280" s="236"/>
      <c r="E280" s="47"/>
      <c r="F280" s="187">
        <f ca="1">SUM(G280:R280)</f>
        <v>7618.7988512840411</v>
      </c>
      <c r="G280" s="187">
        <f t="shared" ref="G280:R280" ca="1" si="73">SUM(G277:G278)</f>
        <v>1361.3981600831116</v>
      </c>
      <c r="H280" s="187">
        <f t="shared" ca="1" si="73"/>
        <v>756.58253639206259</v>
      </c>
      <c r="I280" s="187">
        <f t="shared" ca="1" si="73"/>
        <v>157.09355991220471</v>
      </c>
      <c r="J280" s="187">
        <f t="shared" ca="1" si="73"/>
        <v>497.87769918798847</v>
      </c>
      <c r="K280" s="187">
        <f t="shared" ca="1" si="73"/>
        <v>687.84263136533104</v>
      </c>
      <c r="L280" s="187">
        <f t="shared" ca="1" si="73"/>
        <v>754.77577105265937</v>
      </c>
      <c r="M280" s="187">
        <f t="shared" ca="1" si="73"/>
        <v>722.38205460588756</v>
      </c>
      <c r="N280" s="187">
        <f t="shared" ca="1" si="73"/>
        <v>742.71399231905036</v>
      </c>
      <c r="O280" s="187">
        <f t="shared" ca="1" si="73"/>
        <v>420.17745598133439</v>
      </c>
      <c r="P280" s="187">
        <f t="shared" ca="1" si="73"/>
        <v>354.57522374706457</v>
      </c>
      <c r="Q280" s="187">
        <f t="shared" ca="1" si="73"/>
        <v>541.58825641231101</v>
      </c>
      <c r="R280" s="187">
        <f t="shared" ca="1" si="73"/>
        <v>621.79151022503481</v>
      </c>
      <c r="S280" s="59"/>
    </row>
    <row r="281" spans="1:19" ht="12.75">
      <c r="A281" s="39"/>
      <c r="C281" s="91"/>
      <c r="D281" s="236"/>
      <c r="E281" s="47"/>
      <c r="F281" s="215" t="s">
        <v>86</v>
      </c>
      <c r="G281" s="215" t="s">
        <v>86</v>
      </c>
      <c r="H281" s="215" t="s">
        <v>86</v>
      </c>
      <c r="I281" s="215" t="s">
        <v>86</v>
      </c>
      <c r="J281" s="215" t="s">
        <v>86</v>
      </c>
      <c r="K281" s="215" t="s">
        <v>86</v>
      </c>
      <c r="L281" s="215" t="s">
        <v>86</v>
      </c>
      <c r="M281" s="215" t="s">
        <v>86</v>
      </c>
      <c r="N281" s="215" t="s">
        <v>86</v>
      </c>
      <c r="O281" s="215" t="s">
        <v>86</v>
      </c>
      <c r="P281" s="215" t="s">
        <v>86</v>
      </c>
      <c r="Q281" s="215" t="s">
        <v>86</v>
      </c>
      <c r="R281" s="215" t="s">
        <v>86</v>
      </c>
      <c r="S281" s="59"/>
    </row>
    <row r="282" spans="1:19" ht="12.75">
      <c r="A282" s="39"/>
      <c r="B282" s="143" t="s">
        <v>30</v>
      </c>
      <c r="C282" s="141"/>
      <c r="D282" s="236"/>
      <c r="E282" s="47"/>
      <c r="F282" s="187">
        <f ca="1">SUM(G282:R282)</f>
        <v>292094.74362694373</v>
      </c>
      <c r="G282" s="187">
        <f t="shared" ref="G282:R282" ca="1" si="74">SUM(G280,G274,G226,)</f>
        <v>29308.930646071189</v>
      </c>
      <c r="H282" s="187">
        <f t="shared" ca="1" si="74"/>
        <v>27027.091891617987</v>
      </c>
      <c r="I282" s="187">
        <f t="shared" ca="1" si="74"/>
        <v>26467.749602391552</v>
      </c>
      <c r="J282" s="187">
        <f t="shared" ca="1" si="74"/>
        <v>27663.98094092324</v>
      </c>
      <c r="K282" s="187">
        <f t="shared" ca="1" si="74"/>
        <v>27001.710995762147</v>
      </c>
      <c r="L282" s="187">
        <f t="shared" ca="1" si="74"/>
        <v>23601.220381615451</v>
      </c>
      <c r="M282" s="187">
        <f t="shared" ca="1" si="74"/>
        <v>23846.20488274677</v>
      </c>
      <c r="N282" s="187">
        <f t="shared" ca="1" si="74"/>
        <v>21083.161824434144</v>
      </c>
      <c r="O282" s="187">
        <f t="shared" ca="1" si="74"/>
        <v>20195.734118003151</v>
      </c>
      <c r="P282" s="187">
        <f t="shared" ca="1" si="74"/>
        <v>20555.559275261756</v>
      </c>
      <c r="Q282" s="187">
        <f t="shared" ca="1" si="74"/>
        <v>20600.195207306147</v>
      </c>
      <c r="R282" s="187">
        <f t="shared" ca="1" si="74"/>
        <v>24743.203860810187</v>
      </c>
      <c r="S282" s="59"/>
    </row>
    <row r="283" spans="1:19" ht="12.75">
      <c r="A283" s="39"/>
      <c r="B283" s="140"/>
      <c r="C283" s="141"/>
      <c r="D283" s="236"/>
      <c r="E283" s="47"/>
      <c r="F283" s="187"/>
      <c r="G283" s="194"/>
      <c r="H283" s="194"/>
      <c r="I283" s="194"/>
      <c r="J283" s="194"/>
      <c r="K283" s="194"/>
      <c r="L283" s="194"/>
      <c r="M283" s="194"/>
      <c r="N283" s="194"/>
      <c r="O283" s="194"/>
      <c r="P283" s="194"/>
      <c r="Q283" s="194"/>
      <c r="R283" s="194"/>
      <c r="S283" s="59"/>
    </row>
    <row r="284" spans="1:19" ht="12.75">
      <c r="A284" s="39"/>
      <c r="B284" s="123" t="s">
        <v>31</v>
      </c>
      <c r="C284" s="91"/>
      <c r="D284" s="236"/>
      <c r="E284" s="47"/>
      <c r="F284" s="187"/>
      <c r="G284" s="194"/>
      <c r="H284" s="194"/>
      <c r="I284" s="194"/>
      <c r="J284" s="194"/>
      <c r="K284" s="194"/>
      <c r="L284" s="194"/>
      <c r="M284" s="194"/>
      <c r="N284" s="194"/>
      <c r="O284" s="194"/>
      <c r="P284" s="194"/>
      <c r="Q284" s="194"/>
      <c r="R284" s="194"/>
      <c r="S284" s="59"/>
    </row>
    <row r="285" spans="1:19" ht="12.75">
      <c r="B285" s="16"/>
      <c r="C285" s="91" t="s">
        <v>104</v>
      </c>
      <c r="D285" s="327" t="s">
        <v>198</v>
      </c>
      <c r="E285" s="326">
        <f>VLOOKUP(D285,'Actual Factors'!$A$4:$B$9,2,FALSE)</f>
        <v>7.966085435555563E-2</v>
      </c>
      <c r="F285" s="187">
        <f t="shared" ref="F285:F287" ca="1" si="75">SUM(G285:R285)</f>
        <v>-1737.6422160577356</v>
      </c>
      <c r="G285" s="194">
        <f ca="1">INDEX(OFFSET('Actual NPC (Total System)'!E$1,MATCH("NET SYSTEM LOAD",'Actual NPC (Total System)'!$A:$A,0),0,1000,1),MATCH($C285,OFFSET('Actual NPC (Total System)'!$C$1,MATCH("NET SYSTEM LOAD",'Actual NPC (Total System)'!$A:$A,0),0,1000,1),0),1)*$E285</f>
        <v>-656.88340501591176</v>
      </c>
      <c r="H285" s="194">
        <f ca="1">INDEX(OFFSET('Actual NPC (Total System)'!F$1,MATCH("NET SYSTEM LOAD",'Actual NPC (Total System)'!$A:$A,0),0,1000,1),MATCH($C285,OFFSET('Actual NPC (Total System)'!$C$1,MATCH("NET SYSTEM LOAD",'Actual NPC (Total System)'!$A:$A,0),0,1000,1),0),1)*$E285</f>
        <v>-1085.3791405944455</v>
      </c>
      <c r="I285" s="194">
        <f ca="1">INDEX(OFFSET('Actual NPC (Total System)'!G$1,MATCH("NET SYSTEM LOAD",'Actual NPC (Total System)'!$A:$A,0),0,1000,1),MATCH($C285,OFFSET('Actual NPC (Total System)'!$C$1,MATCH("NET SYSTEM LOAD",'Actual NPC (Total System)'!$A:$A,0),0,1000,1),0),1)*$E285</f>
        <v>24.455882287155578</v>
      </c>
      <c r="J285" s="194">
        <f ca="1">INDEX(OFFSET('Actual NPC (Total System)'!H$1,MATCH("NET SYSTEM LOAD",'Actual NPC (Total System)'!$A:$A,0),0,1000,1),MATCH($C285,OFFSET('Actual NPC (Total System)'!$C$1,MATCH("NET SYSTEM LOAD",'Actual NPC (Total System)'!$A:$A,0),0,1000,1),0),1)*$E285</f>
        <v>-1170.4569330461788</v>
      </c>
      <c r="K285" s="194">
        <f ca="1">INDEX(OFFSET('Actual NPC (Total System)'!I$1,MATCH("NET SYSTEM LOAD",'Actual NPC (Total System)'!$A:$A,0),0,1000,1),MATCH($C285,OFFSET('Actual NPC (Total System)'!$C$1,MATCH("NET SYSTEM LOAD",'Actual NPC (Total System)'!$A:$A,0),0,1000,1),0),1)*$E285</f>
        <v>1411.7496608891568</v>
      </c>
      <c r="L285" s="194">
        <f ca="1">INDEX(OFFSET('Actual NPC (Total System)'!J$1,MATCH("NET SYSTEM LOAD",'Actual NPC (Total System)'!$A:$A,0),0,1000,1),MATCH($C285,OFFSET('Actual NPC (Total System)'!$C$1,MATCH("NET SYSTEM LOAD",'Actual NPC (Total System)'!$A:$A,0),0,1000,1),0),1)*$E285</f>
        <v>369.70602506413366</v>
      </c>
      <c r="M285" s="194">
        <f ca="1">INDEX(OFFSET('Actual NPC (Total System)'!K$1,MATCH("NET SYSTEM LOAD",'Actual NPC (Total System)'!$A:$A,0),0,1000,1),MATCH($C285,OFFSET('Actual NPC (Total System)'!$C$1,MATCH("NET SYSTEM LOAD",'Actual NPC (Total System)'!$A:$A,0),0,1000,1),0),1)*$E285</f>
        <v>-454.70415666151155</v>
      </c>
      <c r="N285" s="194">
        <f ca="1">INDEX(OFFSET('Actual NPC (Total System)'!L$1,MATCH("NET SYSTEM LOAD",'Actual NPC (Total System)'!$A:$A,0),0,1000,1),MATCH($C285,OFFSET('Actual NPC (Total System)'!$C$1,MATCH("NET SYSTEM LOAD",'Actual NPC (Total System)'!$A:$A,0),0,1000,1),0),1)*$E285</f>
        <v>-471.75157949360045</v>
      </c>
      <c r="O285" s="194">
        <f ca="1">INDEX(OFFSET('Actual NPC (Total System)'!M$1,MATCH("NET SYSTEM LOAD",'Actual NPC (Total System)'!$A:$A,0),0,1000,1),MATCH($C285,OFFSET('Actual NPC (Total System)'!$C$1,MATCH("NET SYSTEM LOAD",'Actual NPC (Total System)'!$A:$A,0),0,1000,1),0),1)*$E285</f>
        <v>-682.29521755533392</v>
      </c>
      <c r="P285" s="194">
        <f ca="1">INDEX(OFFSET('Actual NPC (Total System)'!N$1,MATCH("NET SYSTEM LOAD",'Actual NPC (Total System)'!$A:$A,0),0,1000,1),MATCH($C285,OFFSET('Actual NPC (Total System)'!$C$1,MATCH("NET SYSTEM LOAD",'Actual NPC (Total System)'!$A:$A,0),0,1000,1),0),1)*$E285</f>
        <v>599.20894646248939</v>
      </c>
      <c r="Q285" s="194">
        <f ca="1">INDEX(OFFSET('Actual NPC (Total System)'!O$1,MATCH("NET SYSTEM LOAD",'Actual NPC (Total System)'!$A:$A,0),0,1000,1),MATCH($C285,OFFSET('Actual NPC (Total System)'!$C$1,MATCH("NET SYSTEM LOAD",'Actual NPC (Total System)'!$A:$A,0),0,1000,1),0),1)*$E285</f>
        <v>950.99127929662313</v>
      </c>
      <c r="R285" s="194">
        <f ca="1">INDEX(OFFSET('Actual NPC (Total System)'!P$1,MATCH("NET SYSTEM LOAD",'Actual NPC (Total System)'!$A:$A,0),0,1000,1),MATCH($C285,OFFSET('Actual NPC (Total System)'!$C$1,MATCH("NET SYSTEM LOAD",'Actual NPC (Total System)'!$A:$A,0),0,1000,1),0),1)*$E285</f>
        <v>-572.28357769031163</v>
      </c>
      <c r="S285" s="59"/>
    </row>
    <row r="286" spans="1:19" ht="12.75">
      <c r="A286" s="15"/>
      <c r="B286" s="15"/>
      <c r="C286" s="91" t="s">
        <v>32</v>
      </c>
      <c r="D286" s="327" t="s">
        <v>198</v>
      </c>
      <c r="E286" s="326">
        <f>VLOOKUP(D286,'Actual Factors'!$A$4:$B$9,2,FALSE)</f>
        <v>7.966085435555563E-2</v>
      </c>
      <c r="F286" s="187">
        <f t="shared" ca="1" si="75"/>
        <v>36.006706168711148</v>
      </c>
      <c r="G286" s="194">
        <f ca="1">INDEX(OFFSET('Actual NPC (Total System)'!E$1,MATCH("NET SYSTEM LOAD",'Actual NPC (Total System)'!$A:$A,0),0,1000,1),MATCH($C286,OFFSET('Actual NPC (Total System)'!$C$1,MATCH("NET SYSTEM LOAD",'Actual NPC (Total System)'!$A:$A,0),0,1000,1),0),1)*$E286</f>
        <v>7.8864245812000071</v>
      </c>
      <c r="H286" s="194">
        <f ca="1">INDEX(OFFSET('Actual NPC (Total System)'!F$1,MATCH("NET SYSTEM LOAD",'Actual NPC (Total System)'!$A:$A,0),0,1000,1),MATCH($C286,OFFSET('Actual NPC (Total System)'!$C$1,MATCH("NET SYSTEM LOAD",'Actual NPC (Total System)'!$A:$A,0),0,1000,1),0),1)*$E286</f>
        <v>6.7711726202222282</v>
      </c>
      <c r="I286" s="194">
        <f ca="1">INDEX(OFFSET('Actual NPC (Total System)'!G$1,MATCH("NET SYSTEM LOAD",'Actual NPC (Total System)'!$A:$A,0),0,1000,1),MATCH($C286,OFFSET('Actual NPC (Total System)'!$C$1,MATCH("NET SYSTEM LOAD",'Actual NPC (Total System)'!$A:$A,0),0,1000,1),0),1)*$E286</f>
        <v>0</v>
      </c>
      <c r="J286" s="194">
        <f ca="1">INDEX(OFFSET('Actual NPC (Total System)'!H$1,MATCH("NET SYSTEM LOAD",'Actual NPC (Total System)'!$A:$A,0),0,1000,1),MATCH($C286,OFFSET('Actual NPC (Total System)'!$C$1,MATCH("NET SYSTEM LOAD",'Actual NPC (Total System)'!$A:$A,0),0,1000,1),0),1)*$E286</f>
        <v>0</v>
      </c>
      <c r="K286" s="194">
        <f ca="1">INDEX(OFFSET('Actual NPC (Total System)'!I$1,MATCH("NET SYSTEM LOAD",'Actual NPC (Total System)'!$A:$A,0),0,1000,1),MATCH($C286,OFFSET('Actual NPC (Total System)'!$C$1,MATCH("NET SYSTEM LOAD",'Actual NPC (Total System)'!$A:$A,0),0,1000,1),0),1)*$E286</f>
        <v>0</v>
      </c>
      <c r="L286" s="194">
        <f ca="1">INDEX(OFFSET('Actual NPC (Total System)'!J$1,MATCH("NET SYSTEM LOAD",'Actual NPC (Total System)'!$A:$A,0),0,1000,1),MATCH($C286,OFFSET('Actual NPC (Total System)'!$C$1,MATCH("NET SYSTEM LOAD",'Actual NPC (Total System)'!$A:$A,0),0,1000,1),0),1)*$E286</f>
        <v>0</v>
      </c>
      <c r="M286" s="194">
        <f ca="1">INDEX(OFFSET('Actual NPC (Total System)'!K$1,MATCH("NET SYSTEM LOAD",'Actual NPC (Total System)'!$A:$A,0),0,1000,1),MATCH($C286,OFFSET('Actual NPC (Total System)'!$C$1,MATCH("NET SYSTEM LOAD",'Actual NPC (Total System)'!$A:$A,0),0,1000,1),0),1)*$E286</f>
        <v>0</v>
      </c>
      <c r="N286" s="194">
        <f ca="1">INDEX(OFFSET('Actual NPC (Total System)'!L$1,MATCH("NET SYSTEM LOAD",'Actual NPC (Total System)'!$A:$A,0),0,1000,1),MATCH($C286,OFFSET('Actual NPC (Total System)'!$C$1,MATCH("NET SYSTEM LOAD",'Actual NPC (Total System)'!$A:$A,0),0,1000,1),0),1)*$E286</f>
        <v>0</v>
      </c>
      <c r="O286" s="194">
        <f ca="1">INDEX(OFFSET('Actual NPC (Total System)'!M$1,MATCH("NET SYSTEM LOAD",'Actual NPC (Total System)'!$A:$A,0),0,1000,1),MATCH($C286,OFFSET('Actual NPC (Total System)'!$C$1,MATCH("NET SYSTEM LOAD",'Actual NPC (Total System)'!$A:$A,0),0,1000,1),0),1)*$E286</f>
        <v>0</v>
      </c>
      <c r="P286" s="194">
        <f ca="1">INDEX(OFFSET('Actual NPC (Total System)'!N$1,MATCH("NET SYSTEM LOAD",'Actual NPC (Total System)'!$A:$A,0),0,1000,1),MATCH($C286,OFFSET('Actual NPC (Total System)'!$C$1,MATCH("NET SYSTEM LOAD",'Actual NPC (Total System)'!$A:$A,0),0,1000,1),0),1)*$E286</f>
        <v>0</v>
      </c>
      <c r="Q286" s="194">
        <f ca="1">INDEX(OFFSET('Actual NPC (Total System)'!O$1,MATCH("NET SYSTEM LOAD",'Actual NPC (Total System)'!$A:$A,0),0,1000,1),MATCH($C286,OFFSET('Actual NPC (Total System)'!$C$1,MATCH("NET SYSTEM LOAD",'Actual NPC (Total System)'!$A:$A,0),0,1000,1),0),1)*$E286</f>
        <v>0</v>
      </c>
      <c r="R286" s="194">
        <f ca="1">INDEX(OFFSET('Actual NPC (Total System)'!P$1,MATCH("NET SYSTEM LOAD",'Actual NPC (Total System)'!$A:$A,0),0,1000,1),MATCH($C286,OFFSET('Actual NPC (Total System)'!$C$1,MATCH("NET SYSTEM LOAD",'Actual NPC (Total System)'!$A:$A,0),0,1000,1),0),1)*$E286</f>
        <v>21.34910896728891</v>
      </c>
      <c r="S286" s="59"/>
    </row>
    <row r="287" spans="1:19" ht="12.75">
      <c r="A287" s="15"/>
      <c r="B287" s="15"/>
      <c r="C287" s="91" t="s">
        <v>105</v>
      </c>
      <c r="D287" s="327" t="s">
        <v>198</v>
      </c>
      <c r="E287" s="326">
        <f>VLOOKUP(D287,'Actual Factors'!$A$4:$B$9,2,FALSE)</f>
        <v>7.966085435555563E-2</v>
      </c>
      <c r="F287" s="187">
        <f t="shared" ca="1" si="75"/>
        <v>-5842.7253627082282</v>
      </c>
      <c r="G287" s="194">
        <f ca="1">INDEX(OFFSET('Actual NPC (Total System)'!E$1,MATCH("NET SYSTEM LOAD",'Actual NPC (Total System)'!$A:$A,0),0,1000,1),MATCH($C287,OFFSET('Actual NPC (Total System)'!$C$1,MATCH("NET SYSTEM LOAD",'Actual NPC (Total System)'!$A:$A,0),0,1000,1),0),1)*$E287</f>
        <v>-2695.7233113920024</v>
      </c>
      <c r="H287" s="194">
        <f ca="1">INDEX(OFFSET('Actual NPC (Total System)'!F$1,MATCH("NET SYSTEM LOAD",'Actual NPC (Total System)'!$A:$A,0),0,1000,1),MATCH($C287,OFFSET('Actual NPC (Total System)'!$C$1,MATCH("NET SYSTEM LOAD",'Actual NPC (Total System)'!$A:$A,0),0,1000,1),0),1)*$E287</f>
        <v>-3147.0020513162253</v>
      </c>
      <c r="I287" s="194">
        <f ca="1">INDEX(OFFSET('Actual NPC (Total System)'!G$1,MATCH("NET SYSTEM LOAD",'Actual NPC (Total System)'!$A:$A,0),0,1000,1),MATCH($C287,OFFSET('Actual NPC (Total System)'!$C$1,MATCH("NET SYSTEM LOAD",'Actual NPC (Total System)'!$A:$A,0),0,1000,1),0),1)*$E287</f>
        <v>0</v>
      </c>
      <c r="J287" s="194">
        <f ca="1">INDEX(OFFSET('Actual NPC (Total System)'!H$1,MATCH("NET SYSTEM LOAD",'Actual NPC (Total System)'!$A:$A,0),0,1000,1),MATCH($C287,OFFSET('Actual NPC (Total System)'!$C$1,MATCH("NET SYSTEM LOAD",'Actual NPC (Total System)'!$A:$A,0),0,1000,1),0),1)*$E287</f>
        <v>0</v>
      </c>
      <c r="K287" s="194">
        <f ca="1">INDEX(OFFSET('Actual NPC (Total System)'!I$1,MATCH("NET SYSTEM LOAD",'Actual NPC (Total System)'!$A:$A,0),0,1000,1),MATCH($C287,OFFSET('Actual NPC (Total System)'!$C$1,MATCH("NET SYSTEM LOAD",'Actual NPC (Total System)'!$A:$A,0),0,1000,1),0),1)*$E287</f>
        <v>0</v>
      </c>
      <c r="L287" s="194">
        <f ca="1">INDEX(OFFSET('Actual NPC (Total System)'!J$1,MATCH("NET SYSTEM LOAD",'Actual NPC (Total System)'!$A:$A,0),0,1000,1),MATCH($C287,OFFSET('Actual NPC (Total System)'!$C$1,MATCH("NET SYSTEM LOAD",'Actual NPC (Total System)'!$A:$A,0),0,1000,1),0),1)*$E287</f>
        <v>0</v>
      </c>
      <c r="M287" s="194">
        <f ca="1">INDEX(OFFSET('Actual NPC (Total System)'!K$1,MATCH("NET SYSTEM LOAD",'Actual NPC (Total System)'!$A:$A,0),0,1000,1),MATCH($C287,OFFSET('Actual NPC (Total System)'!$C$1,MATCH("NET SYSTEM LOAD",'Actual NPC (Total System)'!$A:$A,0),0,1000,1),0),1)*$E287</f>
        <v>0</v>
      </c>
      <c r="N287" s="194">
        <f ca="1">INDEX(OFFSET('Actual NPC (Total System)'!L$1,MATCH("NET SYSTEM LOAD",'Actual NPC (Total System)'!$A:$A,0),0,1000,1),MATCH($C287,OFFSET('Actual NPC (Total System)'!$C$1,MATCH("NET SYSTEM LOAD",'Actual NPC (Total System)'!$A:$A,0),0,1000,1),0),1)*$E287</f>
        <v>0</v>
      </c>
      <c r="O287" s="194">
        <f ca="1">INDEX(OFFSET('Actual NPC (Total System)'!M$1,MATCH("NET SYSTEM LOAD",'Actual NPC (Total System)'!$A:$A,0),0,1000,1),MATCH($C287,OFFSET('Actual NPC (Total System)'!$C$1,MATCH("NET SYSTEM LOAD",'Actual NPC (Total System)'!$A:$A,0),0,1000,1),0),1)*$E287</f>
        <v>0</v>
      </c>
      <c r="P287" s="194">
        <f ca="1">INDEX(OFFSET('Actual NPC (Total System)'!N$1,MATCH("NET SYSTEM LOAD",'Actual NPC (Total System)'!$A:$A,0),0,1000,1),MATCH($C287,OFFSET('Actual NPC (Total System)'!$C$1,MATCH("NET SYSTEM LOAD",'Actual NPC (Total System)'!$A:$A,0),0,1000,1),0),1)*$E287</f>
        <v>0</v>
      </c>
      <c r="Q287" s="194">
        <f ca="1">INDEX(OFFSET('Actual NPC (Total System)'!O$1,MATCH("NET SYSTEM LOAD",'Actual NPC (Total System)'!$A:$A,0),0,1000,1),MATCH($C287,OFFSET('Actual NPC (Total System)'!$C$1,MATCH("NET SYSTEM LOAD",'Actual NPC (Total System)'!$A:$A,0),0,1000,1),0),1)*$E287</f>
        <v>0</v>
      </c>
      <c r="R287" s="194">
        <f ca="1">INDEX(OFFSET('Actual NPC (Total System)'!P$1,MATCH("NET SYSTEM LOAD",'Actual NPC (Total System)'!$A:$A,0),0,1000,1),MATCH($C287,OFFSET('Actual NPC (Total System)'!$C$1,MATCH("NET SYSTEM LOAD",'Actual NPC (Total System)'!$A:$A,0),0,1000,1),0),1)*$E287</f>
        <v>0</v>
      </c>
      <c r="S287" s="59"/>
    </row>
    <row r="288" spans="1:19" ht="12.75">
      <c r="A288" s="156"/>
      <c r="B288" s="156"/>
      <c r="C288" s="167"/>
      <c r="D288" s="236"/>
      <c r="E288" s="47"/>
      <c r="F288" s="215" t="s">
        <v>86</v>
      </c>
      <c r="G288" s="215" t="s">
        <v>86</v>
      </c>
      <c r="H288" s="215" t="s">
        <v>86</v>
      </c>
      <c r="I288" s="215" t="s">
        <v>86</v>
      </c>
      <c r="J288" s="215" t="s">
        <v>86</v>
      </c>
      <c r="K288" s="215" t="s">
        <v>86</v>
      </c>
      <c r="L288" s="215" t="s">
        <v>86</v>
      </c>
      <c r="M288" s="215" t="s">
        <v>86</v>
      </c>
      <c r="N288" s="215" t="s">
        <v>86</v>
      </c>
      <c r="O288" s="215" t="s">
        <v>86</v>
      </c>
      <c r="P288" s="215" t="s">
        <v>86</v>
      </c>
      <c r="Q288" s="215" t="s">
        <v>86</v>
      </c>
      <c r="R288" s="215" t="s">
        <v>86</v>
      </c>
      <c r="S288" s="59"/>
    </row>
    <row r="289" spans="1:19" ht="12.75">
      <c r="A289" s="15"/>
      <c r="B289" s="126" t="s">
        <v>33</v>
      </c>
      <c r="C289" s="91"/>
      <c r="D289" s="236"/>
      <c r="E289" s="47"/>
      <c r="F289" s="187">
        <f ca="1">SUM(G289:R289)</f>
        <v>-7544.3608725972517</v>
      </c>
      <c r="G289" s="187">
        <f t="shared" ref="G289:R289" ca="1" si="76">SUM(G285:G287)</f>
        <v>-3344.7202918267139</v>
      </c>
      <c r="H289" s="187">
        <f t="shared" ca="1" si="76"/>
        <v>-4225.6100192904487</v>
      </c>
      <c r="I289" s="187">
        <f t="shared" ca="1" si="76"/>
        <v>24.455882287155578</v>
      </c>
      <c r="J289" s="187">
        <f t="shared" ca="1" si="76"/>
        <v>-1170.4569330461788</v>
      </c>
      <c r="K289" s="187">
        <f t="shared" ca="1" si="76"/>
        <v>1411.7496608891568</v>
      </c>
      <c r="L289" s="187">
        <f t="shared" ca="1" si="76"/>
        <v>369.70602506413366</v>
      </c>
      <c r="M289" s="187">
        <f t="shared" ca="1" si="76"/>
        <v>-454.70415666151155</v>
      </c>
      <c r="N289" s="187">
        <f t="shared" ca="1" si="76"/>
        <v>-471.75157949360045</v>
      </c>
      <c r="O289" s="187">
        <f t="shared" ca="1" si="76"/>
        <v>-682.29521755533392</v>
      </c>
      <c r="P289" s="187">
        <f t="shared" ca="1" si="76"/>
        <v>599.20894646248939</v>
      </c>
      <c r="Q289" s="187">
        <f t="shared" ca="1" si="76"/>
        <v>950.99127929662313</v>
      </c>
      <c r="R289" s="187">
        <f t="shared" ca="1" si="76"/>
        <v>-550.93446872302275</v>
      </c>
      <c r="S289" s="59"/>
    </row>
    <row r="290" spans="1:19" ht="12.75">
      <c r="A290" s="15"/>
      <c r="B290" s="15"/>
      <c r="C290" s="91"/>
      <c r="E290" s="47"/>
      <c r="F290" s="192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59"/>
    </row>
    <row r="291" spans="1:19" ht="13.5" customHeight="1">
      <c r="A291" s="15"/>
      <c r="B291" s="125" t="s">
        <v>79</v>
      </c>
      <c r="C291" s="91"/>
      <c r="D291" s="251"/>
      <c r="E291" s="4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  <c r="P291" s="187"/>
      <c r="Q291" s="187"/>
      <c r="R291" s="187"/>
      <c r="S291" s="59"/>
    </row>
    <row r="292" spans="1:19" ht="12.75">
      <c r="A292" s="15"/>
      <c r="B292" s="15"/>
      <c r="C292" s="124" t="s">
        <v>79</v>
      </c>
      <c r="D292" s="327" t="s">
        <v>198</v>
      </c>
      <c r="E292" s="326">
        <f>VLOOKUP(D292,'Actual Factors'!$A$4:$B$9,2,FALSE)</f>
        <v>7.966085435555563E-2</v>
      </c>
      <c r="F292" s="187">
        <f t="shared" ref="F292:F294" ca="1" si="77">SUM(G292:R292)</f>
        <v>550329.51686671365</v>
      </c>
      <c r="G292" s="194">
        <f ca="1">INDEX(OFFSET('Actual NPC (Total System)'!E$1,MATCH("NET SYSTEM LOAD",'Actual NPC (Total System)'!$A:$A,0),0,1000,1),MATCH($C292,OFFSET('Actual NPC (Total System)'!$C$1,MATCH("NET SYSTEM LOAD",'Actual NPC (Total System)'!$A:$A,0),0,1000,1),0),1)*$E292</f>
        <v>33907.617938356263</v>
      </c>
      <c r="H292" s="194">
        <f ca="1">INDEX(OFFSET('Actual NPC (Total System)'!F$1,MATCH("NET SYSTEM LOAD",'Actual NPC (Total System)'!$A:$A,0),0,1000,1),MATCH($C292,OFFSET('Actual NPC (Total System)'!$C$1,MATCH("NET SYSTEM LOAD",'Actual NPC (Total System)'!$A:$A,0),0,1000,1),0),1)*$E292</f>
        <v>31614.462787673881</v>
      </c>
      <c r="I292" s="194">
        <f ca="1">INDEX(OFFSET('Actual NPC (Total System)'!G$1,MATCH("NET SYSTEM LOAD",'Actual NPC (Total System)'!$A:$A,0),0,1000,1),MATCH($C292,OFFSET('Actual NPC (Total System)'!$C$1,MATCH("NET SYSTEM LOAD",'Actual NPC (Total System)'!$A:$A,0),0,1000,1),0),1)*$E292</f>
        <v>29515.581603040322</v>
      </c>
      <c r="J292" s="194">
        <f ca="1">INDEX(OFFSET('Actual NPC (Total System)'!H$1,MATCH("NET SYSTEM LOAD",'Actual NPC (Total System)'!$A:$A,0),0,1000,1),MATCH($C292,OFFSET('Actual NPC (Total System)'!$C$1,MATCH("NET SYSTEM LOAD",'Actual NPC (Total System)'!$A:$A,0),0,1000,1),0),1)*$E292</f>
        <v>26679.79078657796</v>
      </c>
      <c r="K292" s="194">
        <f ca="1">INDEX(OFFSET('Actual NPC (Total System)'!I$1,MATCH("NET SYSTEM LOAD",'Actual NPC (Total System)'!$A:$A,0),0,1000,1),MATCH($C292,OFFSET('Actual NPC (Total System)'!$C$1,MATCH("NET SYSTEM LOAD",'Actual NPC (Total System)'!$A:$A,0),0,1000,1),0),1)*$E292</f>
        <v>27675.819336152439</v>
      </c>
      <c r="L292" s="194">
        <f ca="1">INDEX(OFFSET('Actual NPC (Total System)'!J$1,MATCH("NET SYSTEM LOAD",'Actual NPC (Total System)'!$A:$A,0),0,1000,1),MATCH($C292,OFFSET('Actual NPC (Total System)'!$C$1,MATCH("NET SYSTEM LOAD",'Actual NPC (Total System)'!$A:$A,0),0,1000,1),0),1)*$E292</f>
        <v>65674.426111455221</v>
      </c>
      <c r="M292" s="194">
        <f ca="1">INDEX(OFFSET('Actual NPC (Total System)'!K$1,MATCH("NET SYSTEM LOAD",'Actual NPC (Total System)'!$A:$A,0),0,1000,1),MATCH($C292,OFFSET('Actual NPC (Total System)'!$C$1,MATCH("NET SYSTEM LOAD",'Actual NPC (Total System)'!$A:$A,0),0,1000,1),0),1)*$E292</f>
        <v>100376.80830373625</v>
      </c>
      <c r="N292" s="194">
        <f ca="1">INDEX(OFFSET('Actual NPC (Total System)'!L$1,MATCH("NET SYSTEM LOAD",'Actual NPC (Total System)'!$A:$A,0),0,1000,1),MATCH($C292,OFFSET('Actual NPC (Total System)'!$C$1,MATCH("NET SYSTEM LOAD",'Actual NPC (Total System)'!$A:$A,0),0,1000,1),0),1)*$E292</f>
        <v>79260.256304825045</v>
      </c>
      <c r="O292" s="194">
        <f ca="1">INDEX(OFFSET('Actual NPC (Total System)'!M$1,MATCH("NET SYSTEM LOAD",'Actual NPC (Total System)'!$A:$A,0),0,1000,1),MATCH($C292,OFFSET('Actual NPC (Total System)'!$C$1,MATCH("NET SYSTEM LOAD",'Actual NPC (Total System)'!$A:$A,0),0,1000,1),0),1)*$E292</f>
        <v>53096.750856636267</v>
      </c>
      <c r="P292" s="194">
        <f ca="1">INDEX(OFFSET('Actual NPC (Total System)'!N$1,MATCH("NET SYSTEM LOAD",'Actual NPC (Total System)'!$A:$A,0),0,1000,1),MATCH($C292,OFFSET('Actual NPC (Total System)'!$C$1,MATCH("NET SYSTEM LOAD",'Actual NPC (Total System)'!$A:$A,0),0,1000,1),0),1)*$E292</f>
        <v>30009.016304827921</v>
      </c>
      <c r="Q292" s="194">
        <f ca="1">INDEX(OFFSET('Actual NPC (Total System)'!O$1,MATCH("NET SYSTEM LOAD",'Actual NPC (Total System)'!$A:$A,0),0,1000,1),MATCH($C292,OFFSET('Actual NPC (Total System)'!$C$1,MATCH("NET SYSTEM LOAD",'Actual NPC (Total System)'!$A:$A,0),0,1000,1),0),1)*$E292</f>
        <v>35954.476873193911</v>
      </c>
      <c r="R292" s="194">
        <f ca="1">INDEX(OFFSET('Actual NPC (Total System)'!P$1,MATCH("NET SYSTEM LOAD",'Actual NPC (Total System)'!$A:$A,0),0,1000,1),MATCH($C292,OFFSET('Actual NPC (Total System)'!$C$1,MATCH("NET SYSTEM LOAD",'Actual NPC (Total System)'!$A:$A,0),0,1000,1),0),1)*$E292</f>
        <v>36564.509660238058</v>
      </c>
      <c r="S292" s="59"/>
    </row>
    <row r="293" spans="1:19" ht="12.75">
      <c r="A293" s="15"/>
      <c r="B293" s="15"/>
      <c r="C293" s="124" t="s">
        <v>118</v>
      </c>
      <c r="D293" s="327" t="s">
        <v>198</v>
      </c>
      <c r="E293" s="326">
        <f>VLOOKUP(D293,'Actual Factors'!$A$4:$B$9,2,FALSE)</f>
        <v>7.966085435555563E-2</v>
      </c>
      <c r="F293" s="187">
        <f t="shared" ca="1" si="77"/>
        <v>-273608.13124929642</v>
      </c>
      <c r="G293" s="194">
        <f ca="1">INDEX(OFFSET('Actual NPC (Total System)'!E$1,MATCH("NET SYSTEM LOAD",'Actual NPC (Total System)'!$A:$A,0),0,1000,1),MATCH($C293,OFFSET('Actual NPC (Total System)'!$C$1,MATCH("NET SYSTEM LOAD",'Actual NPC (Total System)'!$A:$A,0),0,1000,1),0),1)*$E293</f>
        <v>-26990.212707623225</v>
      </c>
      <c r="H293" s="194">
        <f ca="1">INDEX(OFFSET('Actual NPC (Total System)'!F$1,MATCH("NET SYSTEM LOAD",'Actual NPC (Total System)'!$A:$A,0),0,1000,1),MATCH($C293,OFFSET('Actual NPC (Total System)'!$C$1,MATCH("NET SYSTEM LOAD",'Actual NPC (Total System)'!$A:$A,0),0,1000,1),0),1)*$E293</f>
        <v>-6247.8008071062277</v>
      </c>
      <c r="I293" s="194">
        <f ca="1">INDEX(OFFSET('Actual NPC (Total System)'!G$1,MATCH("NET SYSTEM LOAD",'Actual NPC (Total System)'!$A:$A,0),0,1000,1),MATCH($C293,OFFSET('Actual NPC (Total System)'!$C$1,MATCH("NET SYSTEM LOAD",'Actual NPC (Total System)'!$A:$A,0),0,1000,1),0),1)*$E293</f>
        <v>-8319.6297337199467</v>
      </c>
      <c r="J293" s="194">
        <f ca="1">INDEX(OFFSET('Actual NPC (Total System)'!H$1,MATCH("NET SYSTEM LOAD",'Actual NPC (Total System)'!$A:$A,0),0,1000,1),MATCH($C293,OFFSET('Actual NPC (Total System)'!$C$1,MATCH("NET SYSTEM LOAD",'Actual NPC (Total System)'!$A:$A,0),0,1000,1),0),1)*$E293</f>
        <v>-22582.540859369208</v>
      </c>
      <c r="K293" s="194">
        <f ca="1">INDEX(OFFSET('Actual NPC (Total System)'!I$1,MATCH("NET SYSTEM LOAD",'Actual NPC (Total System)'!$A:$A,0),0,1000,1),MATCH($C293,OFFSET('Actual NPC (Total System)'!$C$1,MATCH("NET SYSTEM LOAD",'Actual NPC (Total System)'!$A:$A,0),0,1000,1),0),1)*$E293</f>
        <v>-28822.589404049861</v>
      </c>
      <c r="L293" s="194">
        <f ca="1">INDEX(OFFSET('Actual NPC (Total System)'!J$1,MATCH("NET SYSTEM LOAD",'Actual NPC (Total System)'!$A:$A,0),0,1000,1),MATCH($C293,OFFSET('Actual NPC (Total System)'!$C$1,MATCH("NET SYSTEM LOAD",'Actual NPC (Total System)'!$A:$A,0),0,1000,1),0),1)*$E293</f>
        <v>-6685.946658581418</v>
      </c>
      <c r="M293" s="194">
        <f ca="1">INDEX(OFFSET('Actual NPC (Total System)'!K$1,MATCH("NET SYSTEM LOAD",'Actual NPC (Total System)'!$A:$A,0),0,1000,1),MATCH($C293,OFFSET('Actual NPC (Total System)'!$C$1,MATCH("NET SYSTEM LOAD",'Actual NPC (Total System)'!$A:$A,0),0,1000,1),0),1)*$E293</f>
        <v>-32914.38239844791</v>
      </c>
      <c r="N293" s="194">
        <f ca="1">INDEX(OFFSET('Actual NPC (Total System)'!L$1,MATCH("NET SYSTEM LOAD",'Actual NPC (Total System)'!$A:$A,0),0,1000,1),MATCH($C293,OFFSET('Actual NPC (Total System)'!$C$1,MATCH("NET SYSTEM LOAD",'Actual NPC (Total System)'!$A:$A,0),0,1000,1),0),1)*$E293</f>
        <v>-40125.57933947516</v>
      </c>
      <c r="O293" s="194">
        <f ca="1">INDEX(OFFSET('Actual NPC (Total System)'!M$1,MATCH("NET SYSTEM LOAD",'Actual NPC (Total System)'!$A:$A,0),0,1000,1),MATCH($C293,OFFSET('Actual NPC (Total System)'!$C$1,MATCH("NET SYSTEM LOAD",'Actual NPC (Total System)'!$A:$A,0),0,1000,1),0),1)*$E293</f>
        <v>-49833.069306855541</v>
      </c>
      <c r="P293" s="194">
        <f ca="1">INDEX(OFFSET('Actual NPC (Total System)'!N$1,MATCH("NET SYSTEM LOAD",'Actual NPC (Total System)'!$A:$A,0),0,1000,1),MATCH($C293,OFFSET('Actual NPC (Total System)'!$C$1,MATCH("NET SYSTEM LOAD",'Actual NPC (Total System)'!$A:$A,0),0,1000,1),0),1)*$E293</f>
        <v>-23123.155131642387</v>
      </c>
      <c r="Q293" s="194">
        <f ca="1">INDEX(OFFSET('Actual NPC (Total System)'!O$1,MATCH("NET SYSTEM LOAD",'Actual NPC (Total System)'!$A:$A,0),0,1000,1),MATCH($C293,OFFSET('Actual NPC (Total System)'!$C$1,MATCH("NET SYSTEM LOAD",'Actual NPC (Total System)'!$A:$A,0),0,1000,1),0),1)*$E293</f>
        <v>-19490.143801120023</v>
      </c>
      <c r="R293" s="194">
        <f ca="1">INDEX(OFFSET('Actual NPC (Total System)'!P$1,MATCH("NET SYSTEM LOAD",'Actual NPC (Total System)'!$A:$A,0),0,1000,1),MATCH($C293,OFFSET('Actual NPC (Total System)'!$C$1,MATCH("NET SYSTEM LOAD",'Actual NPC (Total System)'!$A:$A,0),0,1000,1),0),1)*$E293</f>
        <v>-8473.0811013055063</v>
      </c>
      <c r="S293" s="59"/>
    </row>
    <row r="294" spans="1:19" ht="12.75">
      <c r="A294" s="15"/>
      <c r="B294" s="15"/>
      <c r="C294" s="124" t="s">
        <v>119</v>
      </c>
      <c r="D294" s="327" t="s">
        <v>198</v>
      </c>
      <c r="E294" s="326">
        <f>VLOOKUP(D294,'Actual Factors'!$A$4:$B$9,2,FALSE)</f>
        <v>7.966085435555563E-2</v>
      </c>
      <c r="F294" s="187">
        <f t="shared" ca="1" si="77"/>
        <v>48115.055368836976</v>
      </c>
      <c r="G294" s="194">
        <f ca="1">INDEX(OFFSET('Actual NPC (Total System)'!E$1,MATCH("NET SYSTEM LOAD",'Actual NPC (Total System)'!$A:$A,0),0,1000,1),MATCH($C294,OFFSET('Actual NPC (Total System)'!$C$1,MATCH("NET SYSTEM LOAD",'Actual NPC (Total System)'!$A:$A,0),0,1000,1),0),1)*$E294</f>
        <v>6459.8451250202188</v>
      </c>
      <c r="H294" s="194">
        <f ca="1">INDEX(OFFSET('Actual NPC (Total System)'!F$1,MATCH("NET SYSTEM LOAD",'Actual NPC (Total System)'!$A:$A,0),0,1000,1),MATCH($C294,OFFSET('Actual NPC (Total System)'!$C$1,MATCH("NET SYSTEM LOAD",'Actual NPC (Total System)'!$A:$A,0),0,1000,1),0),1)*$E294</f>
        <v>-672.80551200856246</v>
      </c>
      <c r="I294" s="194">
        <f ca="1">INDEX(OFFSET('Actual NPC (Total System)'!G$1,MATCH("NET SYSTEM LOAD",'Actual NPC (Total System)'!$A:$A,0),0,1000,1),MATCH($C294,OFFSET('Actual NPC (Total System)'!$C$1,MATCH("NET SYSTEM LOAD",'Actual NPC (Total System)'!$A:$A,0),0,1000,1),0),1)*$E294</f>
        <v>1664.2596954791691</v>
      </c>
      <c r="J294" s="194">
        <f ca="1">INDEX(OFFSET('Actual NPC (Total System)'!H$1,MATCH("NET SYSTEM LOAD",'Actual NPC (Total System)'!$A:$A,0),0,1000,1),MATCH($C294,OFFSET('Actual NPC (Total System)'!$C$1,MATCH("NET SYSTEM LOAD",'Actual NPC (Total System)'!$A:$A,0),0,1000,1),0),1)*$E294</f>
        <v>-522.01582445994234</v>
      </c>
      <c r="K294" s="194">
        <f ca="1">INDEX(OFFSET('Actual NPC (Total System)'!I$1,MATCH("NET SYSTEM LOAD",'Actual NPC (Total System)'!$A:$A,0),0,1000,1),MATCH($C294,OFFSET('Actual NPC (Total System)'!$C$1,MATCH("NET SYSTEM LOAD",'Actual NPC (Total System)'!$A:$A,0),0,1000,1),0),1)*$E294</f>
        <v>3051.1096207246233</v>
      </c>
      <c r="L294" s="194">
        <f ca="1">INDEX(OFFSET('Actual NPC (Total System)'!J$1,MATCH("NET SYSTEM LOAD",'Actual NPC (Total System)'!$A:$A,0),0,1000,1),MATCH($C294,OFFSET('Actual NPC (Total System)'!$C$1,MATCH("NET SYSTEM LOAD",'Actual NPC (Total System)'!$A:$A,0),0,1000,1),0),1)*$E294</f>
        <v>213.98348885758816</v>
      </c>
      <c r="M294" s="194">
        <f ca="1">INDEX(OFFSET('Actual NPC (Total System)'!K$1,MATCH("NET SYSTEM LOAD",'Actual NPC (Total System)'!$A:$A,0),0,1000,1),MATCH($C294,OFFSET('Actual NPC (Total System)'!$C$1,MATCH("NET SYSTEM LOAD",'Actual NPC (Total System)'!$A:$A,0),0,1000,1),0),1)*$E294</f>
        <v>5460.791372100337</v>
      </c>
      <c r="N294" s="194">
        <f ca="1">INDEX(OFFSET('Actual NPC (Total System)'!L$1,MATCH("NET SYSTEM LOAD",'Actual NPC (Total System)'!$A:$A,0),0,1000,1),MATCH($C294,OFFSET('Actual NPC (Total System)'!$C$1,MATCH("NET SYSTEM LOAD",'Actual NPC (Total System)'!$A:$A,0),0,1000,1),0),1)*$E294</f>
        <v>16527.225238556835</v>
      </c>
      <c r="O294" s="194">
        <f ca="1">INDEX(OFFSET('Actual NPC (Total System)'!M$1,MATCH("NET SYSTEM LOAD",'Actual NPC (Total System)'!$A:$A,0),0,1000,1),MATCH($C294,OFFSET('Actual NPC (Total System)'!$C$1,MATCH("NET SYSTEM LOAD",'Actual NPC (Total System)'!$A:$A,0),0,1000,1),0),1)*$E294</f>
        <v>5145.3602310836432</v>
      </c>
      <c r="P294" s="194">
        <f ca="1">INDEX(OFFSET('Actual NPC (Total System)'!N$1,MATCH("NET SYSTEM LOAD",'Actual NPC (Total System)'!$A:$A,0),0,1000,1),MATCH($C294,OFFSET('Actual NPC (Total System)'!$C$1,MATCH("NET SYSTEM LOAD",'Actual NPC (Total System)'!$A:$A,0),0,1000,1),0),1)*$E294</f>
        <v>3636.2146320780134</v>
      </c>
      <c r="Q294" s="194">
        <f ca="1">INDEX(OFFSET('Actual NPC (Total System)'!O$1,MATCH("NET SYSTEM LOAD",'Actual NPC (Total System)'!$A:$A,0),0,1000,1),MATCH($C294,OFFSET('Actual NPC (Total System)'!$C$1,MATCH("NET SYSTEM LOAD",'Actual NPC (Total System)'!$A:$A,0),0,1000,1),0),1)*$E294</f>
        <v>3722.8390770951492</v>
      </c>
      <c r="R294" s="194">
        <f ca="1">INDEX(OFFSET('Actual NPC (Total System)'!P$1,MATCH("NET SYSTEM LOAD",'Actual NPC (Total System)'!$A:$A,0),0,1000,1),MATCH($C294,OFFSET('Actual NPC (Total System)'!$C$1,MATCH("NET SYSTEM LOAD",'Actual NPC (Total System)'!$A:$A,0),0,1000,1),0),1)*$E294</f>
        <v>3428.2482243098971</v>
      </c>
      <c r="S294" s="59"/>
    </row>
    <row r="295" spans="1:19" ht="12.75">
      <c r="A295" s="156"/>
      <c r="B295" s="156"/>
      <c r="C295" s="175"/>
      <c r="D295" s="236"/>
      <c r="E295" s="47"/>
      <c r="F295" s="215"/>
      <c r="G295" s="215"/>
      <c r="H295" s="215"/>
      <c r="I295" s="215"/>
      <c r="J295" s="215"/>
      <c r="K295" s="215"/>
      <c r="L295" s="215"/>
      <c r="M295" s="215"/>
      <c r="N295" s="215"/>
      <c r="O295" s="215"/>
      <c r="P295" s="215"/>
      <c r="Q295" s="215"/>
      <c r="R295" s="215"/>
      <c r="S295" s="59"/>
    </row>
    <row r="296" spans="1:19" ht="12.75">
      <c r="A296" s="15"/>
      <c r="B296" s="127" t="s">
        <v>34</v>
      </c>
      <c r="C296" s="251"/>
      <c r="D296" s="236"/>
      <c r="E296" s="47"/>
      <c r="F296" s="187">
        <f ca="1">SUM(G296:R296)</f>
        <v>324836.44098625408</v>
      </c>
      <c r="G296" s="187">
        <f t="shared" ref="G296:R296" ca="1" si="78">SUM(G292:G294)</f>
        <v>13377.250355753258</v>
      </c>
      <c r="H296" s="187">
        <f t="shared" ca="1" si="78"/>
        <v>24693.85646855909</v>
      </c>
      <c r="I296" s="187">
        <f t="shared" ca="1" si="78"/>
        <v>22860.211564799545</v>
      </c>
      <c r="J296" s="187">
        <f t="shared" ca="1" si="78"/>
        <v>3575.2341027488092</v>
      </c>
      <c r="K296" s="187">
        <f t="shared" ca="1" si="78"/>
        <v>1904.3395528272017</v>
      </c>
      <c r="L296" s="187">
        <f t="shared" ca="1" si="78"/>
        <v>59202.462941731392</v>
      </c>
      <c r="M296" s="187">
        <f t="shared" ca="1" si="78"/>
        <v>72923.217277388685</v>
      </c>
      <c r="N296" s="187">
        <f t="shared" ca="1" si="78"/>
        <v>55661.90220390672</v>
      </c>
      <c r="O296" s="187">
        <f t="shared" ca="1" si="78"/>
        <v>8409.0417808643688</v>
      </c>
      <c r="P296" s="187">
        <f t="shared" ca="1" si="78"/>
        <v>10522.075805263548</v>
      </c>
      <c r="Q296" s="187">
        <f t="shared" ca="1" si="78"/>
        <v>20187.172149169037</v>
      </c>
      <c r="R296" s="187">
        <f t="shared" ca="1" si="78"/>
        <v>31519.676783242448</v>
      </c>
      <c r="S296" s="59"/>
    </row>
    <row r="297" spans="1:19" ht="12.75">
      <c r="A297" s="156"/>
      <c r="B297" s="163"/>
      <c r="C297" s="251"/>
      <c r="D297" s="236"/>
      <c r="E297" s="47"/>
      <c r="F297" s="187"/>
      <c r="G297" s="187"/>
      <c r="H297" s="187"/>
      <c r="I297" s="187"/>
      <c r="J297" s="187"/>
      <c r="K297" s="187"/>
      <c r="L297" s="187"/>
      <c r="M297" s="187"/>
      <c r="N297" s="187"/>
      <c r="O297" s="187"/>
      <c r="P297" s="187"/>
      <c r="Q297" s="187"/>
      <c r="R297" s="187"/>
      <c r="S297" s="59"/>
    </row>
    <row r="298" spans="1:19" ht="12.75">
      <c r="A298" s="156"/>
      <c r="B298" s="332"/>
      <c r="C298" s="332" t="s">
        <v>35</v>
      </c>
      <c r="D298" s="327" t="s">
        <v>198</v>
      </c>
      <c r="E298" s="326">
        <f>VLOOKUP(D298,'Actual Factors'!$A$4:$B$9,2,FALSE)</f>
        <v>7.966085435555563E-2</v>
      </c>
      <c r="F298" s="187">
        <f ca="1">SUM(G298:R298)</f>
        <v>2207.8060750632239</v>
      </c>
      <c r="G298" s="194">
        <f ca="1">INDEX(OFFSET('Actual NPC (Total System)'!E$1,MATCH("NET SYSTEM LOAD",'Actual NPC (Total System)'!$A:$A,0),0,1000,1),MATCH($C298,OFFSET('Actual NPC (Total System)'!$C$1,MATCH("NET SYSTEM LOAD",'Actual NPC (Total System)'!$A:$A,0),0,1000,1),0),1)*$E298</f>
        <v>109.16237549675455</v>
      </c>
      <c r="H298" s="194">
        <f ca="1">INDEX(OFFSET('Actual NPC (Total System)'!F$1,MATCH("NET SYSTEM LOAD",'Actual NPC (Total System)'!$A:$A,0),0,1000,1),MATCH($C298,OFFSET('Actual NPC (Total System)'!$C$1,MATCH("NET SYSTEM LOAD",'Actual NPC (Total System)'!$A:$A,0),0,1000,1),0),1)*$E298</f>
        <v>794.38170403290826</v>
      </c>
      <c r="I298" s="194">
        <f ca="1">INDEX(OFFSET('Actual NPC (Total System)'!G$1,MATCH("NET SYSTEM LOAD",'Actual NPC (Total System)'!$A:$A,0),0,1000,1),MATCH($C298,OFFSET('Actual NPC (Total System)'!$C$1,MATCH("NET SYSTEM LOAD",'Actual NPC (Total System)'!$A:$A,0),0,1000,1),0),1)*$E298</f>
        <v>268.44919275373036</v>
      </c>
      <c r="J298" s="194">
        <f ca="1">INDEX(OFFSET('Actual NPC (Total System)'!H$1,MATCH("NET SYSTEM LOAD",'Actual NPC (Total System)'!$A:$A,0),0,1000,1),MATCH($C298,OFFSET('Actual NPC (Total System)'!$C$1,MATCH("NET SYSTEM LOAD",'Actual NPC (Total System)'!$A:$A,0),0,1000,1),0),1)*$E298</f>
        <v>6.1820806023002444</v>
      </c>
      <c r="K298" s="194">
        <f ca="1">INDEX(OFFSET('Actual NPC (Total System)'!I$1,MATCH("NET SYSTEM LOAD",'Actual NPC (Total System)'!$A:$A,0),0,1000,1),MATCH($C298,OFFSET('Actual NPC (Total System)'!$C$1,MATCH("NET SYSTEM LOAD",'Actual NPC (Total System)'!$A:$A,0),0,1000,1),0),1)*$E298</f>
        <v>55.493185039499778</v>
      </c>
      <c r="L298" s="194">
        <f ca="1">INDEX(OFFSET('Actual NPC (Total System)'!J$1,MATCH("NET SYSTEM LOAD",'Actual NPC (Total System)'!$A:$A,0),0,1000,1),MATCH($C298,OFFSET('Actual NPC (Total System)'!$C$1,MATCH("NET SYSTEM LOAD",'Actual NPC (Total System)'!$A:$A,0),0,1000,1),0),1)*$E298</f>
        <v>24.761939289678057</v>
      </c>
      <c r="M298" s="194">
        <f ca="1">INDEX(OFFSET('Actual NPC (Total System)'!K$1,MATCH("NET SYSTEM LOAD",'Actual NPC (Total System)'!$A:$A,0),0,1000,1),MATCH($C298,OFFSET('Actual NPC (Total System)'!$C$1,MATCH("NET SYSTEM LOAD",'Actual NPC (Total System)'!$A:$A,0),0,1000,1),0),1)*$E298</f>
        <v>202.71966759030073</v>
      </c>
      <c r="N298" s="194">
        <f ca="1">INDEX(OFFSET('Actual NPC (Total System)'!L$1,MATCH("NET SYSTEM LOAD",'Actual NPC (Total System)'!$A:$A,0),0,1000,1),MATCH($C298,OFFSET('Actual NPC (Total System)'!$C$1,MATCH("NET SYSTEM LOAD",'Actual NPC (Total System)'!$A:$A,0),0,1000,1),0),1)*$E298</f>
        <v>-70.456520599962673</v>
      </c>
      <c r="O298" s="194">
        <f ca="1">INDEX(OFFSET('Actual NPC (Total System)'!M$1,MATCH("NET SYSTEM LOAD",'Actual NPC (Total System)'!$A:$A,0),0,1000,1),MATCH($C298,OFFSET('Actual NPC (Total System)'!$C$1,MATCH("NET SYSTEM LOAD",'Actual NPC (Total System)'!$A:$A,0),0,1000,1),0),1)*$E298</f>
        <v>336.02844295502837</v>
      </c>
      <c r="P298" s="194">
        <f ca="1">INDEX(OFFSET('Actual NPC (Total System)'!N$1,MATCH("NET SYSTEM LOAD",'Actual NPC (Total System)'!$A:$A,0),0,1000,1),MATCH($C298,OFFSET('Actual NPC (Total System)'!$C$1,MATCH("NET SYSTEM LOAD",'Actual NPC (Total System)'!$A:$A,0),0,1000,1),0),1)*$E298</f>
        <v>168.04807734059406</v>
      </c>
      <c r="Q298" s="194">
        <f ca="1">INDEX(OFFSET('Actual NPC (Total System)'!O$1,MATCH("NET SYSTEM LOAD",'Actual NPC (Total System)'!$A:$A,0),0,1000,1),MATCH($C298,OFFSET('Actual NPC (Total System)'!$C$1,MATCH("NET SYSTEM LOAD",'Actual NPC (Total System)'!$A:$A,0),0,1000,1),0),1)*$E298</f>
        <v>160.48188939399992</v>
      </c>
      <c r="R298" s="194">
        <f ca="1">INDEX(OFFSET('Actual NPC (Total System)'!P$1,MATCH("NET SYSTEM LOAD",'Actual NPC (Total System)'!$A:$A,0),0,1000,1),MATCH($C298,OFFSET('Actual NPC (Total System)'!$C$1,MATCH("NET SYSTEM LOAD",'Actual NPC (Total System)'!$A:$A,0),0,1000,1),0),1)*$E298</f>
        <v>152.55404116839213</v>
      </c>
      <c r="S298" s="59"/>
    </row>
    <row r="299" spans="1:19" ht="12.75">
      <c r="A299" s="156"/>
      <c r="B299" s="163"/>
      <c r="C299" s="167"/>
      <c r="D299" s="236"/>
      <c r="E299" s="47"/>
      <c r="F299" s="215" t="s">
        <v>86</v>
      </c>
      <c r="G299" s="215" t="s">
        <v>86</v>
      </c>
      <c r="H299" s="215" t="s">
        <v>86</v>
      </c>
      <c r="I299" s="215" t="s">
        <v>86</v>
      </c>
      <c r="J299" s="215" t="s">
        <v>86</v>
      </c>
      <c r="K299" s="215" t="s">
        <v>86</v>
      </c>
      <c r="L299" s="215" t="s">
        <v>86</v>
      </c>
      <c r="M299" s="215" t="s">
        <v>86</v>
      </c>
      <c r="N299" s="215" t="s">
        <v>86</v>
      </c>
      <c r="O299" s="215" t="s">
        <v>86</v>
      </c>
      <c r="P299" s="215" t="s">
        <v>86</v>
      </c>
      <c r="Q299" s="215" t="s">
        <v>86</v>
      </c>
      <c r="R299" s="215" t="s">
        <v>86</v>
      </c>
      <c r="S299" s="59"/>
    </row>
    <row r="300" spans="1:19" ht="12.75">
      <c r="A300" s="142" t="s">
        <v>36</v>
      </c>
      <c r="B300" s="139"/>
      <c r="C300" s="138"/>
      <c r="D300" s="236"/>
      <c r="E300" s="47"/>
      <c r="F300" s="192">
        <f ca="1">SUM(G300:R300)</f>
        <v>611594.62981566379</v>
      </c>
      <c r="G300" s="192">
        <f t="shared" ref="G300:R300" ca="1" si="79">SUM(G296,G289,G282,G298)</f>
        <v>39450.623085494481</v>
      </c>
      <c r="H300" s="192">
        <f t="shared" ca="1" si="79"/>
        <v>48289.720044919537</v>
      </c>
      <c r="I300" s="192">
        <f t="shared" ca="1" si="79"/>
        <v>49620.866242231983</v>
      </c>
      <c r="J300" s="192">
        <f t="shared" ca="1" si="79"/>
        <v>30074.940191228168</v>
      </c>
      <c r="K300" s="192">
        <f t="shared" ca="1" si="79"/>
        <v>30373.293394518005</v>
      </c>
      <c r="L300" s="192">
        <f t="shared" ca="1" si="79"/>
        <v>83198.151287700646</v>
      </c>
      <c r="M300" s="192">
        <f t="shared" ca="1" si="79"/>
        <v>96517.437671064239</v>
      </c>
      <c r="N300" s="192">
        <f t="shared" ca="1" si="79"/>
        <v>76202.8559282473</v>
      </c>
      <c r="O300" s="192">
        <f t="shared" ca="1" si="79"/>
        <v>28258.509124267213</v>
      </c>
      <c r="P300" s="192">
        <f t="shared" ca="1" si="79"/>
        <v>31844.892104328388</v>
      </c>
      <c r="Q300" s="192">
        <f t="shared" ca="1" si="79"/>
        <v>41898.840525165811</v>
      </c>
      <c r="R300" s="192">
        <f t="shared" ca="1" si="79"/>
        <v>55864.500216498003</v>
      </c>
      <c r="S300" s="59"/>
    </row>
    <row r="301" spans="1:19" ht="12.75">
      <c r="A301" s="137"/>
      <c r="B301" s="139"/>
      <c r="C301" s="138"/>
      <c r="D301" s="236"/>
      <c r="E301" s="47"/>
      <c r="F301" s="187"/>
      <c r="G301" s="187"/>
      <c r="H301" s="187"/>
      <c r="I301" s="187"/>
      <c r="J301" s="187"/>
      <c r="K301" s="187"/>
      <c r="L301" s="187"/>
      <c r="M301" s="187"/>
      <c r="N301" s="187"/>
      <c r="O301" s="187"/>
      <c r="P301" s="187"/>
      <c r="Q301" s="187"/>
      <c r="R301" s="187"/>
      <c r="S301" s="59"/>
    </row>
    <row r="302" spans="1:19" ht="12.75">
      <c r="A302" s="86" t="s">
        <v>143</v>
      </c>
      <c r="B302" s="125"/>
      <c r="C302" s="128"/>
      <c r="D302" s="236"/>
      <c r="E302" s="47"/>
      <c r="F302" s="187"/>
      <c r="G302" s="187"/>
      <c r="H302" s="187"/>
      <c r="I302" s="187"/>
      <c r="J302" s="187"/>
      <c r="K302" s="187"/>
      <c r="L302" s="187"/>
      <c r="M302" s="187"/>
      <c r="N302" s="187"/>
      <c r="O302" s="187"/>
      <c r="P302" s="187"/>
      <c r="Q302" s="187"/>
      <c r="R302" s="187"/>
      <c r="S302" s="59"/>
    </row>
    <row r="303" spans="1:19" ht="12.75">
      <c r="A303" s="156"/>
      <c r="B303" s="156"/>
      <c r="C303" s="251" t="s">
        <v>41</v>
      </c>
      <c r="D303" s="236" t="s">
        <v>179</v>
      </c>
      <c r="E303" s="326">
        <f>VLOOKUP(D303,'Actual Factors'!$A$4:$B$9,2,FALSE)</f>
        <v>0.22468102422743336</v>
      </c>
      <c r="F303" s="187">
        <f t="shared" ref="F303:F311" si="80">SUM(G303:R303)</f>
        <v>124168.03069833021</v>
      </c>
      <c r="G303" s="194">
        <f>'Colstrip Unit #4'!C11*$E$303</f>
        <v>11948.152199752642</v>
      </c>
      <c r="H303" s="194">
        <f>'Colstrip Unit #4'!D11*$E$303</f>
        <v>8854.179321013813</v>
      </c>
      <c r="I303" s="194">
        <f>'Colstrip Unit #4'!E11*$E$303</f>
        <v>11757.03705599396</v>
      </c>
      <c r="J303" s="194">
        <f>'Colstrip Unit #4'!F11*$E$303</f>
        <v>10912.914895098143</v>
      </c>
      <c r="K303" s="194">
        <f>'Colstrip Unit #4'!G11*$E$303</f>
        <v>4739.5543234489696</v>
      </c>
      <c r="L303" s="194">
        <f>'Colstrip Unit #4'!H11*$E$303</f>
        <v>8734.5431250017864</v>
      </c>
      <c r="M303" s="194">
        <f>'Colstrip Unit #4'!I11*$E$303</f>
        <v>10998.414401346048</v>
      </c>
      <c r="N303" s="194">
        <f>'Colstrip Unit #4'!J11*$E$303</f>
        <v>11680.428431900322</v>
      </c>
      <c r="O303" s="194">
        <f>'Colstrip Unit #4'!K11*$E$303</f>
        <v>11266.854640908874</v>
      </c>
      <c r="P303" s="194">
        <f>'Colstrip Unit #4'!L11*$E$303</f>
        <v>11855.834149160986</v>
      </c>
      <c r="Q303" s="194">
        <f>'Colstrip Unit #4'!M11*$E$303</f>
        <v>10178.939970484784</v>
      </c>
      <c r="R303" s="194">
        <f>'Colstrip Unit #4'!N11*$E$303</f>
        <v>11241.178184219871</v>
      </c>
      <c r="S303" s="59"/>
    </row>
    <row r="304" spans="1:19" ht="12.75">
      <c r="A304" s="15"/>
      <c r="B304" s="15"/>
      <c r="C304" s="128" t="s">
        <v>42</v>
      </c>
      <c r="D304" s="327" t="s">
        <v>172</v>
      </c>
      <c r="E304" s="326">
        <f>VLOOKUP(D304,'Actual Factors'!$A$4:$B$9,2,FALSE)</f>
        <v>0</v>
      </c>
      <c r="F304" s="187">
        <f t="shared" ca="1" si="80"/>
        <v>0</v>
      </c>
      <c r="G304" s="194">
        <f ca="1">INDEX(OFFSET('Actual NPC (Total System)'!E$1,MATCH("NET SYSTEM LOAD",'Actual NPC (Total System)'!$A:$A,0),0,1000,1),MATCH($C304,OFFSET('Actual NPC (Total System)'!$C$1,MATCH("NET SYSTEM LOAD",'Actual NPC (Total System)'!$A:$A,0),0,1000,1),0),1)*$E304</f>
        <v>0</v>
      </c>
      <c r="H304" s="194">
        <f ca="1">INDEX(OFFSET('Actual NPC (Total System)'!F$1,MATCH("NET SYSTEM LOAD",'Actual NPC (Total System)'!$A:$A,0),0,1000,1),MATCH($C304,OFFSET('Actual NPC (Total System)'!$C$1,MATCH("NET SYSTEM LOAD",'Actual NPC (Total System)'!$A:$A,0),0,1000,1),0),1)*$E304</f>
        <v>0</v>
      </c>
      <c r="I304" s="194">
        <f ca="1">INDEX(OFFSET('Actual NPC (Total System)'!G$1,MATCH("NET SYSTEM LOAD",'Actual NPC (Total System)'!$A:$A,0),0,1000,1),MATCH($C304,OFFSET('Actual NPC (Total System)'!$C$1,MATCH("NET SYSTEM LOAD",'Actual NPC (Total System)'!$A:$A,0),0,1000,1),0),1)*$E304</f>
        <v>0</v>
      </c>
      <c r="J304" s="194">
        <f ca="1">INDEX(OFFSET('Actual NPC (Total System)'!H$1,MATCH("NET SYSTEM LOAD",'Actual NPC (Total System)'!$A:$A,0),0,1000,1),MATCH($C304,OFFSET('Actual NPC (Total System)'!$C$1,MATCH("NET SYSTEM LOAD",'Actual NPC (Total System)'!$A:$A,0),0,1000,1),0),1)*$E304</f>
        <v>0</v>
      </c>
      <c r="K304" s="194">
        <f ca="1">INDEX(OFFSET('Actual NPC (Total System)'!I$1,MATCH("NET SYSTEM LOAD",'Actual NPC (Total System)'!$A:$A,0),0,1000,1),MATCH($C304,OFFSET('Actual NPC (Total System)'!$C$1,MATCH("NET SYSTEM LOAD",'Actual NPC (Total System)'!$A:$A,0),0,1000,1),0),1)*$E304</f>
        <v>0</v>
      </c>
      <c r="L304" s="194">
        <f ca="1">INDEX(OFFSET('Actual NPC (Total System)'!J$1,MATCH("NET SYSTEM LOAD",'Actual NPC (Total System)'!$A:$A,0),0,1000,1),MATCH($C304,OFFSET('Actual NPC (Total System)'!$C$1,MATCH("NET SYSTEM LOAD",'Actual NPC (Total System)'!$A:$A,0),0,1000,1),0),1)*$E304</f>
        <v>0</v>
      </c>
      <c r="M304" s="194">
        <f ca="1">INDEX(OFFSET('Actual NPC (Total System)'!K$1,MATCH("NET SYSTEM LOAD",'Actual NPC (Total System)'!$A:$A,0),0,1000,1),MATCH($C304,OFFSET('Actual NPC (Total System)'!$C$1,MATCH("NET SYSTEM LOAD",'Actual NPC (Total System)'!$A:$A,0),0,1000,1),0),1)*$E304</f>
        <v>0</v>
      </c>
      <c r="N304" s="194">
        <f ca="1">INDEX(OFFSET('Actual NPC (Total System)'!L$1,MATCH("NET SYSTEM LOAD",'Actual NPC (Total System)'!$A:$A,0),0,1000,1),MATCH($C304,OFFSET('Actual NPC (Total System)'!$C$1,MATCH("NET SYSTEM LOAD",'Actual NPC (Total System)'!$A:$A,0),0,1000,1),0),1)*$E304</f>
        <v>0</v>
      </c>
      <c r="O304" s="194">
        <f ca="1">INDEX(OFFSET('Actual NPC (Total System)'!M$1,MATCH("NET SYSTEM LOAD",'Actual NPC (Total System)'!$A:$A,0),0,1000,1),MATCH($C304,OFFSET('Actual NPC (Total System)'!$C$1,MATCH("NET SYSTEM LOAD",'Actual NPC (Total System)'!$A:$A,0),0,1000,1),0),1)*$E304</f>
        <v>0</v>
      </c>
      <c r="P304" s="194">
        <f ca="1">INDEX(OFFSET('Actual NPC (Total System)'!N$1,MATCH("NET SYSTEM LOAD",'Actual NPC (Total System)'!$A:$A,0),0,1000,1),MATCH($C304,OFFSET('Actual NPC (Total System)'!$C$1,MATCH("NET SYSTEM LOAD",'Actual NPC (Total System)'!$A:$A,0),0,1000,1),0),1)*$E304</f>
        <v>0</v>
      </c>
      <c r="Q304" s="194">
        <f ca="1">INDEX(OFFSET('Actual NPC (Total System)'!O$1,MATCH("NET SYSTEM LOAD",'Actual NPC (Total System)'!$A:$A,0),0,1000,1),MATCH($C304,OFFSET('Actual NPC (Total System)'!$C$1,MATCH("NET SYSTEM LOAD",'Actual NPC (Total System)'!$A:$A,0),0,1000,1),0),1)*$E304</f>
        <v>0</v>
      </c>
      <c r="R304" s="194">
        <f ca="1">INDEX(OFFSET('Actual NPC (Total System)'!P$1,MATCH("NET SYSTEM LOAD",'Actual NPC (Total System)'!$A:$A,0),0,1000,1),MATCH($C304,OFFSET('Actual NPC (Total System)'!$C$1,MATCH("NET SYSTEM LOAD",'Actual NPC (Total System)'!$A:$A,0),0,1000,1),0),1)*$E304</f>
        <v>0</v>
      </c>
      <c r="S304" s="59"/>
    </row>
    <row r="305" spans="1:19" ht="12.75">
      <c r="A305" s="15"/>
      <c r="B305" s="15"/>
      <c r="C305" s="128" t="s">
        <v>43</v>
      </c>
      <c r="D305" s="327" t="s">
        <v>172</v>
      </c>
      <c r="E305" s="326">
        <f>VLOOKUP(D305,'Actual Factors'!$A$4:$B$9,2,FALSE)</f>
        <v>0</v>
      </c>
      <c r="F305" s="187">
        <f t="shared" ca="1" si="80"/>
        <v>0</v>
      </c>
      <c r="G305" s="194">
        <f ca="1">INDEX(OFFSET('Actual NPC (Total System)'!E$1,MATCH("NET SYSTEM LOAD",'Actual NPC (Total System)'!$A:$A,0),0,1000,1),MATCH($C305,OFFSET('Actual NPC (Total System)'!$C$1,MATCH("NET SYSTEM LOAD",'Actual NPC (Total System)'!$A:$A,0),0,1000,1),0),1)*$E305</f>
        <v>0</v>
      </c>
      <c r="H305" s="194">
        <f ca="1">INDEX(OFFSET('Actual NPC (Total System)'!F$1,MATCH("NET SYSTEM LOAD",'Actual NPC (Total System)'!$A:$A,0),0,1000,1),MATCH($C305,OFFSET('Actual NPC (Total System)'!$C$1,MATCH("NET SYSTEM LOAD",'Actual NPC (Total System)'!$A:$A,0),0,1000,1),0),1)*$E305</f>
        <v>0</v>
      </c>
      <c r="I305" s="194">
        <f ca="1">INDEX(OFFSET('Actual NPC (Total System)'!G$1,MATCH("NET SYSTEM LOAD",'Actual NPC (Total System)'!$A:$A,0),0,1000,1),MATCH($C305,OFFSET('Actual NPC (Total System)'!$C$1,MATCH("NET SYSTEM LOAD",'Actual NPC (Total System)'!$A:$A,0),0,1000,1),0),1)*$E305</f>
        <v>0</v>
      </c>
      <c r="J305" s="194">
        <f ca="1">INDEX(OFFSET('Actual NPC (Total System)'!H$1,MATCH("NET SYSTEM LOAD",'Actual NPC (Total System)'!$A:$A,0),0,1000,1),MATCH($C305,OFFSET('Actual NPC (Total System)'!$C$1,MATCH("NET SYSTEM LOAD",'Actual NPC (Total System)'!$A:$A,0),0,1000,1),0),1)*$E305</f>
        <v>0</v>
      </c>
      <c r="K305" s="194">
        <f ca="1">INDEX(OFFSET('Actual NPC (Total System)'!I$1,MATCH("NET SYSTEM LOAD",'Actual NPC (Total System)'!$A:$A,0),0,1000,1),MATCH($C305,OFFSET('Actual NPC (Total System)'!$C$1,MATCH("NET SYSTEM LOAD",'Actual NPC (Total System)'!$A:$A,0),0,1000,1),0),1)*$E305</f>
        <v>0</v>
      </c>
      <c r="L305" s="194">
        <f ca="1">INDEX(OFFSET('Actual NPC (Total System)'!J$1,MATCH("NET SYSTEM LOAD",'Actual NPC (Total System)'!$A:$A,0),0,1000,1),MATCH($C305,OFFSET('Actual NPC (Total System)'!$C$1,MATCH("NET SYSTEM LOAD",'Actual NPC (Total System)'!$A:$A,0),0,1000,1),0),1)*$E305</f>
        <v>0</v>
      </c>
      <c r="M305" s="194">
        <f ca="1">INDEX(OFFSET('Actual NPC (Total System)'!K$1,MATCH("NET SYSTEM LOAD",'Actual NPC (Total System)'!$A:$A,0),0,1000,1),MATCH($C305,OFFSET('Actual NPC (Total System)'!$C$1,MATCH("NET SYSTEM LOAD",'Actual NPC (Total System)'!$A:$A,0),0,1000,1),0),1)*$E305</f>
        <v>0</v>
      </c>
      <c r="N305" s="194">
        <f ca="1">INDEX(OFFSET('Actual NPC (Total System)'!L$1,MATCH("NET SYSTEM LOAD",'Actual NPC (Total System)'!$A:$A,0),0,1000,1),MATCH($C305,OFFSET('Actual NPC (Total System)'!$C$1,MATCH("NET SYSTEM LOAD",'Actual NPC (Total System)'!$A:$A,0),0,1000,1),0),1)*$E305</f>
        <v>0</v>
      </c>
      <c r="O305" s="194">
        <f ca="1">INDEX(OFFSET('Actual NPC (Total System)'!M$1,MATCH("NET SYSTEM LOAD",'Actual NPC (Total System)'!$A:$A,0),0,1000,1),MATCH($C305,OFFSET('Actual NPC (Total System)'!$C$1,MATCH("NET SYSTEM LOAD",'Actual NPC (Total System)'!$A:$A,0),0,1000,1),0),1)*$E305</f>
        <v>0</v>
      </c>
      <c r="P305" s="194">
        <f ca="1">INDEX(OFFSET('Actual NPC (Total System)'!N$1,MATCH("NET SYSTEM LOAD",'Actual NPC (Total System)'!$A:$A,0),0,1000,1),MATCH($C305,OFFSET('Actual NPC (Total System)'!$C$1,MATCH("NET SYSTEM LOAD",'Actual NPC (Total System)'!$A:$A,0),0,1000,1),0),1)*$E305</f>
        <v>0</v>
      </c>
      <c r="Q305" s="194">
        <f ca="1">INDEX(OFFSET('Actual NPC (Total System)'!O$1,MATCH("NET SYSTEM LOAD",'Actual NPC (Total System)'!$A:$A,0),0,1000,1),MATCH($C305,OFFSET('Actual NPC (Total System)'!$C$1,MATCH("NET SYSTEM LOAD",'Actual NPC (Total System)'!$A:$A,0),0,1000,1),0),1)*$E305</f>
        <v>0</v>
      </c>
      <c r="R305" s="194">
        <f ca="1">INDEX(OFFSET('Actual NPC (Total System)'!P$1,MATCH("NET SYSTEM LOAD",'Actual NPC (Total System)'!$A:$A,0),0,1000,1),MATCH($C305,OFFSET('Actual NPC (Total System)'!$C$1,MATCH("NET SYSTEM LOAD",'Actual NPC (Total System)'!$A:$A,0),0,1000,1),0),1)*$E305</f>
        <v>0</v>
      </c>
      <c r="S305" s="59"/>
    </row>
    <row r="306" spans="1:19" ht="12.75">
      <c r="A306" s="15"/>
      <c r="B306" s="15"/>
      <c r="C306" s="128" t="s">
        <v>44</v>
      </c>
      <c r="D306" s="327" t="s">
        <v>172</v>
      </c>
      <c r="E306" s="326">
        <f>VLOOKUP(D306,'Actual Factors'!$A$4:$B$9,2,FALSE)</f>
        <v>0</v>
      </c>
      <c r="F306" s="187">
        <f t="shared" ca="1" si="80"/>
        <v>0</v>
      </c>
      <c r="G306" s="194">
        <f ca="1">INDEX(OFFSET('Actual NPC (Total System)'!E$1,MATCH("NET SYSTEM LOAD",'Actual NPC (Total System)'!$A:$A,0),0,1000,1),MATCH($C306,OFFSET('Actual NPC (Total System)'!$C$1,MATCH("NET SYSTEM LOAD",'Actual NPC (Total System)'!$A:$A,0),0,1000,1),0),1)*$E306</f>
        <v>0</v>
      </c>
      <c r="H306" s="194">
        <f ca="1">INDEX(OFFSET('Actual NPC (Total System)'!F$1,MATCH("NET SYSTEM LOAD",'Actual NPC (Total System)'!$A:$A,0),0,1000,1),MATCH($C306,OFFSET('Actual NPC (Total System)'!$C$1,MATCH("NET SYSTEM LOAD",'Actual NPC (Total System)'!$A:$A,0),0,1000,1),0),1)*$E306</f>
        <v>0</v>
      </c>
      <c r="I306" s="194">
        <f ca="1">INDEX(OFFSET('Actual NPC (Total System)'!G$1,MATCH("NET SYSTEM LOAD",'Actual NPC (Total System)'!$A:$A,0),0,1000,1),MATCH($C306,OFFSET('Actual NPC (Total System)'!$C$1,MATCH("NET SYSTEM LOAD",'Actual NPC (Total System)'!$A:$A,0),0,1000,1),0),1)*$E306</f>
        <v>0</v>
      </c>
      <c r="J306" s="194">
        <f ca="1">INDEX(OFFSET('Actual NPC (Total System)'!H$1,MATCH("NET SYSTEM LOAD",'Actual NPC (Total System)'!$A:$A,0),0,1000,1),MATCH($C306,OFFSET('Actual NPC (Total System)'!$C$1,MATCH("NET SYSTEM LOAD",'Actual NPC (Total System)'!$A:$A,0),0,1000,1),0),1)*$E306</f>
        <v>0</v>
      </c>
      <c r="K306" s="194">
        <f ca="1">INDEX(OFFSET('Actual NPC (Total System)'!I$1,MATCH("NET SYSTEM LOAD",'Actual NPC (Total System)'!$A:$A,0),0,1000,1),MATCH($C306,OFFSET('Actual NPC (Total System)'!$C$1,MATCH("NET SYSTEM LOAD",'Actual NPC (Total System)'!$A:$A,0),0,1000,1),0),1)*$E306</f>
        <v>0</v>
      </c>
      <c r="L306" s="194">
        <f ca="1">INDEX(OFFSET('Actual NPC (Total System)'!J$1,MATCH("NET SYSTEM LOAD",'Actual NPC (Total System)'!$A:$A,0),0,1000,1),MATCH($C306,OFFSET('Actual NPC (Total System)'!$C$1,MATCH("NET SYSTEM LOAD",'Actual NPC (Total System)'!$A:$A,0),0,1000,1),0),1)*$E306</f>
        <v>0</v>
      </c>
      <c r="M306" s="194">
        <f ca="1">INDEX(OFFSET('Actual NPC (Total System)'!K$1,MATCH("NET SYSTEM LOAD",'Actual NPC (Total System)'!$A:$A,0),0,1000,1),MATCH($C306,OFFSET('Actual NPC (Total System)'!$C$1,MATCH("NET SYSTEM LOAD",'Actual NPC (Total System)'!$A:$A,0),0,1000,1),0),1)*$E306</f>
        <v>0</v>
      </c>
      <c r="N306" s="194">
        <f ca="1">INDEX(OFFSET('Actual NPC (Total System)'!L$1,MATCH("NET SYSTEM LOAD",'Actual NPC (Total System)'!$A:$A,0),0,1000,1),MATCH($C306,OFFSET('Actual NPC (Total System)'!$C$1,MATCH("NET SYSTEM LOAD",'Actual NPC (Total System)'!$A:$A,0),0,1000,1),0),1)*$E306</f>
        <v>0</v>
      </c>
      <c r="O306" s="194">
        <f ca="1">INDEX(OFFSET('Actual NPC (Total System)'!M$1,MATCH("NET SYSTEM LOAD",'Actual NPC (Total System)'!$A:$A,0),0,1000,1),MATCH($C306,OFFSET('Actual NPC (Total System)'!$C$1,MATCH("NET SYSTEM LOAD",'Actual NPC (Total System)'!$A:$A,0),0,1000,1),0),1)*$E306</f>
        <v>0</v>
      </c>
      <c r="P306" s="194">
        <f ca="1">INDEX(OFFSET('Actual NPC (Total System)'!N$1,MATCH("NET SYSTEM LOAD",'Actual NPC (Total System)'!$A:$A,0),0,1000,1),MATCH($C306,OFFSET('Actual NPC (Total System)'!$C$1,MATCH("NET SYSTEM LOAD",'Actual NPC (Total System)'!$A:$A,0),0,1000,1),0),1)*$E306</f>
        <v>0</v>
      </c>
      <c r="Q306" s="194">
        <f ca="1">INDEX(OFFSET('Actual NPC (Total System)'!O$1,MATCH("NET SYSTEM LOAD",'Actual NPC (Total System)'!$A:$A,0),0,1000,1),MATCH($C306,OFFSET('Actual NPC (Total System)'!$C$1,MATCH("NET SYSTEM LOAD",'Actual NPC (Total System)'!$A:$A,0),0,1000,1),0),1)*$E306</f>
        <v>0</v>
      </c>
      <c r="R306" s="194">
        <f ca="1">INDEX(OFFSET('Actual NPC (Total System)'!P$1,MATCH("NET SYSTEM LOAD",'Actual NPC (Total System)'!$A:$A,0),0,1000,1),MATCH($C306,OFFSET('Actual NPC (Total System)'!$C$1,MATCH("NET SYSTEM LOAD",'Actual NPC (Total System)'!$A:$A,0),0,1000,1),0),1)*$E306</f>
        <v>0</v>
      </c>
      <c r="S306" s="59"/>
    </row>
    <row r="307" spans="1:19" ht="12.75">
      <c r="A307" s="15"/>
      <c r="B307" s="15"/>
      <c r="C307" s="128" t="s">
        <v>45</v>
      </c>
      <c r="D307" s="327" t="s">
        <v>172</v>
      </c>
      <c r="E307" s="326">
        <f>VLOOKUP(D307,'Actual Factors'!$A$4:$B$9,2,FALSE)</f>
        <v>0</v>
      </c>
      <c r="F307" s="187">
        <f t="shared" ca="1" si="80"/>
        <v>0</v>
      </c>
      <c r="G307" s="194">
        <f ca="1">INDEX(OFFSET('Actual NPC (Total System)'!E$1,MATCH("NET SYSTEM LOAD",'Actual NPC (Total System)'!$A:$A,0),0,1000,1),MATCH($C307,OFFSET('Actual NPC (Total System)'!$C$1,MATCH("NET SYSTEM LOAD",'Actual NPC (Total System)'!$A:$A,0),0,1000,1),0),1)*$E307</f>
        <v>0</v>
      </c>
      <c r="H307" s="194">
        <f ca="1">INDEX(OFFSET('Actual NPC (Total System)'!F$1,MATCH("NET SYSTEM LOAD",'Actual NPC (Total System)'!$A:$A,0),0,1000,1),MATCH($C307,OFFSET('Actual NPC (Total System)'!$C$1,MATCH("NET SYSTEM LOAD",'Actual NPC (Total System)'!$A:$A,0),0,1000,1),0),1)*$E307</f>
        <v>0</v>
      </c>
      <c r="I307" s="194">
        <f ca="1">INDEX(OFFSET('Actual NPC (Total System)'!G$1,MATCH("NET SYSTEM LOAD",'Actual NPC (Total System)'!$A:$A,0),0,1000,1),MATCH($C307,OFFSET('Actual NPC (Total System)'!$C$1,MATCH("NET SYSTEM LOAD",'Actual NPC (Total System)'!$A:$A,0),0,1000,1),0),1)*$E307</f>
        <v>0</v>
      </c>
      <c r="J307" s="194">
        <f ca="1">INDEX(OFFSET('Actual NPC (Total System)'!H$1,MATCH("NET SYSTEM LOAD",'Actual NPC (Total System)'!$A:$A,0),0,1000,1),MATCH($C307,OFFSET('Actual NPC (Total System)'!$C$1,MATCH("NET SYSTEM LOAD",'Actual NPC (Total System)'!$A:$A,0),0,1000,1),0),1)*$E307</f>
        <v>0</v>
      </c>
      <c r="K307" s="194">
        <f ca="1">INDEX(OFFSET('Actual NPC (Total System)'!I$1,MATCH("NET SYSTEM LOAD",'Actual NPC (Total System)'!$A:$A,0),0,1000,1),MATCH($C307,OFFSET('Actual NPC (Total System)'!$C$1,MATCH("NET SYSTEM LOAD",'Actual NPC (Total System)'!$A:$A,0),0,1000,1),0),1)*$E307</f>
        <v>0</v>
      </c>
      <c r="L307" s="194">
        <f ca="1">INDEX(OFFSET('Actual NPC (Total System)'!J$1,MATCH("NET SYSTEM LOAD",'Actual NPC (Total System)'!$A:$A,0),0,1000,1),MATCH($C307,OFFSET('Actual NPC (Total System)'!$C$1,MATCH("NET SYSTEM LOAD",'Actual NPC (Total System)'!$A:$A,0),0,1000,1),0),1)*$E307</f>
        <v>0</v>
      </c>
      <c r="M307" s="194">
        <f ca="1">INDEX(OFFSET('Actual NPC (Total System)'!K$1,MATCH("NET SYSTEM LOAD",'Actual NPC (Total System)'!$A:$A,0),0,1000,1),MATCH($C307,OFFSET('Actual NPC (Total System)'!$C$1,MATCH("NET SYSTEM LOAD",'Actual NPC (Total System)'!$A:$A,0),0,1000,1),0),1)*$E307</f>
        <v>0</v>
      </c>
      <c r="N307" s="194">
        <f ca="1">INDEX(OFFSET('Actual NPC (Total System)'!L$1,MATCH("NET SYSTEM LOAD",'Actual NPC (Total System)'!$A:$A,0),0,1000,1),MATCH($C307,OFFSET('Actual NPC (Total System)'!$C$1,MATCH("NET SYSTEM LOAD",'Actual NPC (Total System)'!$A:$A,0),0,1000,1),0),1)*$E307</f>
        <v>0</v>
      </c>
      <c r="O307" s="194">
        <f ca="1">INDEX(OFFSET('Actual NPC (Total System)'!M$1,MATCH("NET SYSTEM LOAD",'Actual NPC (Total System)'!$A:$A,0),0,1000,1),MATCH($C307,OFFSET('Actual NPC (Total System)'!$C$1,MATCH("NET SYSTEM LOAD",'Actual NPC (Total System)'!$A:$A,0),0,1000,1),0),1)*$E307</f>
        <v>0</v>
      </c>
      <c r="P307" s="194">
        <f ca="1">INDEX(OFFSET('Actual NPC (Total System)'!N$1,MATCH("NET SYSTEM LOAD",'Actual NPC (Total System)'!$A:$A,0),0,1000,1),MATCH($C307,OFFSET('Actual NPC (Total System)'!$C$1,MATCH("NET SYSTEM LOAD",'Actual NPC (Total System)'!$A:$A,0),0,1000,1),0),1)*$E307</f>
        <v>0</v>
      </c>
      <c r="Q307" s="194">
        <f ca="1">INDEX(OFFSET('Actual NPC (Total System)'!O$1,MATCH("NET SYSTEM LOAD",'Actual NPC (Total System)'!$A:$A,0),0,1000,1),MATCH($C307,OFFSET('Actual NPC (Total System)'!$C$1,MATCH("NET SYSTEM LOAD",'Actual NPC (Total System)'!$A:$A,0),0,1000,1),0),1)*$E307</f>
        <v>0</v>
      </c>
      <c r="R307" s="194">
        <f ca="1">INDEX(OFFSET('Actual NPC (Total System)'!P$1,MATCH("NET SYSTEM LOAD",'Actual NPC (Total System)'!$A:$A,0),0,1000,1),MATCH($C307,OFFSET('Actual NPC (Total System)'!$C$1,MATCH("NET SYSTEM LOAD",'Actual NPC (Total System)'!$A:$A,0),0,1000,1),0),1)*$E307</f>
        <v>0</v>
      </c>
      <c r="S307" s="59"/>
    </row>
    <row r="308" spans="1:19" ht="12.75">
      <c r="A308" s="15"/>
      <c r="B308" s="15"/>
      <c r="C308" s="128" t="s">
        <v>46</v>
      </c>
      <c r="D308" s="327" t="s">
        <v>172</v>
      </c>
      <c r="E308" s="326">
        <f>VLOOKUP(D308,'Actual Factors'!$A$4:$B$9,2,FALSE)</f>
        <v>0</v>
      </c>
      <c r="F308" s="187">
        <f t="shared" ca="1" si="80"/>
        <v>0</v>
      </c>
      <c r="G308" s="194">
        <f ca="1">INDEX(OFFSET('Actual NPC (Total System)'!E$1,MATCH("NET SYSTEM LOAD",'Actual NPC (Total System)'!$A:$A,0),0,1000,1),MATCH($C308,OFFSET('Actual NPC (Total System)'!$C$1,MATCH("NET SYSTEM LOAD",'Actual NPC (Total System)'!$A:$A,0),0,1000,1),0),1)*$E308</f>
        <v>0</v>
      </c>
      <c r="H308" s="194">
        <f ca="1">INDEX(OFFSET('Actual NPC (Total System)'!F$1,MATCH("NET SYSTEM LOAD",'Actual NPC (Total System)'!$A:$A,0),0,1000,1),MATCH($C308,OFFSET('Actual NPC (Total System)'!$C$1,MATCH("NET SYSTEM LOAD",'Actual NPC (Total System)'!$A:$A,0),0,1000,1),0),1)*$E308</f>
        <v>0</v>
      </c>
      <c r="I308" s="194">
        <f ca="1">INDEX(OFFSET('Actual NPC (Total System)'!G$1,MATCH("NET SYSTEM LOAD",'Actual NPC (Total System)'!$A:$A,0),0,1000,1),MATCH($C308,OFFSET('Actual NPC (Total System)'!$C$1,MATCH("NET SYSTEM LOAD",'Actual NPC (Total System)'!$A:$A,0),0,1000,1),0),1)*$E308</f>
        <v>0</v>
      </c>
      <c r="J308" s="194">
        <f ca="1">INDEX(OFFSET('Actual NPC (Total System)'!H$1,MATCH("NET SYSTEM LOAD",'Actual NPC (Total System)'!$A:$A,0),0,1000,1),MATCH($C308,OFFSET('Actual NPC (Total System)'!$C$1,MATCH("NET SYSTEM LOAD",'Actual NPC (Total System)'!$A:$A,0),0,1000,1),0),1)*$E308</f>
        <v>0</v>
      </c>
      <c r="K308" s="194">
        <f ca="1">INDEX(OFFSET('Actual NPC (Total System)'!I$1,MATCH("NET SYSTEM LOAD",'Actual NPC (Total System)'!$A:$A,0),0,1000,1),MATCH($C308,OFFSET('Actual NPC (Total System)'!$C$1,MATCH("NET SYSTEM LOAD",'Actual NPC (Total System)'!$A:$A,0),0,1000,1),0),1)*$E308</f>
        <v>0</v>
      </c>
      <c r="L308" s="194">
        <f ca="1">INDEX(OFFSET('Actual NPC (Total System)'!J$1,MATCH("NET SYSTEM LOAD",'Actual NPC (Total System)'!$A:$A,0),0,1000,1),MATCH($C308,OFFSET('Actual NPC (Total System)'!$C$1,MATCH("NET SYSTEM LOAD",'Actual NPC (Total System)'!$A:$A,0),0,1000,1),0),1)*$E308</f>
        <v>0</v>
      </c>
      <c r="M308" s="194">
        <f ca="1">INDEX(OFFSET('Actual NPC (Total System)'!K$1,MATCH("NET SYSTEM LOAD",'Actual NPC (Total System)'!$A:$A,0),0,1000,1),MATCH($C308,OFFSET('Actual NPC (Total System)'!$C$1,MATCH("NET SYSTEM LOAD",'Actual NPC (Total System)'!$A:$A,0),0,1000,1),0),1)*$E308</f>
        <v>0</v>
      </c>
      <c r="N308" s="194">
        <f ca="1">INDEX(OFFSET('Actual NPC (Total System)'!L$1,MATCH("NET SYSTEM LOAD",'Actual NPC (Total System)'!$A:$A,0),0,1000,1),MATCH($C308,OFFSET('Actual NPC (Total System)'!$C$1,MATCH("NET SYSTEM LOAD",'Actual NPC (Total System)'!$A:$A,0),0,1000,1),0),1)*$E308</f>
        <v>0</v>
      </c>
      <c r="O308" s="194">
        <f ca="1">INDEX(OFFSET('Actual NPC (Total System)'!M$1,MATCH("NET SYSTEM LOAD",'Actual NPC (Total System)'!$A:$A,0),0,1000,1),MATCH($C308,OFFSET('Actual NPC (Total System)'!$C$1,MATCH("NET SYSTEM LOAD",'Actual NPC (Total System)'!$A:$A,0),0,1000,1),0),1)*$E308</f>
        <v>0</v>
      </c>
      <c r="P308" s="194">
        <f ca="1">INDEX(OFFSET('Actual NPC (Total System)'!N$1,MATCH("NET SYSTEM LOAD",'Actual NPC (Total System)'!$A:$A,0),0,1000,1),MATCH($C308,OFFSET('Actual NPC (Total System)'!$C$1,MATCH("NET SYSTEM LOAD",'Actual NPC (Total System)'!$A:$A,0),0,1000,1),0),1)*$E308</f>
        <v>0</v>
      </c>
      <c r="Q308" s="194">
        <f ca="1">INDEX(OFFSET('Actual NPC (Total System)'!O$1,MATCH("NET SYSTEM LOAD",'Actual NPC (Total System)'!$A:$A,0),0,1000,1),MATCH($C308,OFFSET('Actual NPC (Total System)'!$C$1,MATCH("NET SYSTEM LOAD",'Actual NPC (Total System)'!$A:$A,0),0,1000,1),0),1)*$E308</f>
        <v>0</v>
      </c>
      <c r="R308" s="194">
        <f ca="1">INDEX(OFFSET('Actual NPC (Total System)'!P$1,MATCH("NET SYSTEM LOAD",'Actual NPC (Total System)'!$A:$A,0),0,1000,1),MATCH($C308,OFFSET('Actual NPC (Total System)'!$C$1,MATCH("NET SYSTEM LOAD",'Actual NPC (Total System)'!$A:$A,0),0,1000,1),0),1)*$E308</f>
        <v>0</v>
      </c>
      <c r="S308" s="59"/>
    </row>
    <row r="309" spans="1:19" ht="12.75">
      <c r="A309" s="15"/>
      <c r="B309" s="15"/>
      <c r="C309" s="128" t="s">
        <v>47</v>
      </c>
      <c r="D309" s="236" t="s">
        <v>179</v>
      </c>
      <c r="E309" s="326">
        <f>VLOOKUP(D309,'Actual Factors'!$A$4:$B$9,2,FALSE)</f>
        <v>0.22468102422743336</v>
      </c>
      <c r="F309" s="187">
        <f ca="1">SUM(G309:R309)</f>
        <v>1657273.5223813828</v>
      </c>
      <c r="G309" s="194">
        <f ca="1">INDEX(OFFSET('Actual NPC (Total System)'!E$1,MATCH("NET SYSTEM LOAD",'Actual NPC (Total System)'!$A:$A,0),0,1000,1),MATCH($C309,OFFSET('Actual NPC (Total System)'!$C$1,MATCH("NET SYSTEM LOAD",'Actual NPC (Total System)'!$A:$A,0),0,1000,1),0),1)*$E309</f>
        <v>122728.86394989623</v>
      </c>
      <c r="H309" s="194">
        <f ca="1">INDEX(OFFSET('Actual NPC (Total System)'!F$1,MATCH("NET SYSTEM LOAD",'Actual NPC (Total System)'!$A:$A,0),0,1000,1),MATCH($C309,OFFSET('Actual NPC (Total System)'!$C$1,MATCH("NET SYSTEM LOAD",'Actual NPC (Total System)'!$A:$A,0),0,1000,1),0),1)*$E309</f>
        <v>108044.16156843964</v>
      </c>
      <c r="I309" s="194">
        <f ca="1">INDEX(OFFSET('Actual NPC (Total System)'!G$1,MATCH("NET SYSTEM LOAD",'Actual NPC (Total System)'!$A:$A,0),0,1000,1),MATCH($C309,OFFSET('Actual NPC (Total System)'!$C$1,MATCH("NET SYSTEM LOAD",'Actual NPC (Total System)'!$A:$A,0),0,1000,1),0),1)*$E309</f>
        <v>135873.60259129811</v>
      </c>
      <c r="J309" s="194">
        <f ca="1">INDEX(OFFSET('Actual NPC (Total System)'!H$1,MATCH("NET SYSTEM LOAD",'Actual NPC (Total System)'!$A:$A,0),0,1000,1),MATCH($C309,OFFSET('Actual NPC (Total System)'!$C$1,MATCH("NET SYSTEM LOAD",'Actual NPC (Total System)'!$A:$A,0),0,1000,1),0),1)*$E309</f>
        <v>122342.86195027355</v>
      </c>
      <c r="K309" s="194">
        <f ca="1">INDEX(OFFSET('Actual NPC (Total System)'!I$1,MATCH("NET SYSTEM LOAD",'Actual NPC (Total System)'!$A:$A,0),0,1000,1),MATCH($C309,OFFSET('Actual NPC (Total System)'!$C$1,MATCH("NET SYSTEM LOAD",'Actual NPC (Total System)'!$A:$A,0),0,1000,1),0),1)*$E309</f>
        <v>119833.84895272576</v>
      </c>
      <c r="L309" s="194">
        <f ca="1">INDEX(OFFSET('Actual NPC (Total System)'!J$1,MATCH("NET SYSTEM LOAD",'Actual NPC (Total System)'!$A:$A,0),0,1000,1),MATCH($C309,OFFSET('Actual NPC (Total System)'!$C$1,MATCH("NET SYSTEM LOAD",'Actual NPC (Total System)'!$A:$A,0),0,1000,1),0),1)*$E309</f>
        <v>96320.305724252248</v>
      </c>
      <c r="M309" s="194">
        <f ca="1">INDEX(OFFSET('Actual NPC (Total System)'!K$1,MATCH("NET SYSTEM LOAD",'Actual NPC (Total System)'!$A:$A,0),0,1000,1),MATCH($C309,OFFSET('Actual NPC (Total System)'!$C$1,MATCH("NET SYSTEM LOAD",'Actual NPC (Total System)'!$A:$A,0),0,1000,1),0),1)*$E309</f>
        <v>174989.22082314882</v>
      </c>
      <c r="N309" s="194">
        <f ca="1">INDEX(OFFSET('Actual NPC (Total System)'!L$1,MATCH("NET SYSTEM LOAD",'Actual NPC (Total System)'!$A:$A,0),0,1000,1),MATCH($C309,OFFSET('Actual NPC (Total System)'!$C$1,MATCH("NET SYSTEM LOAD",'Actual NPC (Total System)'!$A:$A,0),0,1000,1),0),1)*$E309</f>
        <v>171443.75426083989</v>
      </c>
      <c r="O309" s="194">
        <f ca="1">INDEX(OFFSET('Actual NPC (Total System)'!M$1,MATCH("NET SYSTEM LOAD",'Actual NPC (Total System)'!$A:$A,0),0,1000,1),MATCH($C309,OFFSET('Actual NPC (Total System)'!$C$1,MATCH("NET SYSTEM LOAD",'Actual NPC (Total System)'!$A:$A,0),0,1000,1),0),1)*$E309</f>
        <v>164274.63213979104</v>
      </c>
      <c r="P309" s="194">
        <f ca="1">INDEX(OFFSET('Actual NPC (Total System)'!N$1,MATCH("NET SYSTEM LOAD",'Actual NPC (Total System)'!$A:$A,0),0,1000,1),MATCH($C309,OFFSET('Actual NPC (Total System)'!$C$1,MATCH("NET SYSTEM LOAD",'Actual NPC (Total System)'!$A:$A,0),0,1000,1),0),1)*$E309</f>
        <v>178556.93080685622</v>
      </c>
      <c r="Q309" s="194">
        <f ca="1">INDEX(OFFSET('Actual NPC (Total System)'!O$1,MATCH("NET SYSTEM LOAD",'Actual NPC (Total System)'!$A:$A,0),0,1000,1),MATCH($C309,OFFSET('Actual NPC (Total System)'!$C$1,MATCH("NET SYSTEM LOAD",'Actual NPC (Total System)'!$A:$A,0),0,1000,1),0),1)*$E309</f>
        <v>136907.35998376843</v>
      </c>
      <c r="R309" s="194">
        <f ca="1">INDEX(OFFSET('Actual NPC (Total System)'!P$1,MATCH("NET SYSTEM LOAD",'Actual NPC (Total System)'!$A:$A,0),0,1000,1),MATCH($C309,OFFSET('Actual NPC (Total System)'!$C$1,MATCH("NET SYSTEM LOAD",'Actual NPC (Total System)'!$A:$A,0),0,1000,1),0),1)*$E309</f>
        <v>125957.97963009293</v>
      </c>
      <c r="S309" s="59"/>
    </row>
    <row r="310" spans="1:19" ht="12.75">
      <c r="A310" s="156"/>
      <c r="B310" s="156"/>
      <c r="C310" s="167" t="s">
        <v>152</v>
      </c>
      <c r="D310" s="327" t="s">
        <v>172</v>
      </c>
      <c r="E310" s="326">
        <f>VLOOKUP(D310,'Actual Factors'!$A$4:$B$9,2,FALSE)</f>
        <v>0</v>
      </c>
      <c r="F310" s="187">
        <f t="shared" ref="F310" ca="1" si="81">SUM(G310:R310)</f>
        <v>0</v>
      </c>
      <c r="G310" s="194">
        <f ca="1">INDEX(OFFSET('Actual NPC (Total System)'!E$1,MATCH("NET SYSTEM LOAD",'Actual NPC (Total System)'!$A:$A,0),0,1000,1),MATCH($C310,OFFSET('Actual NPC (Total System)'!$C$1,MATCH("NET SYSTEM LOAD",'Actual NPC (Total System)'!$A:$A,0),0,1000,1),0),1)*$E310</f>
        <v>0</v>
      </c>
      <c r="H310" s="194">
        <f ca="1">INDEX(OFFSET('Actual NPC (Total System)'!F$1,MATCH("NET SYSTEM LOAD",'Actual NPC (Total System)'!$A:$A,0),0,1000,1),MATCH($C310,OFFSET('Actual NPC (Total System)'!$C$1,MATCH("NET SYSTEM LOAD",'Actual NPC (Total System)'!$A:$A,0),0,1000,1),0),1)*$E310</f>
        <v>0</v>
      </c>
      <c r="I310" s="194">
        <f ca="1">INDEX(OFFSET('Actual NPC (Total System)'!G$1,MATCH("NET SYSTEM LOAD",'Actual NPC (Total System)'!$A:$A,0),0,1000,1),MATCH($C310,OFFSET('Actual NPC (Total System)'!$C$1,MATCH("NET SYSTEM LOAD",'Actual NPC (Total System)'!$A:$A,0),0,1000,1),0),1)*$E310</f>
        <v>0</v>
      </c>
      <c r="J310" s="194">
        <f ca="1">INDEX(OFFSET('Actual NPC (Total System)'!H$1,MATCH("NET SYSTEM LOAD",'Actual NPC (Total System)'!$A:$A,0),0,1000,1),MATCH($C310,OFFSET('Actual NPC (Total System)'!$C$1,MATCH("NET SYSTEM LOAD",'Actual NPC (Total System)'!$A:$A,0),0,1000,1),0),1)*$E310</f>
        <v>0</v>
      </c>
      <c r="K310" s="194">
        <f ca="1">INDEX(OFFSET('Actual NPC (Total System)'!I$1,MATCH("NET SYSTEM LOAD",'Actual NPC (Total System)'!$A:$A,0),0,1000,1),MATCH($C310,OFFSET('Actual NPC (Total System)'!$C$1,MATCH("NET SYSTEM LOAD",'Actual NPC (Total System)'!$A:$A,0),0,1000,1),0),1)*$E310</f>
        <v>0</v>
      </c>
      <c r="L310" s="194">
        <f ca="1">INDEX(OFFSET('Actual NPC (Total System)'!J$1,MATCH("NET SYSTEM LOAD",'Actual NPC (Total System)'!$A:$A,0),0,1000,1),MATCH($C310,OFFSET('Actual NPC (Total System)'!$C$1,MATCH("NET SYSTEM LOAD",'Actual NPC (Total System)'!$A:$A,0),0,1000,1),0),1)*$E310</f>
        <v>0</v>
      </c>
      <c r="M310" s="194">
        <f ca="1">INDEX(OFFSET('Actual NPC (Total System)'!K$1,MATCH("NET SYSTEM LOAD",'Actual NPC (Total System)'!$A:$A,0),0,1000,1),MATCH($C310,OFFSET('Actual NPC (Total System)'!$C$1,MATCH("NET SYSTEM LOAD",'Actual NPC (Total System)'!$A:$A,0),0,1000,1),0),1)*$E310</f>
        <v>0</v>
      </c>
      <c r="N310" s="194">
        <f ca="1">INDEX(OFFSET('Actual NPC (Total System)'!L$1,MATCH("NET SYSTEM LOAD",'Actual NPC (Total System)'!$A:$A,0),0,1000,1),MATCH($C310,OFFSET('Actual NPC (Total System)'!$C$1,MATCH("NET SYSTEM LOAD",'Actual NPC (Total System)'!$A:$A,0),0,1000,1),0),1)*$E310</f>
        <v>0</v>
      </c>
      <c r="O310" s="194">
        <f ca="1">INDEX(OFFSET('Actual NPC (Total System)'!M$1,MATCH("NET SYSTEM LOAD",'Actual NPC (Total System)'!$A:$A,0),0,1000,1),MATCH($C310,OFFSET('Actual NPC (Total System)'!$C$1,MATCH("NET SYSTEM LOAD",'Actual NPC (Total System)'!$A:$A,0),0,1000,1),0),1)*$E310</f>
        <v>0</v>
      </c>
      <c r="P310" s="194">
        <f ca="1">INDEX(OFFSET('Actual NPC (Total System)'!N$1,MATCH("NET SYSTEM LOAD",'Actual NPC (Total System)'!$A:$A,0),0,1000,1),MATCH($C310,OFFSET('Actual NPC (Total System)'!$C$1,MATCH("NET SYSTEM LOAD",'Actual NPC (Total System)'!$A:$A,0),0,1000,1),0),1)*$E310</f>
        <v>0</v>
      </c>
      <c r="Q310" s="194">
        <f ca="1">INDEX(OFFSET('Actual NPC (Total System)'!O$1,MATCH("NET SYSTEM LOAD",'Actual NPC (Total System)'!$A:$A,0),0,1000,1),MATCH($C310,OFFSET('Actual NPC (Total System)'!$C$1,MATCH("NET SYSTEM LOAD",'Actual NPC (Total System)'!$A:$A,0),0,1000,1),0),1)*$E310</f>
        <v>0</v>
      </c>
      <c r="R310" s="194">
        <f ca="1">INDEX(OFFSET('Actual NPC (Total System)'!P$1,MATCH("NET SYSTEM LOAD",'Actual NPC (Total System)'!$A:$A,0),0,1000,1),MATCH($C310,OFFSET('Actual NPC (Total System)'!$C$1,MATCH("NET SYSTEM LOAD",'Actual NPC (Total System)'!$A:$A,0),0,1000,1),0),1)*$E310</f>
        <v>0</v>
      </c>
      <c r="S310" s="59"/>
    </row>
    <row r="311" spans="1:19" ht="12.75">
      <c r="A311" s="15"/>
      <c r="B311" s="15"/>
      <c r="C311" s="91" t="s">
        <v>48</v>
      </c>
      <c r="D311" s="327" t="s">
        <v>172</v>
      </c>
      <c r="E311" s="326">
        <f>VLOOKUP(D311,'Actual Factors'!$A$4:$B$9,2,FALSE)</f>
        <v>0</v>
      </c>
      <c r="F311" s="187">
        <f t="shared" ca="1" si="80"/>
        <v>0</v>
      </c>
      <c r="G311" s="194">
        <f ca="1">INDEX(OFFSET('Actual NPC (Total System)'!E$1,MATCH("NET SYSTEM LOAD",'Actual NPC (Total System)'!$A:$A,0),0,1000,1),MATCH($C311,OFFSET('Actual NPC (Total System)'!$C$1,MATCH("NET SYSTEM LOAD",'Actual NPC (Total System)'!$A:$A,0),0,1000,1),0),1)*$E311</f>
        <v>0</v>
      </c>
      <c r="H311" s="194">
        <f ca="1">INDEX(OFFSET('Actual NPC (Total System)'!F$1,MATCH("NET SYSTEM LOAD",'Actual NPC (Total System)'!$A:$A,0),0,1000,1),MATCH($C311,OFFSET('Actual NPC (Total System)'!$C$1,MATCH("NET SYSTEM LOAD",'Actual NPC (Total System)'!$A:$A,0),0,1000,1),0),1)*$E311</f>
        <v>0</v>
      </c>
      <c r="I311" s="194">
        <f ca="1">INDEX(OFFSET('Actual NPC (Total System)'!G$1,MATCH("NET SYSTEM LOAD",'Actual NPC (Total System)'!$A:$A,0),0,1000,1),MATCH($C311,OFFSET('Actual NPC (Total System)'!$C$1,MATCH("NET SYSTEM LOAD",'Actual NPC (Total System)'!$A:$A,0),0,1000,1),0),1)*$E311</f>
        <v>0</v>
      </c>
      <c r="J311" s="194">
        <f ca="1">INDEX(OFFSET('Actual NPC (Total System)'!H$1,MATCH("NET SYSTEM LOAD",'Actual NPC (Total System)'!$A:$A,0),0,1000,1),MATCH($C311,OFFSET('Actual NPC (Total System)'!$C$1,MATCH("NET SYSTEM LOAD",'Actual NPC (Total System)'!$A:$A,0),0,1000,1),0),1)*$E311</f>
        <v>0</v>
      </c>
      <c r="K311" s="194">
        <f ca="1">INDEX(OFFSET('Actual NPC (Total System)'!I$1,MATCH("NET SYSTEM LOAD",'Actual NPC (Total System)'!$A:$A,0),0,1000,1),MATCH($C311,OFFSET('Actual NPC (Total System)'!$C$1,MATCH("NET SYSTEM LOAD",'Actual NPC (Total System)'!$A:$A,0),0,1000,1),0),1)*$E311</f>
        <v>0</v>
      </c>
      <c r="L311" s="194">
        <f ca="1">INDEX(OFFSET('Actual NPC (Total System)'!J$1,MATCH("NET SYSTEM LOAD",'Actual NPC (Total System)'!$A:$A,0),0,1000,1),MATCH($C311,OFFSET('Actual NPC (Total System)'!$C$1,MATCH("NET SYSTEM LOAD",'Actual NPC (Total System)'!$A:$A,0),0,1000,1),0),1)*$E311</f>
        <v>0</v>
      </c>
      <c r="M311" s="194">
        <f ca="1">INDEX(OFFSET('Actual NPC (Total System)'!K$1,MATCH("NET SYSTEM LOAD",'Actual NPC (Total System)'!$A:$A,0),0,1000,1),MATCH($C311,OFFSET('Actual NPC (Total System)'!$C$1,MATCH("NET SYSTEM LOAD",'Actual NPC (Total System)'!$A:$A,0),0,1000,1),0),1)*$E311</f>
        <v>0</v>
      </c>
      <c r="N311" s="194">
        <f ca="1">INDEX(OFFSET('Actual NPC (Total System)'!L$1,MATCH("NET SYSTEM LOAD",'Actual NPC (Total System)'!$A:$A,0),0,1000,1),MATCH($C311,OFFSET('Actual NPC (Total System)'!$C$1,MATCH("NET SYSTEM LOAD",'Actual NPC (Total System)'!$A:$A,0),0,1000,1),0),1)*$E311</f>
        <v>0</v>
      </c>
      <c r="O311" s="194">
        <f ca="1">INDEX(OFFSET('Actual NPC (Total System)'!M$1,MATCH("NET SYSTEM LOAD",'Actual NPC (Total System)'!$A:$A,0),0,1000,1),MATCH($C311,OFFSET('Actual NPC (Total System)'!$C$1,MATCH("NET SYSTEM LOAD",'Actual NPC (Total System)'!$A:$A,0),0,1000,1),0),1)*$E311</f>
        <v>0</v>
      </c>
      <c r="P311" s="194">
        <f ca="1">INDEX(OFFSET('Actual NPC (Total System)'!N$1,MATCH("NET SYSTEM LOAD",'Actual NPC (Total System)'!$A:$A,0),0,1000,1),MATCH($C311,OFFSET('Actual NPC (Total System)'!$C$1,MATCH("NET SYSTEM LOAD",'Actual NPC (Total System)'!$A:$A,0),0,1000,1),0),1)*$E311</f>
        <v>0</v>
      </c>
      <c r="Q311" s="194">
        <f ca="1">INDEX(OFFSET('Actual NPC (Total System)'!O$1,MATCH("NET SYSTEM LOAD",'Actual NPC (Total System)'!$A:$A,0),0,1000,1),MATCH($C311,OFFSET('Actual NPC (Total System)'!$C$1,MATCH("NET SYSTEM LOAD",'Actual NPC (Total System)'!$A:$A,0),0,1000,1),0),1)*$E311</f>
        <v>0</v>
      </c>
      <c r="R311" s="194">
        <f ca="1">INDEX(OFFSET('Actual NPC (Total System)'!P$1,MATCH("NET SYSTEM LOAD",'Actual NPC (Total System)'!$A:$A,0),0,1000,1),MATCH($C311,OFFSET('Actual NPC (Total System)'!$C$1,MATCH("NET SYSTEM LOAD",'Actual NPC (Total System)'!$A:$A,0),0,1000,1),0),1)*$E311</f>
        <v>0</v>
      </c>
      <c r="S311" s="59"/>
    </row>
    <row r="312" spans="1:19" ht="12.75">
      <c r="A312" s="15"/>
      <c r="B312" s="15"/>
      <c r="C312" s="91"/>
      <c r="D312" s="170"/>
      <c r="E312" s="47"/>
      <c r="F312" s="215" t="s">
        <v>86</v>
      </c>
      <c r="G312" s="215" t="s">
        <v>86</v>
      </c>
      <c r="H312" s="215" t="s">
        <v>86</v>
      </c>
      <c r="I312" s="215" t="s">
        <v>86</v>
      </c>
      <c r="J312" s="215" t="s">
        <v>86</v>
      </c>
      <c r="K312" s="215" t="s">
        <v>86</v>
      </c>
      <c r="L312" s="215" t="s">
        <v>86</v>
      </c>
      <c r="M312" s="215" t="s">
        <v>86</v>
      </c>
      <c r="N312" s="215" t="s">
        <v>86</v>
      </c>
      <c r="O312" s="215" t="s">
        <v>86</v>
      </c>
      <c r="P312" s="215" t="s">
        <v>86</v>
      </c>
      <c r="Q312" s="215" t="s">
        <v>86</v>
      </c>
      <c r="R312" s="215" t="s">
        <v>86</v>
      </c>
      <c r="S312" s="59"/>
    </row>
    <row r="313" spans="1:19" ht="12.75">
      <c r="A313" s="131" t="s">
        <v>61</v>
      </c>
      <c r="B313" s="15"/>
      <c r="C313" s="91"/>
      <c r="D313" s="170"/>
      <c r="E313" s="47"/>
      <c r="F313" s="192">
        <f ca="1">SUM(G313:R313)</f>
        <v>1781441.5530797134</v>
      </c>
      <c r="G313" s="192">
        <f t="shared" ref="G313:R313" ca="1" si="82">SUM(G303:G311)</f>
        <v>134677.01614964887</v>
      </c>
      <c r="H313" s="192">
        <f t="shared" ca="1" si="82"/>
        <v>116898.34088945345</v>
      </c>
      <c r="I313" s="192">
        <f t="shared" ca="1" si="82"/>
        <v>147630.63964729206</v>
      </c>
      <c r="J313" s="192">
        <f t="shared" ca="1" si="82"/>
        <v>133255.7768453717</v>
      </c>
      <c r="K313" s="192">
        <f t="shared" ca="1" si="82"/>
        <v>124573.40327617474</v>
      </c>
      <c r="L313" s="192">
        <f t="shared" ca="1" si="82"/>
        <v>105054.84884925403</v>
      </c>
      <c r="M313" s="192">
        <f t="shared" ca="1" si="82"/>
        <v>185987.63522449488</v>
      </c>
      <c r="N313" s="192">
        <f t="shared" ca="1" si="82"/>
        <v>183124.18269274023</v>
      </c>
      <c r="O313" s="192">
        <f t="shared" ca="1" si="82"/>
        <v>175541.48678069992</v>
      </c>
      <c r="P313" s="192">
        <f t="shared" ca="1" si="82"/>
        <v>190412.7649560172</v>
      </c>
      <c r="Q313" s="192">
        <f t="shared" ca="1" si="82"/>
        <v>147086.29995425322</v>
      </c>
      <c r="R313" s="192">
        <f t="shared" ca="1" si="82"/>
        <v>137199.15781431281</v>
      </c>
      <c r="S313" s="59"/>
    </row>
    <row r="314" spans="1:19" ht="12.75">
      <c r="A314" s="131"/>
      <c r="B314" s="129"/>
      <c r="C314" s="130"/>
      <c r="D314" s="170"/>
      <c r="E314" s="47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59"/>
    </row>
    <row r="315" spans="1:19" ht="12.75">
      <c r="A315" s="136" t="s">
        <v>144</v>
      </c>
      <c r="B315" s="129"/>
      <c r="C315" s="130"/>
      <c r="D315" s="170"/>
      <c r="E315" s="47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59"/>
    </row>
    <row r="316" spans="1:19" ht="12.75">
      <c r="A316" s="131"/>
      <c r="B316" s="129"/>
      <c r="C316" s="167" t="s">
        <v>50</v>
      </c>
      <c r="D316" s="236" t="s">
        <v>179</v>
      </c>
      <c r="E316" s="326">
        <f>VLOOKUP(D316,'Actual Factors'!$A$4:$B$9,2,FALSE)</f>
        <v>0.22468102422743336</v>
      </c>
      <c r="F316" s="187">
        <f ca="1">SUM(G316:R316)</f>
        <v>488005.83653583983</v>
      </c>
      <c r="G316" s="194">
        <f ca="1">INDEX(OFFSET('Actual NPC (Total System)'!E$1,MATCH("NET SYSTEM LOAD",'Actual NPC (Total System)'!$A:$A,0),0,1000,1),MATCH($C316,OFFSET('Actual NPC (Total System)'!$C$1,MATCH("NET SYSTEM LOAD",'Actual NPC (Total System)'!$A:$A,0),0,1000,1),0),1)*$E316</f>
        <v>28171.405541732503</v>
      </c>
      <c r="H316" s="194">
        <f ca="1">INDEX(OFFSET('Actual NPC (Total System)'!F$1,MATCH("NET SYSTEM LOAD",'Actual NPC (Total System)'!$A:$A,0),0,1000,1),MATCH($C316,OFFSET('Actual NPC (Total System)'!$C$1,MATCH("NET SYSTEM LOAD",'Actual NPC (Total System)'!$A:$A,0),0,1000,1),0),1)*$E316</f>
        <v>31343.22756075118</v>
      </c>
      <c r="I316" s="194">
        <f ca="1">INDEX(OFFSET('Actual NPC (Total System)'!G$1,MATCH("NET SYSTEM LOAD",'Actual NPC (Total System)'!$A:$A,0),0,1000,1),MATCH($C316,OFFSET('Actual NPC (Total System)'!$C$1,MATCH("NET SYSTEM LOAD",'Actual NPC (Total System)'!$A:$A,0),0,1000,1),0),1)*$E316</f>
        <v>18112.436087070313</v>
      </c>
      <c r="J316" s="194">
        <f ca="1">INDEX(OFFSET('Actual NPC (Total System)'!H$1,MATCH("NET SYSTEM LOAD",'Actual NPC (Total System)'!$A:$A,0),0,1000,1),MATCH($C316,OFFSET('Actual NPC (Total System)'!$C$1,MATCH("NET SYSTEM LOAD",'Actual NPC (Total System)'!$A:$A,0),0,1000,1),0),1)*$E316</f>
        <v>47744.268286281134</v>
      </c>
      <c r="K316" s="194">
        <f ca="1">INDEX(OFFSET('Actual NPC (Total System)'!I$1,MATCH("NET SYSTEM LOAD",'Actual NPC (Total System)'!$A:$A,0),0,1000,1),MATCH($C316,OFFSET('Actual NPC (Total System)'!$C$1,MATCH("NET SYSTEM LOAD",'Actual NPC (Total System)'!$A:$A,0),0,1000,1),0),1)*$E316</f>
        <v>-105.82476241112111</v>
      </c>
      <c r="L316" s="194">
        <f ca="1">INDEX(OFFSET('Actual NPC (Total System)'!J$1,MATCH("NET SYSTEM LOAD",'Actual NPC (Total System)'!$A:$A,0),0,1000,1),MATCH($C316,OFFSET('Actual NPC (Total System)'!$C$1,MATCH("NET SYSTEM LOAD",'Actual NPC (Total System)'!$A:$A,0),0,1000,1),0),1)*$E316</f>
        <v>645.05922055696112</v>
      </c>
      <c r="M316" s="194">
        <f ca="1">INDEX(OFFSET('Actual NPC (Total System)'!K$1,MATCH("NET SYSTEM LOAD",'Actual NPC (Total System)'!$A:$A,0),0,1000,1),MATCH($C316,OFFSET('Actual NPC (Total System)'!$C$1,MATCH("NET SYSTEM LOAD",'Actual NPC (Total System)'!$A:$A,0),0,1000,1),0),1)*$E316</f>
        <v>40896.664710901649</v>
      </c>
      <c r="N316" s="194">
        <f ca="1">INDEX(OFFSET('Actual NPC (Total System)'!L$1,MATCH("NET SYSTEM LOAD",'Actual NPC (Total System)'!$A:$A,0),0,1000,1),MATCH($C316,OFFSET('Actual NPC (Total System)'!$C$1,MATCH("NET SYSTEM LOAD",'Actual NPC (Total System)'!$A:$A,0),0,1000,1),0),1)*$E316</f>
        <v>53077.072396319265</v>
      </c>
      <c r="O316" s="194">
        <f ca="1">INDEX(OFFSET('Actual NPC (Total System)'!M$1,MATCH("NET SYSTEM LOAD",'Actual NPC (Total System)'!$A:$A,0),0,1000,1),MATCH($C316,OFFSET('Actual NPC (Total System)'!$C$1,MATCH("NET SYSTEM LOAD",'Actual NPC (Total System)'!$A:$A,0),0,1000,1),0),1)*$E316</f>
        <v>55173.121671336987</v>
      </c>
      <c r="P316" s="194">
        <f ca="1">INDEX(OFFSET('Actual NPC (Total System)'!N$1,MATCH("NET SYSTEM LOAD",'Actual NPC (Total System)'!$A:$A,0),0,1000,1),MATCH($C316,OFFSET('Actual NPC (Total System)'!$C$1,MATCH("NET SYSTEM LOAD",'Actual NPC (Total System)'!$A:$A,0),0,1000,1),0),1)*$E316</f>
        <v>70972.241932961653</v>
      </c>
      <c r="Q316" s="194">
        <f ca="1">INDEX(OFFSET('Actual NPC (Total System)'!O$1,MATCH("NET SYSTEM LOAD",'Actual NPC (Total System)'!$A:$A,0),0,1000,1),MATCH($C316,OFFSET('Actual NPC (Total System)'!$C$1,MATCH("NET SYSTEM LOAD",'Actual NPC (Total System)'!$A:$A,0),0,1000,1),0),1)*$E316</f>
        <v>69907.253878123622</v>
      </c>
      <c r="R316" s="194">
        <f ca="1">INDEX(OFFSET('Actual NPC (Total System)'!P$1,MATCH("NET SYSTEM LOAD",'Actual NPC (Total System)'!$A:$A,0),0,1000,1),MATCH($C316,OFFSET('Actual NPC (Total System)'!$C$1,MATCH("NET SYSTEM LOAD",'Actual NPC (Total System)'!$A:$A,0),0,1000,1),0),1)*$E316</f>
        <v>72068.910012215754</v>
      </c>
      <c r="S316" s="59"/>
    </row>
    <row r="317" spans="1:19" ht="12.75">
      <c r="A317" s="131"/>
      <c r="B317" s="129"/>
      <c r="C317" s="167" t="s">
        <v>51</v>
      </c>
      <c r="D317" s="327" t="s">
        <v>172</v>
      </c>
      <c r="E317" s="326">
        <f>VLOOKUP(D317,'Actual Factors'!$A$4:$B$9,2,FALSE)</f>
        <v>0</v>
      </c>
      <c r="F317" s="187">
        <f t="shared" ref="F317:F318" ca="1" si="83">SUM(G317:R317)</f>
        <v>0</v>
      </c>
      <c r="G317" s="194">
        <f ca="1">INDEX(OFFSET('Actual NPC (Total System)'!E$1,MATCH("NET SYSTEM LOAD",'Actual NPC (Total System)'!$A:$A,0),0,1000,1),MATCH($C317,OFFSET('Actual NPC (Total System)'!$C$1,MATCH("NET SYSTEM LOAD",'Actual NPC (Total System)'!$A:$A,0),0,1000,1),0),1)*$E317</f>
        <v>0</v>
      </c>
      <c r="H317" s="194">
        <f ca="1">INDEX(OFFSET('Actual NPC (Total System)'!F$1,MATCH("NET SYSTEM LOAD",'Actual NPC (Total System)'!$A:$A,0),0,1000,1),MATCH($C317,OFFSET('Actual NPC (Total System)'!$C$1,MATCH("NET SYSTEM LOAD",'Actual NPC (Total System)'!$A:$A,0),0,1000,1),0),1)*$E317</f>
        <v>0</v>
      </c>
      <c r="I317" s="194">
        <f ca="1">INDEX(OFFSET('Actual NPC (Total System)'!G$1,MATCH("NET SYSTEM LOAD",'Actual NPC (Total System)'!$A:$A,0),0,1000,1),MATCH($C317,OFFSET('Actual NPC (Total System)'!$C$1,MATCH("NET SYSTEM LOAD",'Actual NPC (Total System)'!$A:$A,0),0,1000,1),0),1)*$E317</f>
        <v>0</v>
      </c>
      <c r="J317" s="194">
        <f ca="1">INDEX(OFFSET('Actual NPC (Total System)'!H$1,MATCH("NET SYSTEM LOAD",'Actual NPC (Total System)'!$A:$A,0),0,1000,1),MATCH($C317,OFFSET('Actual NPC (Total System)'!$C$1,MATCH("NET SYSTEM LOAD",'Actual NPC (Total System)'!$A:$A,0),0,1000,1),0),1)*$E317</f>
        <v>0</v>
      </c>
      <c r="K317" s="194">
        <f ca="1">INDEX(OFFSET('Actual NPC (Total System)'!I$1,MATCH("NET SYSTEM LOAD",'Actual NPC (Total System)'!$A:$A,0),0,1000,1),MATCH($C317,OFFSET('Actual NPC (Total System)'!$C$1,MATCH("NET SYSTEM LOAD",'Actual NPC (Total System)'!$A:$A,0),0,1000,1),0),1)*$E317</f>
        <v>0</v>
      </c>
      <c r="L317" s="194">
        <f ca="1">INDEX(OFFSET('Actual NPC (Total System)'!J$1,MATCH("NET SYSTEM LOAD",'Actual NPC (Total System)'!$A:$A,0),0,1000,1),MATCH($C317,OFFSET('Actual NPC (Total System)'!$C$1,MATCH("NET SYSTEM LOAD",'Actual NPC (Total System)'!$A:$A,0),0,1000,1),0),1)*$E317</f>
        <v>0</v>
      </c>
      <c r="M317" s="194">
        <f ca="1">INDEX(OFFSET('Actual NPC (Total System)'!K$1,MATCH("NET SYSTEM LOAD",'Actual NPC (Total System)'!$A:$A,0),0,1000,1),MATCH($C317,OFFSET('Actual NPC (Total System)'!$C$1,MATCH("NET SYSTEM LOAD",'Actual NPC (Total System)'!$A:$A,0),0,1000,1),0),1)*$E317</f>
        <v>0</v>
      </c>
      <c r="N317" s="194">
        <f ca="1">INDEX(OFFSET('Actual NPC (Total System)'!L$1,MATCH("NET SYSTEM LOAD",'Actual NPC (Total System)'!$A:$A,0),0,1000,1),MATCH($C317,OFFSET('Actual NPC (Total System)'!$C$1,MATCH("NET SYSTEM LOAD",'Actual NPC (Total System)'!$A:$A,0),0,1000,1),0),1)*$E317</f>
        <v>0</v>
      </c>
      <c r="O317" s="194">
        <f ca="1">INDEX(OFFSET('Actual NPC (Total System)'!M$1,MATCH("NET SYSTEM LOAD",'Actual NPC (Total System)'!$A:$A,0),0,1000,1),MATCH($C317,OFFSET('Actual NPC (Total System)'!$C$1,MATCH("NET SYSTEM LOAD",'Actual NPC (Total System)'!$A:$A,0),0,1000,1),0),1)*$E317</f>
        <v>0</v>
      </c>
      <c r="P317" s="194">
        <f ca="1">INDEX(OFFSET('Actual NPC (Total System)'!N$1,MATCH("NET SYSTEM LOAD",'Actual NPC (Total System)'!$A:$A,0),0,1000,1),MATCH($C317,OFFSET('Actual NPC (Total System)'!$C$1,MATCH("NET SYSTEM LOAD",'Actual NPC (Total System)'!$A:$A,0),0,1000,1),0),1)*$E317</f>
        <v>0</v>
      </c>
      <c r="Q317" s="194">
        <f ca="1">INDEX(OFFSET('Actual NPC (Total System)'!O$1,MATCH("NET SYSTEM LOAD",'Actual NPC (Total System)'!$A:$A,0),0,1000,1),MATCH($C317,OFFSET('Actual NPC (Total System)'!$C$1,MATCH("NET SYSTEM LOAD",'Actual NPC (Total System)'!$A:$A,0),0,1000,1),0),1)*$E317</f>
        <v>0</v>
      </c>
      <c r="R317" s="194">
        <f ca="1">INDEX(OFFSET('Actual NPC (Total System)'!P$1,MATCH("NET SYSTEM LOAD",'Actual NPC (Total System)'!$A:$A,0),0,1000,1),MATCH($C317,OFFSET('Actual NPC (Total System)'!$C$1,MATCH("NET SYSTEM LOAD",'Actual NPC (Total System)'!$A:$A,0),0,1000,1),0),1)*$E317</f>
        <v>0</v>
      </c>
      <c r="S317" s="59"/>
    </row>
    <row r="318" spans="1:19" ht="12.75">
      <c r="A318" s="131"/>
      <c r="B318" s="129"/>
      <c r="C318" s="167" t="s">
        <v>52</v>
      </c>
      <c r="D318" s="327" t="s">
        <v>172</v>
      </c>
      <c r="E318" s="326">
        <f>VLOOKUP(D318,'Actual Factors'!$A$4:$B$9,2,FALSE)</f>
        <v>0</v>
      </c>
      <c r="F318" s="187">
        <f t="shared" ca="1" si="83"/>
        <v>0</v>
      </c>
      <c r="G318" s="194">
        <f ca="1">INDEX(OFFSET('Actual NPC (Total System)'!E$1,MATCH("NET SYSTEM LOAD",'Actual NPC (Total System)'!$A:$A,0),0,1000,1),MATCH($C318,OFFSET('Actual NPC (Total System)'!$C$1,MATCH("NET SYSTEM LOAD",'Actual NPC (Total System)'!$A:$A,0),0,1000,1),0),1)*$E318</f>
        <v>0</v>
      </c>
      <c r="H318" s="194">
        <f ca="1">INDEX(OFFSET('Actual NPC (Total System)'!F$1,MATCH("NET SYSTEM LOAD",'Actual NPC (Total System)'!$A:$A,0),0,1000,1),MATCH($C318,OFFSET('Actual NPC (Total System)'!$C$1,MATCH("NET SYSTEM LOAD",'Actual NPC (Total System)'!$A:$A,0),0,1000,1),0),1)*$E318</f>
        <v>0</v>
      </c>
      <c r="I318" s="194">
        <f ca="1">INDEX(OFFSET('Actual NPC (Total System)'!G$1,MATCH("NET SYSTEM LOAD",'Actual NPC (Total System)'!$A:$A,0),0,1000,1),MATCH($C318,OFFSET('Actual NPC (Total System)'!$C$1,MATCH("NET SYSTEM LOAD",'Actual NPC (Total System)'!$A:$A,0),0,1000,1),0),1)*$E318</f>
        <v>0</v>
      </c>
      <c r="J318" s="194">
        <f ca="1">INDEX(OFFSET('Actual NPC (Total System)'!H$1,MATCH("NET SYSTEM LOAD",'Actual NPC (Total System)'!$A:$A,0),0,1000,1),MATCH($C318,OFFSET('Actual NPC (Total System)'!$C$1,MATCH("NET SYSTEM LOAD",'Actual NPC (Total System)'!$A:$A,0),0,1000,1),0),1)*$E318</f>
        <v>0</v>
      </c>
      <c r="K318" s="194">
        <f ca="1">INDEX(OFFSET('Actual NPC (Total System)'!I$1,MATCH("NET SYSTEM LOAD",'Actual NPC (Total System)'!$A:$A,0),0,1000,1),MATCH($C318,OFFSET('Actual NPC (Total System)'!$C$1,MATCH("NET SYSTEM LOAD",'Actual NPC (Total System)'!$A:$A,0),0,1000,1),0),1)*$E318</f>
        <v>0</v>
      </c>
      <c r="L318" s="194">
        <f ca="1">INDEX(OFFSET('Actual NPC (Total System)'!J$1,MATCH("NET SYSTEM LOAD",'Actual NPC (Total System)'!$A:$A,0),0,1000,1),MATCH($C318,OFFSET('Actual NPC (Total System)'!$C$1,MATCH("NET SYSTEM LOAD",'Actual NPC (Total System)'!$A:$A,0),0,1000,1),0),1)*$E318</f>
        <v>0</v>
      </c>
      <c r="M318" s="194">
        <f ca="1">INDEX(OFFSET('Actual NPC (Total System)'!K$1,MATCH("NET SYSTEM LOAD",'Actual NPC (Total System)'!$A:$A,0),0,1000,1),MATCH($C318,OFFSET('Actual NPC (Total System)'!$C$1,MATCH("NET SYSTEM LOAD",'Actual NPC (Total System)'!$A:$A,0),0,1000,1),0),1)*$E318</f>
        <v>0</v>
      </c>
      <c r="N318" s="194">
        <f ca="1">INDEX(OFFSET('Actual NPC (Total System)'!L$1,MATCH("NET SYSTEM LOAD",'Actual NPC (Total System)'!$A:$A,0),0,1000,1),MATCH($C318,OFFSET('Actual NPC (Total System)'!$C$1,MATCH("NET SYSTEM LOAD",'Actual NPC (Total System)'!$A:$A,0),0,1000,1),0),1)*$E318</f>
        <v>0</v>
      </c>
      <c r="O318" s="194">
        <f ca="1">INDEX(OFFSET('Actual NPC (Total System)'!M$1,MATCH("NET SYSTEM LOAD",'Actual NPC (Total System)'!$A:$A,0),0,1000,1),MATCH($C318,OFFSET('Actual NPC (Total System)'!$C$1,MATCH("NET SYSTEM LOAD",'Actual NPC (Total System)'!$A:$A,0),0,1000,1),0),1)*$E318</f>
        <v>0</v>
      </c>
      <c r="P318" s="194">
        <f ca="1">INDEX(OFFSET('Actual NPC (Total System)'!N$1,MATCH("NET SYSTEM LOAD",'Actual NPC (Total System)'!$A:$A,0),0,1000,1),MATCH($C318,OFFSET('Actual NPC (Total System)'!$C$1,MATCH("NET SYSTEM LOAD",'Actual NPC (Total System)'!$A:$A,0),0,1000,1),0),1)*$E318</f>
        <v>0</v>
      </c>
      <c r="Q318" s="194">
        <f ca="1">INDEX(OFFSET('Actual NPC (Total System)'!O$1,MATCH("NET SYSTEM LOAD",'Actual NPC (Total System)'!$A:$A,0),0,1000,1),MATCH($C318,OFFSET('Actual NPC (Total System)'!$C$1,MATCH("NET SYSTEM LOAD",'Actual NPC (Total System)'!$A:$A,0),0,1000,1),0),1)*$E318</f>
        <v>0</v>
      </c>
      <c r="R318" s="194">
        <f ca="1">INDEX(OFFSET('Actual NPC (Total System)'!P$1,MATCH("NET SYSTEM LOAD",'Actual NPC (Total System)'!$A:$A,0),0,1000,1),MATCH($C318,OFFSET('Actual NPC (Total System)'!$C$1,MATCH("NET SYSTEM LOAD",'Actual NPC (Total System)'!$A:$A,0),0,1000,1),0),1)*$E318</f>
        <v>0</v>
      </c>
      <c r="S318" s="59"/>
    </row>
    <row r="319" spans="1:19" ht="12.75">
      <c r="A319" s="131"/>
      <c r="B319" s="129"/>
      <c r="C319" s="167" t="s">
        <v>53</v>
      </c>
      <c r="D319" s="327" t="s">
        <v>172</v>
      </c>
      <c r="E319" s="326">
        <f>VLOOKUP(D319,'Actual Factors'!$A$4:$B$9,2,FALSE)</f>
        <v>0</v>
      </c>
      <c r="F319" s="187">
        <f t="shared" ref="F319:F321" ca="1" si="84">SUM(G319:R319)</f>
        <v>0</v>
      </c>
      <c r="G319" s="194">
        <f ca="1">INDEX(OFFSET('Actual NPC (Total System)'!E$1,MATCH("NET SYSTEM LOAD",'Actual NPC (Total System)'!$A:$A,0),0,1000,1),MATCH($C319,OFFSET('Actual NPC (Total System)'!$C$1,MATCH("NET SYSTEM LOAD",'Actual NPC (Total System)'!$A:$A,0),0,1000,1),0),1)*$E319</f>
        <v>0</v>
      </c>
      <c r="H319" s="194">
        <f ca="1">INDEX(OFFSET('Actual NPC (Total System)'!F$1,MATCH("NET SYSTEM LOAD",'Actual NPC (Total System)'!$A:$A,0),0,1000,1),MATCH($C319,OFFSET('Actual NPC (Total System)'!$C$1,MATCH("NET SYSTEM LOAD",'Actual NPC (Total System)'!$A:$A,0),0,1000,1),0),1)*$E319</f>
        <v>0</v>
      </c>
      <c r="I319" s="194">
        <f ca="1">INDEX(OFFSET('Actual NPC (Total System)'!G$1,MATCH("NET SYSTEM LOAD",'Actual NPC (Total System)'!$A:$A,0),0,1000,1),MATCH($C319,OFFSET('Actual NPC (Total System)'!$C$1,MATCH("NET SYSTEM LOAD",'Actual NPC (Total System)'!$A:$A,0),0,1000,1),0),1)*$E319</f>
        <v>0</v>
      </c>
      <c r="J319" s="194">
        <f ca="1">INDEX(OFFSET('Actual NPC (Total System)'!H$1,MATCH("NET SYSTEM LOAD",'Actual NPC (Total System)'!$A:$A,0),0,1000,1),MATCH($C319,OFFSET('Actual NPC (Total System)'!$C$1,MATCH("NET SYSTEM LOAD",'Actual NPC (Total System)'!$A:$A,0),0,1000,1),0),1)*$E319</f>
        <v>0</v>
      </c>
      <c r="K319" s="194">
        <f ca="1">INDEX(OFFSET('Actual NPC (Total System)'!I$1,MATCH("NET SYSTEM LOAD",'Actual NPC (Total System)'!$A:$A,0),0,1000,1),MATCH($C319,OFFSET('Actual NPC (Total System)'!$C$1,MATCH("NET SYSTEM LOAD",'Actual NPC (Total System)'!$A:$A,0),0,1000,1),0),1)*$E319</f>
        <v>0</v>
      </c>
      <c r="L319" s="194">
        <f ca="1">INDEX(OFFSET('Actual NPC (Total System)'!J$1,MATCH("NET SYSTEM LOAD",'Actual NPC (Total System)'!$A:$A,0),0,1000,1),MATCH($C319,OFFSET('Actual NPC (Total System)'!$C$1,MATCH("NET SYSTEM LOAD",'Actual NPC (Total System)'!$A:$A,0),0,1000,1),0),1)*$E319</f>
        <v>0</v>
      </c>
      <c r="M319" s="194">
        <f ca="1">INDEX(OFFSET('Actual NPC (Total System)'!K$1,MATCH("NET SYSTEM LOAD",'Actual NPC (Total System)'!$A:$A,0),0,1000,1),MATCH($C319,OFFSET('Actual NPC (Total System)'!$C$1,MATCH("NET SYSTEM LOAD",'Actual NPC (Total System)'!$A:$A,0),0,1000,1),0),1)*$E319</f>
        <v>0</v>
      </c>
      <c r="N319" s="194">
        <f ca="1">INDEX(OFFSET('Actual NPC (Total System)'!L$1,MATCH("NET SYSTEM LOAD",'Actual NPC (Total System)'!$A:$A,0),0,1000,1),MATCH($C319,OFFSET('Actual NPC (Total System)'!$C$1,MATCH("NET SYSTEM LOAD",'Actual NPC (Total System)'!$A:$A,0),0,1000,1),0),1)*$E319</f>
        <v>0</v>
      </c>
      <c r="O319" s="194">
        <f ca="1">INDEX(OFFSET('Actual NPC (Total System)'!M$1,MATCH("NET SYSTEM LOAD",'Actual NPC (Total System)'!$A:$A,0),0,1000,1),MATCH($C319,OFFSET('Actual NPC (Total System)'!$C$1,MATCH("NET SYSTEM LOAD",'Actual NPC (Total System)'!$A:$A,0),0,1000,1),0),1)*$E319</f>
        <v>0</v>
      </c>
      <c r="P319" s="194">
        <f ca="1">INDEX(OFFSET('Actual NPC (Total System)'!N$1,MATCH("NET SYSTEM LOAD",'Actual NPC (Total System)'!$A:$A,0),0,1000,1),MATCH($C319,OFFSET('Actual NPC (Total System)'!$C$1,MATCH("NET SYSTEM LOAD",'Actual NPC (Total System)'!$A:$A,0),0,1000,1),0),1)*$E319</f>
        <v>0</v>
      </c>
      <c r="Q319" s="194">
        <f ca="1">INDEX(OFFSET('Actual NPC (Total System)'!O$1,MATCH("NET SYSTEM LOAD",'Actual NPC (Total System)'!$A:$A,0),0,1000,1),MATCH($C319,OFFSET('Actual NPC (Total System)'!$C$1,MATCH("NET SYSTEM LOAD",'Actual NPC (Total System)'!$A:$A,0),0,1000,1),0),1)*$E319</f>
        <v>0</v>
      </c>
      <c r="R319" s="194">
        <f ca="1">INDEX(OFFSET('Actual NPC (Total System)'!P$1,MATCH("NET SYSTEM LOAD",'Actual NPC (Total System)'!$A:$A,0),0,1000,1),MATCH($C319,OFFSET('Actual NPC (Total System)'!$C$1,MATCH("NET SYSTEM LOAD",'Actual NPC (Total System)'!$A:$A,0),0,1000,1),0),1)*$E319</f>
        <v>0</v>
      </c>
      <c r="S319" s="59"/>
    </row>
    <row r="320" spans="1:19" ht="12.75">
      <c r="A320" s="131"/>
      <c r="B320" s="129"/>
      <c r="C320" s="167" t="s">
        <v>54</v>
      </c>
      <c r="D320" s="236" t="s">
        <v>179</v>
      </c>
      <c r="E320" s="326">
        <f>VLOOKUP(D320,'Actual Factors'!$A$4:$B$9,2,FALSE)</f>
        <v>0.22468102422743336</v>
      </c>
      <c r="F320" s="187">
        <f t="shared" ca="1" si="84"/>
        <v>322165.17765718373</v>
      </c>
      <c r="G320" s="194">
        <f ca="1">INDEX(OFFSET('Actual NPC (Total System)'!E$1,MATCH("NET SYSTEM LOAD",'Actual NPC (Total System)'!$A:$A,0),0,1000,1),MATCH($C320,OFFSET('Actual NPC (Total System)'!$C$1,MATCH("NET SYSTEM LOAD",'Actual NPC (Total System)'!$A:$A,0),0,1000,1),0),1)*$E320</f>
        <v>29419.283950291669</v>
      </c>
      <c r="H320" s="194">
        <f ca="1">INDEX(OFFSET('Actual NPC (Total System)'!F$1,MATCH("NET SYSTEM LOAD",'Actual NPC (Total System)'!$A:$A,0),0,1000,1),MATCH($C320,OFFSET('Actual NPC (Total System)'!$C$1,MATCH("NET SYSTEM LOAD",'Actual NPC (Total System)'!$A:$A,0),0,1000,1),0),1)*$E320</f>
        <v>28010.983290434116</v>
      </c>
      <c r="I320" s="194">
        <f ca="1">INDEX(OFFSET('Actual NPC (Total System)'!G$1,MATCH("NET SYSTEM LOAD",'Actual NPC (Total System)'!$A:$A,0),0,1000,1),MATCH($C320,OFFSET('Actual NPC (Total System)'!$C$1,MATCH("NET SYSTEM LOAD",'Actual NPC (Total System)'!$A:$A,0),0,1000,1),0),1)*$E320</f>
        <v>28952.846143995517</v>
      </c>
      <c r="J320" s="194">
        <f ca="1">INDEX(OFFSET('Actual NPC (Total System)'!H$1,MATCH("NET SYSTEM LOAD",'Actual NPC (Total System)'!$A:$A,0),0,1000,1),MATCH($C320,OFFSET('Actual NPC (Total System)'!$C$1,MATCH("NET SYSTEM LOAD",'Actual NPC (Total System)'!$A:$A,0),0,1000,1),0),1)*$E320</f>
        <v>30540.891623235017</v>
      </c>
      <c r="K320" s="194">
        <f ca="1">INDEX(OFFSET('Actual NPC (Total System)'!I$1,MATCH("NET SYSTEM LOAD",'Actual NPC (Total System)'!$A:$A,0),0,1000,1),MATCH($C320,OFFSET('Actual NPC (Total System)'!$C$1,MATCH("NET SYSTEM LOAD",'Actual NPC (Total System)'!$A:$A,0),0,1000,1),0),1)*$E320</f>
        <v>28111.640389288008</v>
      </c>
      <c r="L320" s="194">
        <f ca="1">INDEX(OFFSET('Actual NPC (Total System)'!J$1,MATCH("NET SYSTEM LOAD",'Actual NPC (Total System)'!$A:$A,0),0,1000,1),MATCH($C320,OFFSET('Actual NPC (Total System)'!$C$1,MATCH("NET SYSTEM LOAD",'Actual NPC (Total System)'!$A:$A,0),0,1000,1),0),1)*$E320</f>
        <v>22202.080090058054</v>
      </c>
      <c r="M320" s="194">
        <f ca="1">INDEX(OFFSET('Actual NPC (Total System)'!K$1,MATCH("NET SYSTEM LOAD",'Actual NPC (Total System)'!$A:$A,0),0,1000,1),MATCH($C320,OFFSET('Actual NPC (Total System)'!$C$1,MATCH("NET SYSTEM LOAD",'Actual NPC (Total System)'!$A:$A,0),0,1000,1),0),1)*$E320</f>
        <v>26580.214528153821</v>
      </c>
      <c r="N320" s="194">
        <f ca="1">INDEX(OFFSET('Actual NPC (Total System)'!L$1,MATCH("NET SYSTEM LOAD",'Actual NPC (Total System)'!$A:$A,0),0,1000,1),MATCH($C320,OFFSET('Actual NPC (Total System)'!$C$1,MATCH("NET SYSTEM LOAD",'Actual NPC (Total System)'!$A:$A,0),0,1000,1),0),1)*$E320</f>
        <v>30297.112711948252</v>
      </c>
      <c r="O320" s="194">
        <f ca="1">INDEX(OFFSET('Actual NPC (Total System)'!M$1,MATCH("NET SYSTEM LOAD",'Actual NPC (Total System)'!$A:$A,0),0,1000,1),MATCH($C320,OFFSET('Actual NPC (Total System)'!$C$1,MATCH("NET SYSTEM LOAD",'Actual NPC (Total System)'!$A:$A,0),0,1000,1),0),1)*$E320</f>
        <v>29818.991492392273</v>
      </c>
      <c r="P320" s="194">
        <f ca="1">INDEX(OFFSET('Actual NPC (Total System)'!N$1,MATCH("NET SYSTEM LOAD",'Actual NPC (Total System)'!$A:$A,0),0,1000,1),MATCH($C320,OFFSET('Actual NPC (Total System)'!$C$1,MATCH("NET SYSTEM LOAD",'Actual NPC (Total System)'!$A:$A,0),0,1000,1),0),1)*$E320</f>
        <v>1027.4663237920527</v>
      </c>
      <c r="Q320" s="194">
        <f ca="1">INDEX(OFFSET('Actual NPC (Total System)'!O$1,MATCH("NET SYSTEM LOAD",'Actual NPC (Total System)'!$A:$A,0),0,1000,1),MATCH($C320,OFFSET('Actual NPC (Total System)'!$C$1,MATCH("NET SYSTEM LOAD",'Actual NPC (Total System)'!$A:$A,0),0,1000,1),0),1)*$E320</f>
        <v>33313.904824249999</v>
      </c>
      <c r="R320" s="194">
        <f ca="1">INDEX(OFFSET('Actual NPC (Total System)'!P$1,MATCH("NET SYSTEM LOAD",'Actual NPC (Total System)'!$A:$A,0),0,1000,1),MATCH($C320,OFFSET('Actual NPC (Total System)'!$C$1,MATCH("NET SYSTEM LOAD",'Actual NPC (Total System)'!$A:$A,0),0,1000,1),0),1)*$E320</f>
        <v>33889.762289344908</v>
      </c>
      <c r="S320" s="59"/>
    </row>
    <row r="321" spans="1:19" ht="12.75">
      <c r="A321" s="131"/>
      <c r="B321" s="129"/>
      <c r="C321" s="167" t="s">
        <v>115</v>
      </c>
      <c r="D321" s="327" t="s">
        <v>172</v>
      </c>
      <c r="E321" s="326">
        <f>VLOOKUP(D321,'Actual Factors'!$A$4:$B$9,2,FALSE)</f>
        <v>0</v>
      </c>
      <c r="F321" s="187">
        <f t="shared" ca="1" si="84"/>
        <v>0</v>
      </c>
      <c r="G321" s="194">
        <f ca="1">INDEX(OFFSET('Actual NPC (Total System)'!E$1,MATCH("NET SYSTEM LOAD",'Actual NPC (Total System)'!$A:$A,0),0,1000,1),MATCH($C321,OFFSET('Actual NPC (Total System)'!$C$1,MATCH("NET SYSTEM LOAD",'Actual NPC (Total System)'!$A:$A,0),0,1000,1),0),1)*$E321</f>
        <v>0</v>
      </c>
      <c r="H321" s="194">
        <f ca="1">INDEX(OFFSET('Actual NPC (Total System)'!F$1,MATCH("NET SYSTEM LOAD",'Actual NPC (Total System)'!$A:$A,0),0,1000,1),MATCH($C321,OFFSET('Actual NPC (Total System)'!$C$1,MATCH("NET SYSTEM LOAD",'Actual NPC (Total System)'!$A:$A,0),0,1000,1),0),1)*$E321</f>
        <v>0</v>
      </c>
      <c r="I321" s="194">
        <f ca="1">INDEX(OFFSET('Actual NPC (Total System)'!G$1,MATCH("NET SYSTEM LOAD",'Actual NPC (Total System)'!$A:$A,0),0,1000,1),MATCH($C321,OFFSET('Actual NPC (Total System)'!$C$1,MATCH("NET SYSTEM LOAD",'Actual NPC (Total System)'!$A:$A,0),0,1000,1),0),1)*$E321</f>
        <v>0</v>
      </c>
      <c r="J321" s="194">
        <f ca="1">INDEX(OFFSET('Actual NPC (Total System)'!H$1,MATCH("NET SYSTEM LOAD",'Actual NPC (Total System)'!$A:$A,0),0,1000,1),MATCH($C321,OFFSET('Actual NPC (Total System)'!$C$1,MATCH("NET SYSTEM LOAD",'Actual NPC (Total System)'!$A:$A,0),0,1000,1),0),1)*$E321</f>
        <v>0</v>
      </c>
      <c r="K321" s="194">
        <f ca="1">INDEX(OFFSET('Actual NPC (Total System)'!I$1,MATCH("NET SYSTEM LOAD",'Actual NPC (Total System)'!$A:$A,0),0,1000,1),MATCH($C321,OFFSET('Actual NPC (Total System)'!$C$1,MATCH("NET SYSTEM LOAD",'Actual NPC (Total System)'!$A:$A,0),0,1000,1),0),1)*$E321</f>
        <v>0</v>
      </c>
      <c r="L321" s="194">
        <f ca="1">INDEX(OFFSET('Actual NPC (Total System)'!J$1,MATCH("NET SYSTEM LOAD",'Actual NPC (Total System)'!$A:$A,0),0,1000,1),MATCH($C321,OFFSET('Actual NPC (Total System)'!$C$1,MATCH("NET SYSTEM LOAD",'Actual NPC (Total System)'!$A:$A,0),0,1000,1),0),1)*$E321</f>
        <v>0</v>
      </c>
      <c r="M321" s="194">
        <f ca="1">INDEX(OFFSET('Actual NPC (Total System)'!K$1,MATCH("NET SYSTEM LOAD",'Actual NPC (Total System)'!$A:$A,0),0,1000,1),MATCH($C321,OFFSET('Actual NPC (Total System)'!$C$1,MATCH("NET SYSTEM LOAD",'Actual NPC (Total System)'!$A:$A,0),0,1000,1),0),1)*$E321</f>
        <v>0</v>
      </c>
      <c r="N321" s="194">
        <f ca="1">INDEX(OFFSET('Actual NPC (Total System)'!L$1,MATCH("NET SYSTEM LOAD",'Actual NPC (Total System)'!$A:$A,0),0,1000,1),MATCH($C321,OFFSET('Actual NPC (Total System)'!$C$1,MATCH("NET SYSTEM LOAD",'Actual NPC (Total System)'!$A:$A,0),0,1000,1),0),1)*$E321</f>
        <v>0</v>
      </c>
      <c r="O321" s="194">
        <f ca="1">INDEX(OFFSET('Actual NPC (Total System)'!M$1,MATCH("NET SYSTEM LOAD",'Actual NPC (Total System)'!$A:$A,0),0,1000,1),MATCH($C321,OFFSET('Actual NPC (Total System)'!$C$1,MATCH("NET SYSTEM LOAD",'Actual NPC (Total System)'!$A:$A,0),0,1000,1),0),1)*$E321</f>
        <v>0</v>
      </c>
      <c r="P321" s="194">
        <f ca="1">INDEX(OFFSET('Actual NPC (Total System)'!N$1,MATCH("NET SYSTEM LOAD",'Actual NPC (Total System)'!$A:$A,0),0,1000,1),MATCH($C321,OFFSET('Actual NPC (Total System)'!$C$1,MATCH("NET SYSTEM LOAD",'Actual NPC (Total System)'!$A:$A,0),0,1000,1),0),1)*$E321</f>
        <v>0</v>
      </c>
      <c r="Q321" s="194">
        <f ca="1">INDEX(OFFSET('Actual NPC (Total System)'!O$1,MATCH("NET SYSTEM LOAD",'Actual NPC (Total System)'!$A:$A,0),0,1000,1),MATCH($C321,OFFSET('Actual NPC (Total System)'!$C$1,MATCH("NET SYSTEM LOAD",'Actual NPC (Total System)'!$A:$A,0),0,1000,1),0),1)*$E321</f>
        <v>0</v>
      </c>
      <c r="R321" s="194">
        <f ca="1">INDEX(OFFSET('Actual NPC (Total System)'!P$1,MATCH("NET SYSTEM LOAD",'Actual NPC (Total System)'!$A:$A,0),0,1000,1),MATCH($C321,OFFSET('Actual NPC (Total System)'!$C$1,MATCH("NET SYSTEM LOAD",'Actual NPC (Total System)'!$A:$A,0),0,1000,1),0),1)*$E321</f>
        <v>0</v>
      </c>
      <c r="S321" s="59"/>
    </row>
    <row r="322" spans="1:19" ht="12.75">
      <c r="A322" s="136"/>
      <c r="B322" s="156"/>
      <c r="C322" s="167" t="s">
        <v>116</v>
      </c>
      <c r="D322" s="327" t="s">
        <v>172</v>
      </c>
      <c r="E322" s="326">
        <f>VLOOKUP(D322,'Actual Factors'!$A$4:$B$9,2,FALSE)</f>
        <v>0</v>
      </c>
      <c r="F322" s="187">
        <f t="shared" ref="F322:F323" ca="1" si="85">SUM(G322:R322)</f>
        <v>0</v>
      </c>
      <c r="G322" s="194">
        <f ca="1">INDEX(OFFSET('Actual NPC (Total System)'!E$1,MATCH("NET SYSTEM LOAD",'Actual NPC (Total System)'!$A:$A,0),0,1000,1),MATCH($C322,OFFSET('Actual NPC (Total System)'!$C$1,MATCH("NET SYSTEM LOAD",'Actual NPC (Total System)'!$A:$A,0),0,1000,1),0),1)*$E322</f>
        <v>0</v>
      </c>
      <c r="H322" s="194">
        <f ca="1">INDEX(OFFSET('Actual NPC (Total System)'!F$1,MATCH("NET SYSTEM LOAD",'Actual NPC (Total System)'!$A:$A,0),0,1000,1),MATCH($C322,OFFSET('Actual NPC (Total System)'!$C$1,MATCH("NET SYSTEM LOAD",'Actual NPC (Total System)'!$A:$A,0),0,1000,1),0),1)*$E322</f>
        <v>0</v>
      </c>
      <c r="I322" s="194">
        <f ca="1">INDEX(OFFSET('Actual NPC (Total System)'!G$1,MATCH("NET SYSTEM LOAD",'Actual NPC (Total System)'!$A:$A,0),0,1000,1),MATCH($C322,OFFSET('Actual NPC (Total System)'!$C$1,MATCH("NET SYSTEM LOAD",'Actual NPC (Total System)'!$A:$A,0),0,1000,1),0),1)*$E322</f>
        <v>0</v>
      </c>
      <c r="J322" s="194">
        <f ca="1">INDEX(OFFSET('Actual NPC (Total System)'!H$1,MATCH("NET SYSTEM LOAD",'Actual NPC (Total System)'!$A:$A,0),0,1000,1),MATCH($C322,OFFSET('Actual NPC (Total System)'!$C$1,MATCH("NET SYSTEM LOAD",'Actual NPC (Total System)'!$A:$A,0),0,1000,1),0),1)*$E322</f>
        <v>0</v>
      </c>
      <c r="K322" s="194">
        <f ca="1">INDEX(OFFSET('Actual NPC (Total System)'!I$1,MATCH("NET SYSTEM LOAD",'Actual NPC (Total System)'!$A:$A,0),0,1000,1),MATCH($C322,OFFSET('Actual NPC (Total System)'!$C$1,MATCH("NET SYSTEM LOAD",'Actual NPC (Total System)'!$A:$A,0),0,1000,1),0),1)*$E322</f>
        <v>0</v>
      </c>
      <c r="L322" s="194">
        <f ca="1">INDEX(OFFSET('Actual NPC (Total System)'!J$1,MATCH("NET SYSTEM LOAD",'Actual NPC (Total System)'!$A:$A,0),0,1000,1),MATCH($C322,OFFSET('Actual NPC (Total System)'!$C$1,MATCH("NET SYSTEM LOAD",'Actual NPC (Total System)'!$A:$A,0),0,1000,1),0),1)*$E322</f>
        <v>0</v>
      </c>
      <c r="M322" s="194">
        <f ca="1">INDEX(OFFSET('Actual NPC (Total System)'!K$1,MATCH("NET SYSTEM LOAD",'Actual NPC (Total System)'!$A:$A,0),0,1000,1),MATCH($C322,OFFSET('Actual NPC (Total System)'!$C$1,MATCH("NET SYSTEM LOAD",'Actual NPC (Total System)'!$A:$A,0),0,1000,1),0),1)*$E322</f>
        <v>0</v>
      </c>
      <c r="N322" s="194">
        <f ca="1">INDEX(OFFSET('Actual NPC (Total System)'!L$1,MATCH("NET SYSTEM LOAD",'Actual NPC (Total System)'!$A:$A,0),0,1000,1),MATCH($C322,OFFSET('Actual NPC (Total System)'!$C$1,MATCH("NET SYSTEM LOAD",'Actual NPC (Total System)'!$A:$A,0),0,1000,1),0),1)*$E322</f>
        <v>0</v>
      </c>
      <c r="O322" s="194">
        <f ca="1">INDEX(OFFSET('Actual NPC (Total System)'!M$1,MATCH("NET SYSTEM LOAD",'Actual NPC (Total System)'!$A:$A,0),0,1000,1),MATCH($C322,OFFSET('Actual NPC (Total System)'!$C$1,MATCH("NET SYSTEM LOAD",'Actual NPC (Total System)'!$A:$A,0),0,1000,1),0),1)*$E322</f>
        <v>0</v>
      </c>
      <c r="P322" s="194">
        <f ca="1">INDEX(OFFSET('Actual NPC (Total System)'!N$1,MATCH("NET SYSTEM LOAD",'Actual NPC (Total System)'!$A:$A,0),0,1000,1),MATCH($C322,OFFSET('Actual NPC (Total System)'!$C$1,MATCH("NET SYSTEM LOAD",'Actual NPC (Total System)'!$A:$A,0),0,1000,1),0),1)*$E322</f>
        <v>0</v>
      </c>
      <c r="Q322" s="194">
        <f ca="1">INDEX(OFFSET('Actual NPC (Total System)'!O$1,MATCH("NET SYSTEM LOAD",'Actual NPC (Total System)'!$A:$A,0),0,1000,1),MATCH($C322,OFFSET('Actual NPC (Total System)'!$C$1,MATCH("NET SYSTEM LOAD",'Actual NPC (Total System)'!$A:$A,0),0,1000,1),0),1)*$E322</f>
        <v>0</v>
      </c>
      <c r="R322" s="194">
        <f ca="1">INDEX(OFFSET('Actual NPC (Total System)'!P$1,MATCH("NET SYSTEM LOAD",'Actual NPC (Total System)'!$A:$A,0),0,1000,1),MATCH($C322,OFFSET('Actual NPC (Total System)'!$C$1,MATCH("NET SYSTEM LOAD",'Actual NPC (Total System)'!$A:$A,0),0,1000,1),0),1)*$E322</f>
        <v>0</v>
      </c>
      <c r="S322" s="59"/>
    </row>
    <row r="323" spans="1:19" ht="12.75">
      <c r="A323" s="136"/>
      <c r="B323" s="156"/>
      <c r="C323" s="167" t="s">
        <v>153</v>
      </c>
      <c r="D323" s="327" t="s">
        <v>172</v>
      </c>
      <c r="E323" s="326">
        <f>VLOOKUP(D323,'Actual Factors'!$A$4:$B$9,2,FALSE)</f>
        <v>0</v>
      </c>
      <c r="F323" s="187">
        <f t="shared" ca="1" si="85"/>
        <v>0</v>
      </c>
      <c r="G323" s="194">
        <f ca="1">INDEX(OFFSET('Actual NPC (Total System)'!E$1,MATCH("NET SYSTEM LOAD",'Actual NPC (Total System)'!$A:$A,0),0,1000,1),MATCH($C323,OFFSET('Actual NPC (Total System)'!$C$1,MATCH("NET SYSTEM LOAD",'Actual NPC (Total System)'!$A:$A,0),0,1000,1),0),1)*$E323</f>
        <v>0</v>
      </c>
      <c r="H323" s="194">
        <f ca="1">INDEX(OFFSET('Actual NPC (Total System)'!F$1,MATCH("NET SYSTEM LOAD",'Actual NPC (Total System)'!$A:$A,0),0,1000,1),MATCH($C323,OFFSET('Actual NPC (Total System)'!$C$1,MATCH("NET SYSTEM LOAD",'Actual NPC (Total System)'!$A:$A,0),0,1000,1),0),1)*$E323</f>
        <v>0</v>
      </c>
      <c r="I323" s="194">
        <f ca="1">INDEX(OFFSET('Actual NPC (Total System)'!G$1,MATCH("NET SYSTEM LOAD",'Actual NPC (Total System)'!$A:$A,0),0,1000,1),MATCH($C323,OFFSET('Actual NPC (Total System)'!$C$1,MATCH("NET SYSTEM LOAD",'Actual NPC (Total System)'!$A:$A,0),0,1000,1),0),1)*$E323</f>
        <v>0</v>
      </c>
      <c r="J323" s="194">
        <f ca="1">INDEX(OFFSET('Actual NPC (Total System)'!H$1,MATCH("NET SYSTEM LOAD",'Actual NPC (Total System)'!$A:$A,0),0,1000,1),MATCH($C323,OFFSET('Actual NPC (Total System)'!$C$1,MATCH("NET SYSTEM LOAD",'Actual NPC (Total System)'!$A:$A,0),0,1000,1),0),1)*$E323</f>
        <v>0</v>
      </c>
      <c r="K323" s="194">
        <f ca="1">INDEX(OFFSET('Actual NPC (Total System)'!I$1,MATCH("NET SYSTEM LOAD",'Actual NPC (Total System)'!$A:$A,0),0,1000,1),MATCH($C323,OFFSET('Actual NPC (Total System)'!$C$1,MATCH("NET SYSTEM LOAD",'Actual NPC (Total System)'!$A:$A,0),0,1000,1),0),1)*$E323</f>
        <v>0</v>
      </c>
      <c r="L323" s="194">
        <f ca="1">INDEX(OFFSET('Actual NPC (Total System)'!J$1,MATCH("NET SYSTEM LOAD",'Actual NPC (Total System)'!$A:$A,0),0,1000,1),MATCH($C323,OFFSET('Actual NPC (Total System)'!$C$1,MATCH("NET SYSTEM LOAD",'Actual NPC (Total System)'!$A:$A,0),0,1000,1),0),1)*$E323</f>
        <v>0</v>
      </c>
      <c r="M323" s="194">
        <f ca="1">INDEX(OFFSET('Actual NPC (Total System)'!K$1,MATCH("NET SYSTEM LOAD",'Actual NPC (Total System)'!$A:$A,0),0,1000,1),MATCH($C323,OFFSET('Actual NPC (Total System)'!$C$1,MATCH("NET SYSTEM LOAD",'Actual NPC (Total System)'!$A:$A,0),0,1000,1),0),1)*$E323</f>
        <v>0</v>
      </c>
      <c r="N323" s="194">
        <f ca="1">INDEX(OFFSET('Actual NPC (Total System)'!L$1,MATCH("NET SYSTEM LOAD",'Actual NPC (Total System)'!$A:$A,0),0,1000,1),MATCH($C323,OFFSET('Actual NPC (Total System)'!$C$1,MATCH("NET SYSTEM LOAD",'Actual NPC (Total System)'!$A:$A,0),0,1000,1),0),1)*$E323</f>
        <v>0</v>
      </c>
      <c r="O323" s="194">
        <f ca="1">INDEX(OFFSET('Actual NPC (Total System)'!M$1,MATCH("NET SYSTEM LOAD",'Actual NPC (Total System)'!$A:$A,0),0,1000,1),MATCH($C323,OFFSET('Actual NPC (Total System)'!$C$1,MATCH("NET SYSTEM LOAD",'Actual NPC (Total System)'!$A:$A,0),0,1000,1),0),1)*$E323</f>
        <v>0</v>
      </c>
      <c r="P323" s="194">
        <f ca="1">INDEX(OFFSET('Actual NPC (Total System)'!N$1,MATCH("NET SYSTEM LOAD",'Actual NPC (Total System)'!$A:$A,0),0,1000,1),MATCH($C323,OFFSET('Actual NPC (Total System)'!$C$1,MATCH("NET SYSTEM LOAD",'Actual NPC (Total System)'!$A:$A,0),0,1000,1),0),1)*$E323</f>
        <v>0</v>
      </c>
      <c r="Q323" s="194">
        <f ca="1">INDEX(OFFSET('Actual NPC (Total System)'!O$1,MATCH("NET SYSTEM LOAD",'Actual NPC (Total System)'!$A:$A,0),0,1000,1),MATCH($C323,OFFSET('Actual NPC (Total System)'!$C$1,MATCH("NET SYSTEM LOAD",'Actual NPC (Total System)'!$A:$A,0),0,1000,1),0),1)*$E323</f>
        <v>0</v>
      </c>
      <c r="R323" s="194">
        <f ca="1">INDEX(OFFSET('Actual NPC (Total System)'!P$1,MATCH("NET SYSTEM LOAD",'Actual NPC (Total System)'!$A:$A,0),0,1000,1),MATCH($C323,OFFSET('Actual NPC (Total System)'!$C$1,MATCH("NET SYSTEM LOAD",'Actual NPC (Total System)'!$A:$A,0),0,1000,1),0),1)*$E323</f>
        <v>0</v>
      </c>
      <c r="S323" s="59"/>
    </row>
    <row r="324" spans="1:19" ht="12.75">
      <c r="A324" s="131"/>
      <c r="B324" s="129"/>
      <c r="C324" s="130"/>
      <c r="D324" s="170"/>
      <c r="E324" s="47"/>
      <c r="F324" s="215" t="s">
        <v>86</v>
      </c>
      <c r="G324" s="215" t="s">
        <v>86</v>
      </c>
      <c r="H324" s="215" t="s">
        <v>86</v>
      </c>
      <c r="I324" s="215" t="s">
        <v>86</v>
      </c>
      <c r="J324" s="215" t="s">
        <v>86</v>
      </c>
      <c r="K324" s="215" t="s">
        <v>86</v>
      </c>
      <c r="L324" s="215" t="s">
        <v>86</v>
      </c>
      <c r="M324" s="215" t="s">
        <v>86</v>
      </c>
      <c r="N324" s="215" t="s">
        <v>86</v>
      </c>
      <c r="O324" s="215" t="s">
        <v>86</v>
      </c>
      <c r="P324" s="215" t="s">
        <v>86</v>
      </c>
      <c r="Q324" s="215" t="s">
        <v>86</v>
      </c>
      <c r="R324" s="215" t="s">
        <v>86</v>
      </c>
      <c r="S324" s="59"/>
    </row>
    <row r="325" spans="1:19" ht="12.75">
      <c r="A325" s="134" t="s">
        <v>62</v>
      </c>
      <c r="B325" s="129"/>
      <c r="C325" s="130"/>
      <c r="D325" s="170"/>
      <c r="E325" s="47"/>
      <c r="F325" s="192">
        <f ca="1">SUM(G325:R325)</f>
        <v>810171.01419302367</v>
      </c>
      <c r="G325" s="192">
        <f t="shared" ref="G325:R325" ca="1" si="86">SUM(G316:G323)</f>
        <v>57590.689492024176</v>
      </c>
      <c r="H325" s="192">
        <f t="shared" ca="1" si="86"/>
        <v>59354.2108511853</v>
      </c>
      <c r="I325" s="192">
        <f t="shared" ca="1" si="86"/>
        <v>47065.28223106583</v>
      </c>
      <c r="J325" s="192">
        <f t="shared" ca="1" si="86"/>
        <v>78285.159909516151</v>
      </c>
      <c r="K325" s="192">
        <f t="shared" ca="1" si="86"/>
        <v>28005.815626876887</v>
      </c>
      <c r="L325" s="192">
        <f t="shared" ca="1" si="86"/>
        <v>22847.139310615017</v>
      </c>
      <c r="M325" s="192">
        <f t="shared" ca="1" si="86"/>
        <v>67476.879239055474</v>
      </c>
      <c r="N325" s="192">
        <f t="shared" ca="1" si="86"/>
        <v>83374.185108267513</v>
      </c>
      <c r="O325" s="192">
        <f t="shared" ca="1" si="86"/>
        <v>84992.113163729256</v>
      </c>
      <c r="P325" s="192">
        <f t="shared" ca="1" si="86"/>
        <v>71999.7082567537</v>
      </c>
      <c r="Q325" s="192">
        <f t="shared" ca="1" si="86"/>
        <v>103221.15870237362</v>
      </c>
      <c r="R325" s="192">
        <f t="shared" ca="1" si="86"/>
        <v>105958.67230156067</v>
      </c>
      <c r="S325" s="59"/>
    </row>
    <row r="326" spans="1:19" ht="12.75">
      <c r="A326" s="134"/>
      <c r="B326" s="132"/>
      <c r="C326" s="133"/>
      <c r="D326" s="170"/>
      <c r="E326" s="47"/>
      <c r="F326" s="187"/>
      <c r="G326" s="187"/>
      <c r="H326" s="187"/>
      <c r="I326" s="187"/>
      <c r="J326" s="187"/>
      <c r="K326" s="187"/>
      <c r="L326" s="187"/>
      <c r="M326" s="187"/>
      <c r="N326" s="187"/>
      <c r="O326" s="187"/>
      <c r="P326" s="187"/>
      <c r="Q326" s="187"/>
      <c r="R326" s="187"/>
      <c r="S326" s="59"/>
    </row>
    <row r="327" spans="1:19" ht="12.75">
      <c r="A327" s="136" t="s">
        <v>145</v>
      </c>
      <c r="B327" s="15"/>
      <c r="C327" s="91"/>
      <c r="D327" s="170"/>
      <c r="E327" s="47"/>
      <c r="F327" s="187"/>
      <c r="G327" s="187"/>
      <c r="H327" s="187"/>
      <c r="I327" s="187"/>
      <c r="J327" s="187"/>
      <c r="K327" s="187"/>
      <c r="L327" s="187"/>
      <c r="M327" s="187"/>
      <c r="N327" s="187"/>
      <c r="O327" s="187"/>
      <c r="P327" s="187"/>
      <c r="Q327" s="187"/>
      <c r="R327" s="187"/>
      <c r="S327" s="59"/>
    </row>
    <row r="328" spans="1:19" ht="12.75">
      <c r="A328" s="147"/>
      <c r="B328" s="15"/>
      <c r="C328" s="135" t="s">
        <v>63</v>
      </c>
      <c r="D328" s="327" t="s">
        <v>198</v>
      </c>
      <c r="E328" s="326">
        <f>VLOOKUP(D328,'Actual Factors'!$A$4:$B$9,2,FALSE)</f>
        <v>7.966085435555563E-2</v>
      </c>
      <c r="F328" s="187">
        <f ca="1">SUM(G328:R328)</f>
        <v>218730.70270727141</v>
      </c>
      <c r="G328" s="194">
        <f ca="1">INDEX(OFFSET('Actual NPC (Total System)'!E$1,MATCH("NET SYSTEM LOAD",'Actual NPC (Total System)'!$A:$A,0),0,1000,1),MATCH($C328,OFFSET('Actual NPC (Total System)'!$C$1,MATCH("NET SYSTEM LOAD",'Actual NPC (Total System)'!$A:$A,0),0,1000,1),0),1)*$E328</f>
        <v>26981.52967449847</v>
      </c>
      <c r="H328" s="194">
        <f ca="1">INDEX(OFFSET('Actual NPC (Total System)'!F$1,MATCH("NET SYSTEM LOAD",'Actual NPC (Total System)'!$A:$A,0),0,1000,1),MATCH($C328,OFFSET('Actual NPC (Total System)'!$C$1,MATCH("NET SYSTEM LOAD",'Actual NPC (Total System)'!$A:$A,0),0,1000,1),0),1)*$E328</f>
        <v>14751.99531383357</v>
      </c>
      <c r="I328" s="194">
        <f ca="1">INDEX(OFFSET('Actual NPC (Total System)'!G$1,MATCH("NET SYSTEM LOAD",'Actual NPC (Total System)'!$A:$A,0),0,1000,1),MATCH($C328,OFFSET('Actual NPC (Total System)'!$C$1,MATCH("NET SYSTEM LOAD",'Actual NPC (Total System)'!$A:$A,0),0,1000,1),0),1)*$E328</f>
        <v>28395.90814358136</v>
      </c>
      <c r="J328" s="194">
        <f ca="1">INDEX(OFFSET('Actual NPC (Total System)'!H$1,MATCH("NET SYSTEM LOAD",'Actual NPC (Total System)'!$A:$A,0),0,1000,1),MATCH($C328,OFFSET('Actual NPC (Total System)'!$C$1,MATCH("NET SYSTEM LOAD",'Actual NPC (Total System)'!$A:$A,0),0,1000,1),0),1)*$E328</f>
        <v>20780.330467190241</v>
      </c>
      <c r="K328" s="194">
        <f ca="1">INDEX(OFFSET('Actual NPC (Total System)'!I$1,MATCH("NET SYSTEM LOAD",'Actual NPC (Total System)'!$A:$A,0),0,1000,1),MATCH($C328,OFFSET('Actual NPC (Total System)'!$C$1,MATCH("NET SYSTEM LOAD",'Actual NPC (Total System)'!$A:$A,0),0,1000,1),0),1)*$E328</f>
        <v>28396.226786998781</v>
      </c>
      <c r="L328" s="194">
        <f ca="1">INDEX(OFFSET('Actual NPC (Total System)'!J$1,MATCH("NET SYSTEM LOAD",'Actual NPC (Total System)'!$A:$A,0),0,1000,1),MATCH($C328,OFFSET('Actual NPC (Total System)'!$C$1,MATCH("NET SYSTEM LOAD",'Actual NPC (Total System)'!$A:$A,0),0,1000,1),0),1)*$E328</f>
        <v>23284.071119585355</v>
      </c>
      <c r="M328" s="194">
        <f ca="1">INDEX(OFFSET('Actual NPC (Total System)'!K$1,MATCH("NET SYSTEM LOAD",'Actual NPC (Total System)'!$A:$A,0),0,1000,1),MATCH($C328,OFFSET('Actual NPC (Total System)'!$C$1,MATCH("NET SYSTEM LOAD",'Actual NPC (Total System)'!$A:$A,0),0,1000,1),0),1)*$E328</f>
        <v>12414.506864478501</v>
      </c>
      <c r="N328" s="194">
        <f ca="1">INDEX(OFFSET('Actual NPC (Total System)'!L$1,MATCH("NET SYSTEM LOAD",'Actual NPC (Total System)'!$A:$A,0),0,1000,1),MATCH($C328,OFFSET('Actual NPC (Total System)'!$C$1,MATCH("NET SYSTEM LOAD",'Actual NPC (Total System)'!$A:$A,0),0,1000,1),0),1)*$E328</f>
        <v>9764.9868486127198</v>
      </c>
      <c r="O328" s="194">
        <f ca="1">INDEX(OFFSET('Actual NPC (Total System)'!M$1,MATCH("NET SYSTEM LOAD",'Actual NPC (Total System)'!$A:$A,0),0,1000,1),MATCH($C328,OFFSET('Actual NPC (Total System)'!$C$1,MATCH("NET SYSTEM LOAD",'Actual NPC (Total System)'!$A:$A,0),0,1000,1),0),1)*$E328</f>
        <v>9978.3982774312535</v>
      </c>
      <c r="P328" s="194">
        <f ca="1">INDEX(OFFSET('Actual NPC (Total System)'!N$1,MATCH("NET SYSTEM LOAD",'Actual NPC (Total System)'!$A:$A,0),0,1000,1),MATCH($C328,OFFSET('Actual NPC (Total System)'!$C$1,MATCH("NET SYSTEM LOAD",'Actual NPC (Total System)'!$A:$A,0),0,1000,1),0),1)*$E328</f>
        <v>11174.426344725565</v>
      </c>
      <c r="Q328" s="194">
        <f ca="1">INDEX(OFFSET('Actual NPC (Total System)'!O$1,MATCH("NET SYSTEM LOAD",'Actual NPC (Total System)'!$A:$A,0),0,1000,1),MATCH($C328,OFFSET('Actual NPC (Total System)'!$C$1,MATCH("NET SYSTEM LOAD",'Actual NPC (Total System)'!$A:$A,0),0,1000,1),0),1)*$E328</f>
        <v>16057.557055866771</v>
      </c>
      <c r="R328" s="194">
        <f ca="1">INDEX(OFFSET('Actual NPC (Total System)'!P$1,MATCH("NET SYSTEM LOAD",'Actual NPC (Total System)'!$A:$A,0),0,1000,1),MATCH($C328,OFFSET('Actual NPC (Total System)'!$C$1,MATCH("NET SYSTEM LOAD",'Actual NPC (Total System)'!$A:$A,0),0,1000,1),0),1)*$E328</f>
        <v>16750.765810468816</v>
      </c>
      <c r="S328" s="59"/>
    </row>
    <row r="329" spans="1:19" ht="12.75">
      <c r="A329" s="147"/>
      <c r="B329" s="15"/>
      <c r="C329" s="135" t="s">
        <v>64</v>
      </c>
      <c r="D329" s="327" t="s">
        <v>198</v>
      </c>
      <c r="E329" s="326">
        <f>VLOOKUP(D329,'Actual Factors'!$A$4:$B$9,2,FALSE)</f>
        <v>7.966085435555563E-2</v>
      </c>
      <c r="F329" s="187">
        <f t="shared" ref="F329" ca="1" si="87">SUM(G329:R329)</f>
        <v>15134.294206415083</v>
      </c>
      <c r="G329" s="194">
        <f ca="1">INDEX(OFFSET('Actual NPC (Total System)'!E$1,MATCH("NET SYSTEM LOAD",'Actual NPC (Total System)'!$A:$A,0),0,1000,1),MATCH($C329,OFFSET('Actual NPC (Total System)'!$C$1,MATCH("NET SYSTEM LOAD",'Actual NPC (Total System)'!$A:$A,0),0,1000,1),0),1)*$E329</f>
        <v>431.98981997227713</v>
      </c>
      <c r="H329" s="194">
        <f ca="1">INDEX(OFFSET('Actual NPC (Total System)'!F$1,MATCH("NET SYSTEM LOAD",'Actual NPC (Total System)'!$A:$A,0),0,1000,1),MATCH($C329,OFFSET('Actual NPC (Total System)'!$C$1,MATCH("NET SYSTEM LOAD",'Actual NPC (Total System)'!$A:$A,0),0,1000,1),0),1)*$E329</f>
        <v>361.54477053540711</v>
      </c>
      <c r="I329" s="194">
        <f ca="1">INDEX(OFFSET('Actual NPC (Total System)'!G$1,MATCH("NET SYSTEM LOAD",'Actual NPC (Total System)'!$A:$A,0),0,1000,1),MATCH($C329,OFFSET('Actual NPC (Total System)'!$C$1,MATCH("NET SYSTEM LOAD",'Actual NPC (Total System)'!$A:$A,0),0,1000,1),0),1)*$E329</f>
        <v>977.28661037170275</v>
      </c>
      <c r="J329" s="194">
        <f ca="1">INDEX(OFFSET('Actual NPC (Total System)'!H$1,MATCH("NET SYSTEM LOAD",'Actual NPC (Total System)'!$A:$A,0),0,1000,1),MATCH($C329,OFFSET('Actual NPC (Total System)'!$C$1,MATCH("NET SYSTEM LOAD",'Actual NPC (Total System)'!$A:$A,0),0,1000,1),0),1)*$E329</f>
        <v>1728.0727169457109</v>
      </c>
      <c r="K329" s="194">
        <f ca="1">INDEX(OFFSET('Actual NPC (Total System)'!I$1,MATCH("NET SYSTEM LOAD",'Actual NPC (Total System)'!$A:$A,0),0,1000,1),MATCH($C329,OFFSET('Actual NPC (Total System)'!$C$1,MATCH("NET SYSTEM LOAD",'Actual NPC (Total System)'!$A:$A,0),0,1000,1),0),1)*$E329</f>
        <v>1185.4902904975963</v>
      </c>
      <c r="L329" s="194">
        <f ca="1">INDEX(OFFSET('Actual NPC (Total System)'!J$1,MATCH("NET SYSTEM LOAD",'Actual NPC (Total System)'!$A:$A,0),0,1000,1),MATCH($C329,OFFSET('Actual NPC (Total System)'!$C$1,MATCH("NET SYSTEM LOAD",'Actual NPC (Total System)'!$A:$A,0),0,1000,1),0),1)*$E329</f>
        <v>1812.6962035450542</v>
      </c>
      <c r="M329" s="194">
        <f ca="1">INDEX(OFFSET('Actual NPC (Total System)'!K$1,MATCH("NET SYSTEM LOAD",'Actual NPC (Total System)'!$A:$A,0),0,1000,1),MATCH($C329,OFFSET('Actual NPC (Total System)'!$C$1,MATCH("NET SYSTEM LOAD",'Actual NPC (Total System)'!$A:$A,0),0,1000,1),0),1)*$E329</f>
        <v>3221.8022393215679</v>
      </c>
      <c r="N329" s="194">
        <f ca="1">INDEX(OFFSET('Actual NPC (Total System)'!L$1,MATCH("NET SYSTEM LOAD",'Actual NPC (Total System)'!$A:$A,0),0,1000,1),MATCH($C329,OFFSET('Actual NPC (Total System)'!$C$1,MATCH("NET SYSTEM LOAD",'Actual NPC (Total System)'!$A:$A,0),0,1000,1),0),1)*$E329</f>
        <v>2255.3578695319275</v>
      </c>
      <c r="O329" s="194">
        <f ca="1">INDEX(OFFSET('Actual NPC (Total System)'!M$1,MATCH("NET SYSTEM LOAD",'Actual NPC (Total System)'!$A:$A,0),0,1000,1),MATCH($C329,OFFSET('Actual NPC (Total System)'!$C$1,MATCH("NET SYSTEM LOAD",'Actual NPC (Total System)'!$A:$A,0),0,1000,1),0),1)*$E329</f>
        <v>1546.3485437901675</v>
      </c>
      <c r="P329" s="194">
        <f ca="1">INDEX(OFFSET('Actual NPC (Total System)'!N$1,MATCH("NET SYSTEM LOAD",'Actual NPC (Total System)'!$A:$A,0),0,1000,1),MATCH($C329,OFFSET('Actual NPC (Total System)'!$C$1,MATCH("NET SYSTEM LOAD",'Actual NPC (Total System)'!$A:$A,0),0,1000,1),0),1)*$E329</f>
        <v>524.48220576486256</v>
      </c>
      <c r="Q329" s="194">
        <f ca="1">INDEX(OFFSET('Actual NPC (Total System)'!O$1,MATCH("NET SYSTEM LOAD",'Actual NPC (Total System)'!$A:$A,0),0,1000,1),MATCH($C329,OFFSET('Actual NPC (Total System)'!$C$1,MATCH("NET SYSTEM LOAD",'Actual NPC (Total System)'!$A:$A,0),0,1000,1),0),1)*$E329</f>
        <v>544.61608839895746</v>
      </c>
      <c r="R329" s="194">
        <f ca="1">INDEX(OFFSET('Actual NPC (Total System)'!P$1,MATCH("NET SYSTEM LOAD",'Actual NPC (Total System)'!$A:$A,0),0,1000,1),MATCH($C329,OFFSET('Actual NPC (Total System)'!$C$1,MATCH("NET SYSTEM LOAD",'Actual NPC (Total System)'!$A:$A,0),0,1000,1),0),1)*$E329</f>
        <v>544.60684773985224</v>
      </c>
      <c r="S329" s="59"/>
    </row>
    <row r="330" spans="1:19" ht="12.75">
      <c r="A330" s="147"/>
      <c r="B330" s="15"/>
      <c r="C330" s="91"/>
      <c r="D330" s="170"/>
      <c r="E330" s="47"/>
      <c r="F330" s="215" t="s">
        <v>86</v>
      </c>
      <c r="G330" s="215" t="s">
        <v>86</v>
      </c>
      <c r="H330" s="215" t="s">
        <v>86</v>
      </c>
      <c r="I330" s="215" t="s">
        <v>86</v>
      </c>
      <c r="J330" s="215" t="s">
        <v>86</v>
      </c>
      <c r="K330" s="215" t="s">
        <v>86</v>
      </c>
      <c r="L330" s="215" t="s">
        <v>86</v>
      </c>
      <c r="M330" s="215" t="s">
        <v>86</v>
      </c>
      <c r="N330" s="215" t="s">
        <v>86</v>
      </c>
      <c r="O330" s="215" t="s">
        <v>86</v>
      </c>
      <c r="P330" s="215" t="s">
        <v>86</v>
      </c>
      <c r="Q330" s="215" t="s">
        <v>86</v>
      </c>
      <c r="R330" s="215" t="s">
        <v>86</v>
      </c>
      <c r="S330" s="59"/>
    </row>
    <row r="331" spans="1:19" ht="12.75">
      <c r="A331" s="136" t="s">
        <v>65</v>
      </c>
      <c r="B331" s="15"/>
      <c r="C331" s="91"/>
      <c r="D331" s="170"/>
      <c r="E331" s="47"/>
      <c r="F331" s="192">
        <f ca="1">SUM(G331:R331)</f>
        <v>233864.99691368651</v>
      </c>
      <c r="G331" s="192">
        <f t="shared" ref="G331:R331" ca="1" si="88">SUM(G328:G329)</f>
        <v>27413.519494470747</v>
      </c>
      <c r="H331" s="192">
        <f t="shared" ca="1" si="88"/>
        <v>15113.540084368977</v>
      </c>
      <c r="I331" s="192">
        <f t="shared" ca="1" si="88"/>
        <v>29373.194753953063</v>
      </c>
      <c r="J331" s="192">
        <f t="shared" ca="1" si="88"/>
        <v>22508.40318413595</v>
      </c>
      <c r="K331" s="192">
        <f t="shared" ca="1" si="88"/>
        <v>29581.717077496378</v>
      </c>
      <c r="L331" s="192">
        <f t="shared" ca="1" si="88"/>
        <v>25096.767323130407</v>
      </c>
      <c r="M331" s="192">
        <f t="shared" ca="1" si="88"/>
        <v>15636.309103800068</v>
      </c>
      <c r="N331" s="192">
        <f t="shared" ca="1" si="88"/>
        <v>12020.344718144646</v>
      </c>
      <c r="O331" s="192">
        <f t="shared" ca="1" si="88"/>
        <v>11524.746821221421</v>
      </c>
      <c r="P331" s="192">
        <f t="shared" ca="1" si="88"/>
        <v>11698.908550490429</v>
      </c>
      <c r="Q331" s="192">
        <f t="shared" ca="1" si="88"/>
        <v>16602.173144265729</v>
      </c>
      <c r="R331" s="192">
        <f t="shared" ca="1" si="88"/>
        <v>17295.372658208667</v>
      </c>
      <c r="S331" s="59"/>
    </row>
    <row r="332" spans="1:19" ht="12.75">
      <c r="A332" s="147"/>
      <c r="B332" s="15"/>
      <c r="C332" s="91"/>
      <c r="D332" s="170"/>
      <c r="E332" s="47"/>
      <c r="F332" s="187"/>
      <c r="G332" s="187"/>
      <c r="H332" s="187"/>
      <c r="I332" s="187"/>
      <c r="J332" s="187"/>
      <c r="K332" s="187"/>
      <c r="L332" s="187"/>
      <c r="M332" s="187"/>
      <c r="N332" s="187"/>
      <c r="O332" s="187"/>
      <c r="P332" s="187"/>
      <c r="Q332" s="187"/>
      <c r="R332" s="187"/>
      <c r="S332" s="59"/>
    </row>
    <row r="333" spans="1:19" ht="12.75">
      <c r="A333" s="136" t="s">
        <v>146</v>
      </c>
      <c r="B333" s="15"/>
      <c r="C333" s="91"/>
      <c r="D333" s="170"/>
      <c r="E333" s="47"/>
      <c r="F333" s="187"/>
      <c r="G333" s="187"/>
      <c r="H333" s="187"/>
      <c r="I333" s="187"/>
      <c r="J333" s="187"/>
      <c r="K333" s="187"/>
      <c r="L333" s="187"/>
      <c r="M333" s="187"/>
      <c r="N333" s="187"/>
      <c r="O333" s="187"/>
      <c r="P333" s="187"/>
      <c r="Q333" s="187"/>
      <c r="R333" s="187"/>
      <c r="S333" s="59"/>
    </row>
    <row r="334" spans="1:19" ht="12.75">
      <c r="A334" s="15"/>
      <c r="B334" s="15"/>
      <c r="C334" s="148" t="s">
        <v>56</v>
      </c>
      <c r="D334" s="327" t="s">
        <v>198</v>
      </c>
      <c r="E334" s="326">
        <f>VLOOKUP(D334,'Actual Factors'!$A$4:$B$9,2,FALSE)</f>
        <v>7.966085435555563E-2</v>
      </c>
      <c r="F334" s="187">
        <f ca="1">SUM(G334:R334)</f>
        <v>20881.420091367439</v>
      </c>
      <c r="G334" s="194">
        <f ca="1">INDEX(OFFSET('Actual NPC (Total System)'!E$1,MATCH("NET SYSTEM LOAD",'Actual NPC (Total System)'!$A:$A,0),0,1000,1),MATCH($C334,OFFSET('Actual NPC (Total System)'!$C$1,MATCH("NET SYSTEM LOAD",'Actual NPC (Total System)'!$A:$A,0),0,1000,1),0),1)*$E334</f>
        <v>2125.1922724975129</v>
      </c>
      <c r="H334" s="194">
        <f ca="1">INDEX(OFFSET('Actual NPC (Total System)'!F$1,MATCH("NET SYSTEM LOAD",'Actual NPC (Total System)'!$A:$A,0),0,1000,1),MATCH($C334,OFFSET('Actual NPC (Total System)'!$C$1,MATCH("NET SYSTEM LOAD",'Actual NPC (Total System)'!$A:$A,0),0,1000,1),0),1)*$E334</f>
        <v>1897.0435856232018</v>
      </c>
      <c r="I334" s="194">
        <f ca="1">INDEX(OFFSET('Actual NPC (Total System)'!G$1,MATCH("NET SYSTEM LOAD",'Actual NPC (Total System)'!$A:$A,0),0,1000,1),MATCH($C334,OFFSET('Actual NPC (Total System)'!$C$1,MATCH("NET SYSTEM LOAD",'Actual NPC (Total System)'!$A:$A,0),0,1000,1),0),1)*$E334</f>
        <v>1944.8400982365351</v>
      </c>
      <c r="J334" s="194">
        <f ca="1">INDEX(OFFSET('Actual NPC (Total System)'!H$1,MATCH("NET SYSTEM LOAD",'Actual NPC (Total System)'!$A:$A,0),0,1000,1),MATCH($C334,OFFSET('Actual NPC (Total System)'!$C$1,MATCH("NET SYSTEM LOAD",'Actual NPC (Total System)'!$A:$A,0),0,1000,1),0),1)*$E334</f>
        <v>1800.6539518529794</v>
      </c>
      <c r="K334" s="194">
        <f ca="1">INDEX(OFFSET('Actual NPC (Total System)'!I$1,MATCH("NET SYSTEM LOAD",'Actual NPC (Total System)'!$A:$A,0),0,1000,1),MATCH($C334,OFFSET('Actual NPC (Total System)'!$C$1,MATCH("NET SYSTEM LOAD",'Actual NPC (Total System)'!$A:$A,0),0,1000,1),0),1)*$E334</f>
        <v>1960.8519299620018</v>
      </c>
      <c r="L334" s="194">
        <f ca="1">INDEX(OFFSET('Actual NPC (Total System)'!J$1,MATCH("NET SYSTEM LOAD",'Actual NPC (Total System)'!$A:$A,0),0,1000,1),MATCH($C334,OFFSET('Actual NPC (Total System)'!$C$1,MATCH("NET SYSTEM LOAD",'Actual NPC (Total System)'!$A:$A,0),0,1000,1),0),1)*$E334</f>
        <v>1748.7947356675127</v>
      </c>
      <c r="M334" s="194">
        <f ca="1">INDEX(OFFSET('Actual NPC (Total System)'!K$1,MATCH("NET SYSTEM LOAD",'Actual NPC (Total System)'!$A:$A,0),0,1000,1),MATCH($C334,OFFSET('Actual NPC (Total System)'!$C$1,MATCH("NET SYSTEM LOAD",'Actual NPC (Total System)'!$A:$A,0),0,1000,1),0),1)*$E334</f>
        <v>1645.474607568357</v>
      </c>
      <c r="N334" s="194">
        <f ca="1">INDEX(OFFSET('Actual NPC (Total System)'!L$1,MATCH("NET SYSTEM LOAD",'Actual NPC (Total System)'!$A:$A,0),0,1000,1),MATCH($C334,OFFSET('Actual NPC (Total System)'!$C$1,MATCH("NET SYSTEM LOAD",'Actual NPC (Total System)'!$A:$A,0),0,1000,1),0),1)*$E334</f>
        <v>1473.7258055777791</v>
      </c>
      <c r="O334" s="194">
        <f ca="1">INDEX(OFFSET('Actual NPC (Total System)'!M$1,MATCH("NET SYSTEM LOAD",'Actual NPC (Total System)'!$A:$A,0),0,1000,1),MATCH($C334,OFFSET('Actual NPC (Total System)'!$C$1,MATCH("NET SYSTEM LOAD",'Actual NPC (Total System)'!$A:$A,0),0,1000,1),0),1)*$E334</f>
        <v>1492.6054280600458</v>
      </c>
      <c r="P334" s="194">
        <f ca="1">INDEX(OFFSET('Actual NPC (Total System)'!N$1,MATCH("NET SYSTEM LOAD",'Actual NPC (Total System)'!$A:$A,0),0,1000,1),MATCH($C334,OFFSET('Actual NPC (Total System)'!$C$1,MATCH("NET SYSTEM LOAD",'Actual NPC (Total System)'!$A:$A,0),0,1000,1),0),1)*$E334</f>
        <v>1633.8441228324459</v>
      </c>
      <c r="Q334" s="194">
        <f ca="1">INDEX(OFFSET('Actual NPC (Total System)'!O$1,MATCH("NET SYSTEM LOAD",'Actual NPC (Total System)'!$A:$A,0),0,1000,1),MATCH($C334,OFFSET('Actual NPC (Total System)'!$C$1,MATCH("NET SYSTEM LOAD",'Actual NPC (Total System)'!$A:$A,0),0,1000,1),0),1)*$E334</f>
        <v>1289.3109277446679</v>
      </c>
      <c r="R334" s="194">
        <f ca="1">INDEX(OFFSET('Actual NPC (Total System)'!P$1,MATCH("NET SYSTEM LOAD",'Actual NPC (Total System)'!$A:$A,0),0,1000,1),MATCH($C334,OFFSET('Actual NPC (Total System)'!$C$1,MATCH("NET SYSTEM LOAD",'Actual NPC (Total System)'!$A:$A,0),0,1000,1),0),1)*$E334</f>
        <v>1869.0826257444016</v>
      </c>
      <c r="S334" s="59"/>
    </row>
    <row r="335" spans="1:19" ht="12.75">
      <c r="B335" s="15"/>
      <c r="C335" s="148" t="s">
        <v>109</v>
      </c>
      <c r="D335" s="327" t="s">
        <v>172</v>
      </c>
      <c r="E335" s="326">
        <f>VLOOKUP(D335,'Actual Factors'!$A$4:$B$9,2,FALSE)</f>
        <v>0</v>
      </c>
      <c r="F335" s="187">
        <f t="shared" ref="F335" ca="1" si="89">SUM(G335:R335)</f>
        <v>0</v>
      </c>
      <c r="G335" s="194">
        <f ca="1">INDEX(OFFSET('Actual NPC (Total System)'!E$1,MATCH("NET SYSTEM LOAD",'Actual NPC (Total System)'!$A:$A,0),0,1000,1),MATCH($C335,OFFSET('Actual NPC (Total System)'!$C$1,MATCH("NET SYSTEM LOAD",'Actual NPC (Total System)'!$A:$A,0),0,1000,1),0),1)*$E335</f>
        <v>0</v>
      </c>
      <c r="H335" s="194">
        <f ca="1">INDEX(OFFSET('Actual NPC (Total System)'!F$1,MATCH("NET SYSTEM LOAD",'Actual NPC (Total System)'!$A:$A,0),0,1000,1),MATCH($C335,OFFSET('Actual NPC (Total System)'!$C$1,MATCH("NET SYSTEM LOAD",'Actual NPC (Total System)'!$A:$A,0),0,1000,1),0),1)*$E335</f>
        <v>0</v>
      </c>
      <c r="I335" s="194">
        <f ca="1">INDEX(OFFSET('Actual NPC (Total System)'!G$1,MATCH("NET SYSTEM LOAD",'Actual NPC (Total System)'!$A:$A,0),0,1000,1),MATCH($C335,OFFSET('Actual NPC (Total System)'!$C$1,MATCH("NET SYSTEM LOAD",'Actual NPC (Total System)'!$A:$A,0),0,1000,1),0),1)*$E335</f>
        <v>0</v>
      </c>
      <c r="J335" s="194">
        <f ca="1">INDEX(OFFSET('Actual NPC (Total System)'!H$1,MATCH("NET SYSTEM LOAD",'Actual NPC (Total System)'!$A:$A,0),0,1000,1),MATCH($C335,OFFSET('Actual NPC (Total System)'!$C$1,MATCH("NET SYSTEM LOAD",'Actual NPC (Total System)'!$A:$A,0),0,1000,1),0),1)*$E335</f>
        <v>0</v>
      </c>
      <c r="K335" s="194">
        <f ca="1">INDEX(OFFSET('Actual NPC (Total System)'!I$1,MATCH("NET SYSTEM LOAD",'Actual NPC (Total System)'!$A:$A,0),0,1000,1),MATCH($C335,OFFSET('Actual NPC (Total System)'!$C$1,MATCH("NET SYSTEM LOAD",'Actual NPC (Total System)'!$A:$A,0),0,1000,1),0),1)*$E335</f>
        <v>0</v>
      </c>
      <c r="L335" s="194">
        <f ca="1">INDEX(OFFSET('Actual NPC (Total System)'!J$1,MATCH("NET SYSTEM LOAD",'Actual NPC (Total System)'!$A:$A,0),0,1000,1),MATCH($C335,OFFSET('Actual NPC (Total System)'!$C$1,MATCH("NET SYSTEM LOAD",'Actual NPC (Total System)'!$A:$A,0),0,1000,1),0),1)*$E335</f>
        <v>0</v>
      </c>
      <c r="M335" s="194">
        <f ca="1">INDEX(OFFSET('Actual NPC (Total System)'!K$1,MATCH("NET SYSTEM LOAD",'Actual NPC (Total System)'!$A:$A,0),0,1000,1),MATCH($C335,OFFSET('Actual NPC (Total System)'!$C$1,MATCH("NET SYSTEM LOAD",'Actual NPC (Total System)'!$A:$A,0),0,1000,1),0),1)*$E335</f>
        <v>0</v>
      </c>
      <c r="N335" s="194">
        <f ca="1">INDEX(OFFSET('Actual NPC (Total System)'!L$1,MATCH("NET SYSTEM LOAD",'Actual NPC (Total System)'!$A:$A,0),0,1000,1),MATCH($C335,OFFSET('Actual NPC (Total System)'!$C$1,MATCH("NET SYSTEM LOAD",'Actual NPC (Total System)'!$A:$A,0),0,1000,1),0),1)*$E335</f>
        <v>0</v>
      </c>
      <c r="O335" s="194">
        <f ca="1">INDEX(OFFSET('Actual NPC (Total System)'!M$1,MATCH("NET SYSTEM LOAD",'Actual NPC (Total System)'!$A:$A,0),0,1000,1),MATCH($C335,OFFSET('Actual NPC (Total System)'!$C$1,MATCH("NET SYSTEM LOAD",'Actual NPC (Total System)'!$A:$A,0),0,1000,1),0),1)*$E335</f>
        <v>0</v>
      </c>
      <c r="P335" s="194">
        <f ca="1">INDEX(OFFSET('Actual NPC (Total System)'!N$1,MATCH("NET SYSTEM LOAD",'Actual NPC (Total System)'!$A:$A,0),0,1000,1),MATCH($C335,OFFSET('Actual NPC (Total System)'!$C$1,MATCH("NET SYSTEM LOAD",'Actual NPC (Total System)'!$A:$A,0),0,1000,1),0),1)*$E335</f>
        <v>0</v>
      </c>
      <c r="Q335" s="194">
        <f ca="1">INDEX(OFFSET('Actual NPC (Total System)'!O$1,MATCH("NET SYSTEM LOAD",'Actual NPC (Total System)'!$A:$A,0),0,1000,1),MATCH($C335,OFFSET('Actual NPC (Total System)'!$C$1,MATCH("NET SYSTEM LOAD",'Actual NPC (Total System)'!$A:$A,0),0,1000,1),0),1)*$E335</f>
        <v>0</v>
      </c>
      <c r="R335" s="194">
        <f ca="1">INDEX(OFFSET('Actual NPC (Total System)'!P$1,MATCH("NET SYSTEM LOAD",'Actual NPC (Total System)'!$A:$A,0),0,1000,1),MATCH($C335,OFFSET('Actual NPC (Total System)'!$C$1,MATCH("NET SYSTEM LOAD",'Actual NPC (Total System)'!$A:$A,0),0,1000,1),0),1)*$E335</f>
        <v>0</v>
      </c>
      <c r="S335" s="59"/>
    </row>
    <row r="336" spans="1:19" ht="12.75">
      <c r="B336" s="15"/>
      <c r="C336" s="148" t="s">
        <v>155</v>
      </c>
      <c r="D336" s="327" t="s">
        <v>198</v>
      </c>
      <c r="E336" s="326">
        <f>VLOOKUP(D336,'Actual Factors'!$A$4:$B$9,2,FALSE)</f>
        <v>7.966085435555563E-2</v>
      </c>
      <c r="F336" s="187">
        <f t="shared" ref="F336:F352" ca="1" si="90">SUM(G336:R336)</f>
        <v>48076.998481519287</v>
      </c>
      <c r="G336" s="194">
        <f ca="1">INDEX(OFFSET('Actual NPC (Total System)'!E$1,MATCH("NET SYSTEM LOAD",'Actual NPC (Total System)'!$A:$A,0),0,1000,1),MATCH($C336,OFFSET('Actual NPC (Total System)'!$C$1,MATCH("NET SYSTEM LOAD",'Actual NPC (Total System)'!$A:$A,0),0,1000,1),0),1)*$E336</f>
        <v>7080.0974134130729</v>
      </c>
      <c r="H336" s="194">
        <f ca="1">INDEX(OFFSET('Actual NPC (Total System)'!F$1,MATCH("NET SYSTEM LOAD",'Actual NPC (Total System)'!$A:$A,0),0,1000,1),MATCH($C336,OFFSET('Actual NPC (Total System)'!$C$1,MATCH("NET SYSTEM LOAD",'Actual NPC (Total System)'!$A:$A,0),0,1000,1),0),1)*$E336</f>
        <v>5638.5545929949385</v>
      </c>
      <c r="I336" s="194">
        <f ca="1">INDEX(OFFSET('Actual NPC (Total System)'!G$1,MATCH("NET SYSTEM LOAD",'Actual NPC (Total System)'!$A:$A,0),0,1000,1),MATCH($C336,OFFSET('Actual NPC (Total System)'!$C$1,MATCH("NET SYSTEM LOAD",'Actual NPC (Total System)'!$A:$A,0),0,1000,1),0),1)*$E336</f>
        <v>5658.6291282925386</v>
      </c>
      <c r="J336" s="194">
        <f ca="1">INDEX(OFFSET('Actual NPC (Total System)'!H$1,MATCH("NET SYSTEM LOAD",'Actual NPC (Total System)'!$A:$A,0),0,1000,1),MATCH($C336,OFFSET('Actual NPC (Total System)'!$C$1,MATCH("NET SYSTEM LOAD",'Actual NPC (Total System)'!$A:$A,0),0,1000,1),0),1)*$E336</f>
        <v>4877.4747904819606</v>
      </c>
      <c r="K336" s="194">
        <f ca="1">INDEX(OFFSET('Actual NPC (Total System)'!I$1,MATCH("NET SYSTEM LOAD",'Actual NPC (Total System)'!$A:$A,0),0,1000,1),MATCH($C336,OFFSET('Actual NPC (Total System)'!$C$1,MATCH("NET SYSTEM LOAD",'Actual NPC (Total System)'!$A:$A,0),0,1000,1),0),1)*$E336</f>
        <v>3839.0158931029368</v>
      </c>
      <c r="L336" s="194">
        <f ca="1">INDEX(OFFSET('Actual NPC (Total System)'!J$1,MATCH("NET SYSTEM LOAD",'Actual NPC (Total System)'!$A:$A,0),0,1000,1),MATCH($C336,OFFSET('Actual NPC (Total System)'!$C$1,MATCH("NET SYSTEM LOAD",'Actual NPC (Total System)'!$A:$A,0),0,1000,1),0),1)*$E336</f>
        <v>2204.2158400182243</v>
      </c>
      <c r="M336" s="194">
        <f ca="1">INDEX(OFFSET('Actual NPC (Total System)'!K$1,MATCH("NET SYSTEM LOAD",'Actual NPC (Total System)'!$A:$A,0),0,1000,1),MATCH($C336,OFFSET('Actual NPC (Total System)'!$C$1,MATCH("NET SYSTEM LOAD",'Actual NPC (Total System)'!$A:$A,0),0,1000,1),0),1)*$E336</f>
        <v>1981.7230738031574</v>
      </c>
      <c r="N336" s="194">
        <f ca="1">INDEX(OFFSET('Actual NPC (Total System)'!L$1,MATCH("NET SYSTEM LOAD",'Actual NPC (Total System)'!$A:$A,0),0,1000,1),MATCH($C336,OFFSET('Actual NPC (Total System)'!$C$1,MATCH("NET SYSTEM LOAD",'Actual NPC (Total System)'!$A:$A,0),0,1000,1),0),1)*$E336</f>
        <v>2078.3516901364465</v>
      </c>
      <c r="O336" s="194">
        <f ca="1">INDEX(OFFSET('Actual NPC (Total System)'!M$1,MATCH("NET SYSTEM LOAD",'Actual NPC (Total System)'!$A:$A,0),0,1000,1),MATCH($C336,OFFSET('Actual NPC (Total System)'!$C$1,MATCH("NET SYSTEM LOAD",'Actual NPC (Total System)'!$A:$A,0),0,1000,1),0),1)*$E336</f>
        <v>2642.5895215368469</v>
      </c>
      <c r="P336" s="194">
        <f ca="1">INDEX(OFFSET('Actual NPC (Total System)'!N$1,MATCH("NET SYSTEM LOAD",'Actual NPC (Total System)'!$A:$A,0),0,1000,1),MATCH($C336,OFFSET('Actual NPC (Total System)'!$C$1,MATCH("NET SYSTEM LOAD",'Actual NPC (Total System)'!$A:$A,0),0,1000,1),0),1)*$E336</f>
        <v>3194.161277094714</v>
      </c>
      <c r="Q336" s="194">
        <f ca="1">INDEX(OFFSET('Actual NPC (Total System)'!O$1,MATCH("NET SYSTEM LOAD",'Actual NPC (Total System)'!$A:$A,0),0,1000,1),MATCH($C336,OFFSET('Actual NPC (Total System)'!$C$1,MATCH("NET SYSTEM LOAD",'Actual NPC (Total System)'!$A:$A,0),0,1000,1),0),1)*$E336</f>
        <v>3471.3810502520478</v>
      </c>
      <c r="R336" s="194">
        <f ca="1">INDEX(OFFSET('Actual NPC (Total System)'!P$1,MATCH("NET SYSTEM LOAD",'Actual NPC (Total System)'!$A:$A,0),0,1000,1),MATCH($C336,OFFSET('Actual NPC (Total System)'!$C$1,MATCH("NET SYSTEM LOAD",'Actual NPC (Total System)'!$A:$A,0),0,1000,1),0),1)*$E336</f>
        <v>5410.8042103924054</v>
      </c>
      <c r="S336" s="59"/>
    </row>
    <row r="337" spans="1:19" ht="12.75">
      <c r="B337" s="15"/>
      <c r="C337" s="148" t="s">
        <v>66</v>
      </c>
      <c r="D337" s="327" t="s">
        <v>198</v>
      </c>
      <c r="E337" s="326">
        <f>VLOOKUP(D337,'Actual Factors'!$A$4:$B$9,2,FALSE)</f>
        <v>7.966085435555563E-2</v>
      </c>
      <c r="F337" s="187">
        <f t="shared" ca="1" si="90"/>
        <v>37431.121905442837</v>
      </c>
      <c r="G337" s="194">
        <f ca="1">INDEX(OFFSET('Actual NPC (Total System)'!E$1,MATCH("NET SYSTEM LOAD",'Actual NPC (Total System)'!$A:$A,0),0,1000,1),MATCH($C337,OFFSET('Actual NPC (Total System)'!$C$1,MATCH("NET SYSTEM LOAD",'Actual NPC (Total System)'!$A:$A,0),0,1000,1),0),1)*$E337</f>
        <v>4868.7917573572049</v>
      </c>
      <c r="H337" s="194">
        <f ca="1">INDEX(OFFSET('Actual NPC (Total System)'!F$1,MATCH("NET SYSTEM LOAD",'Actual NPC (Total System)'!$A:$A,0),0,1000,1),MATCH($C337,OFFSET('Actual NPC (Total System)'!$C$1,MATCH("NET SYSTEM LOAD",'Actual NPC (Total System)'!$A:$A,0),0,1000,1),0),1)*$E337</f>
        <v>4273.5658536124929</v>
      </c>
      <c r="I337" s="194">
        <f ca="1">INDEX(OFFSET('Actual NPC (Total System)'!G$1,MATCH("NET SYSTEM LOAD",'Actual NPC (Total System)'!$A:$A,0),0,1000,1),MATCH($C337,OFFSET('Actual NPC (Total System)'!$C$1,MATCH("NET SYSTEM LOAD",'Actual NPC (Total System)'!$A:$A,0),0,1000,1),0),1)*$E337</f>
        <v>3582.7469246411147</v>
      </c>
      <c r="J337" s="194">
        <f ca="1">INDEX(OFFSET('Actual NPC (Total System)'!H$1,MATCH("NET SYSTEM LOAD",'Actual NPC (Total System)'!$A:$A,0),0,1000,1),MATCH($C337,OFFSET('Actual NPC (Total System)'!$C$1,MATCH("NET SYSTEM LOAD",'Actual NPC (Total System)'!$A:$A,0),0,1000,1),0),1)*$E337</f>
        <v>3536.7029508236033</v>
      </c>
      <c r="K337" s="194">
        <f ca="1">INDEX(OFFSET('Actual NPC (Total System)'!I$1,MATCH("NET SYSTEM LOAD",'Actual NPC (Total System)'!$A:$A,0),0,1000,1),MATCH($C337,OFFSET('Actual NPC (Total System)'!$C$1,MATCH("NET SYSTEM LOAD",'Actual NPC (Total System)'!$A:$A,0),0,1000,1),0),1)*$E337</f>
        <v>2743.2011805879138</v>
      </c>
      <c r="L337" s="194">
        <f ca="1">INDEX(OFFSET('Actual NPC (Total System)'!J$1,MATCH("NET SYSTEM LOAD",'Actual NPC (Total System)'!$A:$A,0),0,1000,1),MATCH($C337,OFFSET('Actual NPC (Total System)'!$C$1,MATCH("NET SYSTEM LOAD",'Actual NPC (Total System)'!$A:$A,0),0,1000,1),0),1)*$E337</f>
        <v>2247.5513447876465</v>
      </c>
      <c r="M337" s="194">
        <f ca="1">INDEX(OFFSET('Actual NPC (Total System)'!K$1,MATCH("NET SYSTEM LOAD",'Actual NPC (Total System)'!$A:$A,0),0,1000,1),MATCH($C337,OFFSET('Actual NPC (Total System)'!$C$1,MATCH("NET SYSTEM LOAD",'Actual NPC (Total System)'!$A:$A,0),0,1000,1),0),1)*$E337</f>
        <v>1490.0562807206682</v>
      </c>
      <c r="N337" s="194">
        <f ca="1">INDEX(OFFSET('Actual NPC (Total System)'!L$1,MATCH("NET SYSTEM LOAD",'Actual NPC (Total System)'!$A:$A,0),0,1000,1),MATCH($C337,OFFSET('Actual NPC (Total System)'!$C$1,MATCH("NET SYSTEM LOAD",'Actual NPC (Total System)'!$A:$A,0),0,1000,1),0),1)*$E337</f>
        <v>1320.1396783802679</v>
      </c>
      <c r="O337" s="194">
        <f ca="1">INDEX(OFFSET('Actual NPC (Total System)'!M$1,MATCH("NET SYSTEM LOAD",'Actual NPC (Total System)'!$A:$A,0),0,1000,1),MATCH($C337,OFFSET('Actual NPC (Total System)'!$C$1,MATCH("NET SYSTEM LOAD",'Actual NPC (Total System)'!$A:$A,0),0,1000,1),0),1)*$E337</f>
        <v>1527.0189171416459</v>
      </c>
      <c r="P337" s="194">
        <f ca="1">INDEX(OFFSET('Actual NPC (Total System)'!N$1,MATCH("NET SYSTEM LOAD",'Actual NPC (Total System)'!$A:$A,0),0,1000,1),MATCH($C337,OFFSET('Actual NPC (Total System)'!$C$1,MATCH("NET SYSTEM LOAD",'Actual NPC (Total System)'!$A:$A,0),0,1000,1),0),1)*$E337</f>
        <v>2654.4589888358246</v>
      </c>
      <c r="Q337" s="194">
        <f ca="1">INDEX(OFFSET('Actual NPC (Total System)'!O$1,MATCH("NET SYSTEM LOAD",'Actual NPC (Total System)'!$A:$A,0),0,1000,1),MATCH($C337,OFFSET('Actual NPC (Total System)'!$C$1,MATCH("NET SYSTEM LOAD",'Actual NPC (Total System)'!$A:$A,0),0,1000,1),0),1)*$E337</f>
        <v>3817.7464449900035</v>
      </c>
      <c r="R337" s="194">
        <f ca="1">INDEX(OFFSET('Actual NPC (Total System)'!P$1,MATCH("NET SYSTEM LOAD",'Actual NPC (Total System)'!$A:$A,0),0,1000,1),MATCH($C337,OFFSET('Actual NPC (Total System)'!$C$1,MATCH("NET SYSTEM LOAD",'Actual NPC (Total System)'!$A:$A,0),0,1000,1),0),1)*$E337</f>
        <v>5369.1415835644493</v>
      </c>
      <c r="S337" s="59"/>
    </row>
    <row r="338" spans="1:19" ht="12.75">
      <c r="A338" s="153"/>
      <c r="B338" s="156"/>
      <c r="C338" s="163" t="s">
        <v>156</v>
      </c>
      <c r="D338" s="327" t="s">
        <v>198</v>
      </c>
      <c r="E338" s="326">
        <f>VLOOKUP(D338,'Actual Factors'!$A$4:$B$9,2,FALSE)</f>
        <v>7.966085435555563E-2</v>
      </c>
      <c r="F338" s="187">
        <f t="shared" ca="1" si="90"/>
        <v>64184.980858193114</v>
      </c>
      <c r="G338" s="194">
        <f ca="1">INDEX(OFFSET('Actual NPC (Total System)'!E$1,MATCH("NET SYSTEM LOAD",'Actual NPC (Total System)'!$A:$A,0),0,1000,1),MATCH($C338,OFFSET('Actual NPC (Total System)'!$C$1,MATCH("NET SYSTEM LOAD",'Actual NPC (Total System)'!$A:$A,0),0,1000,1),0),1)*$E338</f>
        <v>7800.8688236221406</v>
      </c>
      <c r="H338" s="194">
        <f ca="1">INDEX(OFFSET('Actual NPC (Total System)'!F$1,MATCH("NET SYSTEM LOAD",'Actual NPC (Total System)'!$A:$A,0),0,1000,1),MATCH($C338,OFFSET('Actual NPC (Total System)'!$C$1,MATCH("NET SYSTEM LOAD",'Actual NPC (Total System)'!$A:$A,0),0,1000,1),0),1)*$E338</f>
        <v>7833.848417325341</v>
      </c>
      <c r="I338" s="194">
        <f ca="1">INDEX(OFFSET('Actual NPC (Total System)'!G$1,MATCH("NET SYSTEM LOAD",'Actual NPC (Total System)'!$A:$A,0),0,1000,1),MATCH($C338,OFFSET('Actual NPC (Total System)'!$C$1,MATCH("NET SYSTEM LOAD",'Actual NPC (Total System)'!$A:$A,0),0,1000,1),0),1)*$E338</f>
        <v>5895.6201700003166</v>
      </c>
      <c r="J338" s="194">
        <f ca="1">INDEX(OFFSET('Actual NPC (Total System)'!H$1,MATCH("NET SYSTEM LOAD",'Actual NPC (Total System)'!$A:$A,0),0,1000,1),MATCH($C338,OFFSET('Actual NPC (Total System)'!$C$1,MATCH("NET SYSTEM LOAD",'Actual NPC (Total System)'!$A:$A,0),0,1000,1),0),1)*$E338</f>
        <v>5948.2759947293389</v>
      </c>
      <c r="K338" s="194">
        <f ca="1">INDEX(OFFSET('Actual NPC (Total System)'!I$1,MATCH("NET SYSTEM LOAD",'Actual NPC (Total System)'!$A:$A,0),0,1000,1),MATCH($C338,OFFSET('Actual NPC (Total System)'!$C$1,MATCH("NET SYSTEM LOAD",'Actual NPC (Total System)'!$A:$A,0),0,1000,1),0),1)*$E338</f>
        <v>4838.7596152651604</v>
      </c>
      <c r="L338" s="194">
        <f ca="1">INDEX(OFFSET('Actual NPC (Total System)'!J$1,MATCH("NET SYSTEM LOAD",'Actual NPC (Total System)'!$A:$A,0),0,1000,1),MATCH($C338,OFFSET('Actual NPC (Total System)'!$C$1,MATCH("NET SYSTEM LOAD",'Actual NPC (Total System)'!$A:$A,0),0,1000,1),0),1)*$E338</f>
        <v>3891.0344309971147</v>
      </c>
      <c r="M338" s="194">
        <f ca="1">INDEX(OFFSET('Actual NPC (Total System)'!K$1,MATCH("NET SYSTEM LOAD",'Actual NPC (Total System)'!$A:$A,0),0,1000,1),MATCH($C338,OFFSET('Actual NPC (Total System)'!$C$1,MATCH("NET SYSTEM LOAD",'Actual NPC (Total System)'!$A:$A,0),0,1000,1),0),1)*$E338</f>
        <v>2424.4781023113355</v>
      </c>
      <c r="N338" s="194">
        <f ca="1">INDEX(OFFSET('Actual NPC (Total System)'!L$1,MATCH("NET SYSTEM LOAD",'Actual NPC (Total System)'!$A:$A,0),0,1000,1),MATCH($C338,OFFSET('Actual NPC (Total System)'!$C$1,MATCH("NET SYSTEM LOAD",'Actual NPC (Total System)'!$A:$A,0),0,1000,1),0),1)*$E338</f>
        <v>2280.7699210539131</v>
      </c>
      <c r="O338" s="194">
        <f ca="1">INDEX(OFFSET('Actual NPC (Total System)'!M$1,MATCH("NET SYSTEM LOAD",'Actual NPC (Total System)'!$A:$A,0),0,1000,1),MATCH($C338,OFFSET('Actual NPC (Total System)'!$C$1,MATCH("NET SYSTEM LOAD",'Actual NPC (Total System)'!$A:$A,0),0,1000,1),0),1)*$E338</f>
        <v>2743.0418588792027</v>
      </c>
      <c r="P338" s="194">
        <f ca="1">INDEX(OFFSET('Actual NPC (Total System)'!N$1,MATCH("NET SYSTEM LOAD",'Actual NPC (Total System)'!$A:$A,0),0,1000,1),MATCH($C338,OFFSET('Actual NPC (Total System)'!$C$1,MATCH("NET SYSTEM LOAD",'Actual NPC (Total System)'!$A:$A,0),0,1000,1),0),1)*$E338</f>
        <v>4538.2788726360041</v>
      </c>
      <c r="Q338" s="194">
        <f ca="1">INDEX(OFFSET('Actual NPC (Total System)'!O$1,MATCH("NET SYSTEM LOAD",'Actual NPC (Total System)'!$A:$A,0),0,1000,1),MATCH($C338,OFFSET('Actual NPC (Total System)'!$C$1,MATCH("NET SYSTEM LOAD",'Actual NPC (Total System)'!$A:$A,0),0,1000,1),0),1)*$E338</f>
        <v>6219.6805255187173</v>
      </c>
      <c r="R338" s="194">
        <f ca="1">INDEX(OFFSET('Actual NPC (Total System)'!P$1,MATCH("NET SYSTEM LOAD",'Actual NPC (Total System)'!$A:$A,0),0,1000,1),MATCH($C338,OFFSET('Actual NPC (Total System)'!$C$1,MATCH("NET SYSTEM LOAD",'Actual NPC (Total System)'!$A:$A,0),0,1000,1),0),1)*$E338</f>
        <v>9770.3241258545422</v>
      </c>
      <c r="S338" s="59"/>
    </row>
    <row r="339" spans="1:19" ht="12.75">
      <c r="A339" s="153"/>
      <c r="B339" s="156"/>
      <c r="C339" s="163" t="s">
        <v>67</v>
      </c>
      <c r="D339" s="327" t="s">
        <v>198</v>
      </c>
      <c r="E339" s="326">
        <f>VLOOKUP(D339,'Actual Factors'!$A$4:$B$9,2,FALSE)</f>
        <v>7.966085435555563E-2</v>
      </c>
      <c r="F339" s="187">
        <f t="shared" ca="1" si="90"/>
        <v>16629.123685867882</v>
      </c>
      <c r="G339" s="194">
        <f ca="1">INDEX(OFFSET('Actual NPC (Total System)'!E$1,MATCH("NET SYSTEM LOAD",'Actual NPC (Total System)'!$A:$A,0),0,1000,1),MATCH($C339,OFFSET('Actual NPC (Total System)'!$C$1,MATCH("NET SYSTEM LOAD",'Actual NPC (Total System)'!$A:$A,0),0,1000,1),0),1)*$E339</f>
        <v>1895.8486728078685</v>
      </c>
      <c r="H339" s="194">
        <f ca="1">INDEX(OFFSET('Actual NPC (Total System)'!F$1,MATCH("NET SYSTEM LOAD",'Actual NPC (Total System)'!$A:$A,0),0,1000,1),MATCH($C339,OFFSET('Actual NPC (Total System)'!$C$1,MATCH("NET SYSTEM LOAD",'Actual NPC (Total System)'!$A:$A,0),0,1000,1),0),1)*$E339</f>
        <v>1780.4200948466682</v>
      </c>
      <c r="I339" s="194">
        <f ca="1">INDEX(OFFSET('Actual NPC (Total System)'!G$1,MATCH("NET SYSTEM LOAD",'Actual NPC (Total System)'!$A:$A,0),0,1000,1),MATCH($C339,OFFSET('Actual NPC (Total System)'!$C$1,MATCH("NET SYSTEM LOAD",'Actual NPC (Total System)'!$A:$A,0),0,1000,1),0),1)*$E339</f>
        <v>1456.2800784739125</v>
      </c>
      <c r="J339" s="194">
        <f ca="1">INDEX(OFFSET('Actual NPC (Total System)'!H$1,MATCH("NET SYSTEM LOAD",'Actual NPC (Total System)'!$A:$A,0),0,1000,1),MATCH($C339,OFFSET('Actual NPC (Total System)'!$C$1,MATCH("NET SYSTEM LOAD",'Actual NPC (Total System)'!$A:$A,0),0,1000,1),0),1)*$E339</f>
        <v>1669.6118464380904</v>
      </c>
      <c r="K339" s="194">
        <f ca="1">INDEX(OFFSET('Actual NPC (Total System)'!I$1,MATCH("NET SYSTEM LOAD",'Actual NPC (Total System)'!$A:$A,0),0,1000,1),MATCH($C339,OFFSET('Actual NPC (Total System)'!$C$1,MATCH("NET SYSTEM LOAD",'Actual NPC (Total System)'!$A:$A,0),0,1000,1),0),1)*$E339</f>
        <v>1369.4497472263567</v>
      </c>
      <c r="L339" s="194">
        <f ca="1">INDEX(OFFSET('Actual NPC (Total System)'!J$1,MATCH("NET SYSTEM LOAD",'Actual NPC (Total System)'!$A:$A,0),0,1000,1),MATCH($C339,OFFSET('Actual NPC (Total System)'!$C$1,MATCH("NET SYSTEM LOAD",'Actual NPC (Total System)'!$A:$A,0),0,1000,1),0),1)*$E339</f>
        <v>1064.1096924815122</v>
      </c>
      <c r="M339" s="194">
        <f ca="1">INDEX(OFFSET('Actual NPC (Total System)'!K$1,MATCH("NET SYSTEM LOAD",'Actual NPC (Total System)'!$A:$A,0),0,1000,1),MATCH($C339,OFFSET('Actual NPC (Total System)'!$C$1,MATCH("NET SYSTEM LOAD",'Actual NPC (Total System)'!$A:$A,0),0,1000,1),0),1)*$E339</f>
        <v>788.40347555693404</v>
      </c>
      <c r="N339" s="194">
        <f ca="1">INDEX(OFFSET('Actual NPC (Total System)'!L$1,MATCH("NET SYSTEM LOAD",'Actual NPC (Total System)'!$A:$A,0),0,1000,1),MATCH($C339,OFFSET('Actual NPC (Total System)'!$C$1,MATCH("NET SYSTEM LOAD",'Actual NPC (Total System)'!$A:$A,0),0,1000,1),0),1)*$E339</f>
        <v>842.73217822742299</v>
      </c>
      <c r="O339" s="194">
        <f ca="1">INDEX(OFFSET('Actual NPC (Total System)'!M$1,MATCH("NET SYSTEM LOAD",'Actual NPC (Total System)'!$A:$A,0),0,1000,1),MATCH($C339,OFFSET('Actual NPC (Total System)'!$C$1,MATCH("NET SYSTEM LOAD",'Actual NPC (Total System)'!$A:$A,0),0,1000,1),0),1)*$E339</f>
        <v>1000.3013481427121</v>
      </c>
      <c r="P339" s="194">
        <f ca="1">INDEX(OFFSET('Actual NPC (Total System)'!N$1,MATCH("NET SYSTEM LOAD",'Actual NPC (Total System)'!$A:$A,0),0,1000,1),MATCH($C339,OFFSET('Actual NPC (Total System)'!$C$1,MATCH("NET SYSTEM LOAD",'Actual NPC (Total System)'!$A:$A,0),0,1000,1),0),1)*$E339</f>
        <v>1200.4890751382234</v>
      </c>
      <c r="Q339" s="194">
        <f ca="1">INDEX(OFFSET('Actual NPC (Total System)'!O$1,MATCH("NET SYSTEM LOAD",'Actual NPC (Total System)'!$A:$A,0),0,1000,1),MATCH($C339,OFFSET('Actual NPC (Total System)'!$C$1,MATCH("NET SYSTEM LOAD",'Actual NPC (Total System)'!$A:$A,0),0,1000,1),0),1)*$E339</f>
        <v>1576.8866119682236</v>
      </c>
      <c r="R339" s="194">
        <f ca="1">INDEX(OFFSET('Actual NPC (Total System)'!P$1,MATCH("NET SYSTEM LOAD",'Actual NPC (Total System)'!$A:$A,0),0,1000,1),MATCH($C339,OFFSET('Actual NPC (Total System)'!$C$1,MATCH("NET SYSTEM LOAD",'Actual NPC (Total System)'!$A:$A,0),0,1000,1),0),1)*$E339</f>
        <v>1984.5908645599575</v>
      </c>
      <c r="S339" s="59"/>
    </row>
    <row r="340" spans="1:19" ht="12.75">
      <c r="A340" s="153"/>
      <c r="B340" s="156"/>
      <c r="C340" s="163" t="s">
        <v>68</v>
      </c>
      <c r="D340" s="327" t="s">
        <v>198</v>
      </c>
      <c r="E340" s="326">
        <f>VLOOKUP(D340,'Actual Factors'!$A$4:$B$9,2,FALSE)</f>
        <v>7.966085435555563E-2</v>
      </c>
      <c r="F340" s="187">
        <f t="shared" ca="1" si="90"/>
        <v>26171.378785702473</v>
      </c>
      <c r="G340" s="194">
        <f ca="1">INDEX(OFFSET('Actual NPC (Total System)'!E$1,MATCH("NET SYSTEM LOAD",'Actual NPC (Total System)'!$A:$A,0),0,1000,1),MATCH($C340,OFFSET('Actual NPC (Total System)'!$C$1,MATCH("NET SYSTEM LOAD",'Actual NPC (Total System)'!$A:$A,0),0,1000,1),0),1)*$E340</f>
        <v>4034.1053254196927</v>
      </c>
      <c r="H340" s="194">
        <f ca="1">INDEX(OFFSET('Actual NPC (Total System)'!F$1,MATCH("NET SYSTEM LOAD",'Actual NPC (Total System)'!$A:$A,0),0,1000,1),MATCH($C340,OFFSET('Actual NPC (Total System)'!$C$1,MATCH("NET SYSTEM LOAD",'Actual NPC (Total System)'!$A:$A,0),0,1000,1),0),1)*$E340</f>
        <v>3103.5868856924471</v>
      </c>
      <c r="I340" s="194">
        <f ca="1">INDEX(OFFSET('Actual NPC (Total System)'!G$1,MATCH("NET SYSTEM LOAD",'Actual NPC (Total System)'!$A:$A,0),0,1000,1),MATCH($C340,OFFSET('Actual NPC (Total System)'!$C$1,MATCH("NET SYSTEM LOAD",'Actual NPC (Total System)'!$A:$A,0),0,1000,1),0),1)*$E340</f>
        <v>2841.5823357170248</v>
      </c>
      <c r="J340" s="194">
        <f ca="1">INDEX(OFFSET('Actual NPC (Total System)'!H$1,MATCH("NET SYSTEM LOAD",'Actual NPC (Total System)'!$A:$A,0),0,1000,1),MATCH($C340,OFFSET('Actual NPC (Total System)'!$C$1,MATCH("NET SYSTEM LOAD",'Actual NPC (Total System)'!$A:$A,0),0,1000,1),0),1)*$E340</f>
        <v>2636.9336008776027</v>
      </c>
      <c r="K340" s="194">
        <f ca="1">INDEX(OFFSET('Actual NPC (Total System)'!I$1,MATCH("NET SYSTEM LOAD",'Actual NPC (Total System)'!$A:$A,0),0,1000,1),MATCH($C340,OFFSET('Actual NPC (Total System)'!$C$1,MATCH("NET SYSTEM LOAD",'Actual NPC (Total System)'!$A:$A,0),0,1000,1),0),1)*$E340</f>
        <v>2548.1117482711579</v>
      </c>
      <c r="L340" s="194">
        <f ca="1">INDEX(OFFSET('Actual NPC (Total System)'!J$1,MATCH("NET SYSTEM LOAD",'Actual NPC (Total System)'!$A:$A,0),0,1000,1),MATCH($C340,OFFSET('Actual NPC (Total System)'!$C$1,MATCH("NET SYSTEM LOAD",'Actual NPC (Total System)'!$A:$A,0),0,1000,1),0),1)*$E340</f>
        <v>1445.1275588641347</v>
      </c>
      <c r="M340" s="194">
        <f ca="1">INDEX(OFFSET('Actual NPC (Total System)'!K$1,MATCH("NET SYSTEM LOAD",'Actual NPC (Total System)'!$A:$A,0),0,1000,1),MATCH($C340,OFFSET('Actual NPC (Total System)'!$C$1,MATCH("NET SYSTEM LOAD",'Actual NPC (Total System)'!$A:$A,0),0,1000,1),0),1)*$E340</f>
        <v>1136.91971336249</v>
      </c>
      <c r="N340" s="194">
        <f ca="1">INDEX(OFFSET('Actual NPC (Total System)'!L$1,MATCH("NET SYSTEM LOAD",'Actual NPC (Total System)'!$A:$A,0),0,1000,1),MATCH($C340,OFFSET('Actual NPC (Total System)'!$C$1,MATCH("NET SYSTEM LOAD",'Actual NPC (Total System)'!$A:$A,0),0,1000,1),0),1)*$E340</f>
        <v>1106.5689278530233</v>
      </c>
      <c r="O340" s="194">
        <f ca="1">INDEX(OFFSET('Actual NPC (Total System)'!M$1,MATCH("NET SYSTEM LOAD",'Actual NPC (Total System)'!$A:$A,0),0,1000,1),MATCH($C340,OFFSET('Actual NPC (Total System)'!$C$1,MATCH("NET SYSTEM LOAD",'Actual NPC (Total System)'!$A:$A,0),0,1000,1),0),1)*$E340</f>
        <v>1446.4021325338235</v>
      </c>
      <c r="P340" s="194">
        <f ca="1">INDEX(OFFSET('Actual NPC (Total System)'!N$1,MATCH("NET SYSTEM LOAD",'Actual NPC (Total System)'!$A:$A,0),0,1000,1),MATCH($C340,OFFSET('Actual NPC (Total System)'!$C$1,MATCH("NET SYSTEM LOAD",'Actual NPC (Total System)'!$A:$A,0),0,1000,1),0),1)*$E340</f>
        <v>1508.2986163680903</v>
      </c>
      <c r="Q340" s="194">
        <f ca="1">INDEX(OFFSET('Actual NPC (Total System)'!O$1,MATCH("NET SYSTEM LOAD",'Actual NPC (Total System)'!$A:$A,0),0,1000,1),MATCH($C340,OFFSET('Actual NPC (Total System)'!$C$1,MATCH("NET SYSTEM LOAD",'Actual NPC (Total System)'!$A:$A,0),0,1000,1),0),1)*$E340</f>
        <v>1471.4953016558236</v>
      </c>
      <c r="R340" s="194">
        <f ca="1">INDEX(OFFSET('Actual NPC (Total System)'!P$1,MATCH("NET SYSTEM LOAD",'Actual NPC (Total System)'!$A:$A,0),0,1000,1),MATCH($C340,OFFSET('Actual NPC (Total System)'!$C$1,MATCH("NET SYSTEM LOAD",'Actual NPC (Total System)'!$A:$A,0),0,1000,1),0),1)*$E340</f>
        <v>2892.2466390871582</v>
      </c>
      <c r="S340" s="59"/>
    </row>
    <row r="341" spans="1:19" ht="12.75">
      <c r="A341" s="153"/>
      <c r="B341" s="156"/>
      <c r="C341" s="163" t="s">
        <v>69</v>
      </c>
      <c r="D341" s="327" t="s">
        <v>198</v>
      </c>
      <c r="E341" s="326">
        <f>VLOOKUP(D341,'Actual Factors'!$A$4:$B$9,2,FALSE)</f>
        <v>7.966085435555563E-2</v>
      </c>
      <c r="F341" s="187">
        <f t="shared" ca="1" si="90"/>
        <v>9808.0833708190748</v>
      </c>
      <c r="G341" s="194">
        <f ca="1">INDEX(OFFSET('Actual NPC (Total System)'!E$1,MATCH("NET SYSTEM LOAD",'Actual NPC (Total System)'!$A:$A,0),0,1000,1),MATCH($C341,OFFSET('Actual NPC (Total System)'!$C$1,MATCH("NET SYSTEM LOAD",'Actual NPC (Total System)'!$A:$A,0),0,1000,1),0),1)*$E341</f>
        <v>1532.6748378008904</v>
      </c>
      <c r="H341" s="194">
        <f ca="1">INDEX(OFFSET('Actual NPC (Total System)'!F$1,MATCH("NET SYSTEM LOAD",'Actual NPC (Total System)'!$A:$A,0),0,1000,1),MATCH($C341,OFFSET('Actual NPC (Total System)'!$C$1,MATCH("NET SYSTEM LOAD",'Actual NPC (Total System)'!$A:$A,0),0,1000,1),0),1)*$E341</f>
        <v>1173.0060803855567</v>
      </c>
      <c r="I341" s="194">
        <f ca="1">INDEX(OFFSET('Actual NPC (Total System)'!G$1,MATCH("NET SYSTEM LOAD",'Actual NPC (Total System)'!$A:$A,0),0,1000,1),MATCH($C341,OFFSET('Actual NPC (Total System)'!$C$1,MATCH("NET SYSTEM LOAD",'Actual NPC (Total System)'!$A:$A,0),0,1000,1),0),1)*$E341</f>
        <v>1057.5775024243565</v>
      </c>
      <c r="J341" s="194">
        <f ca="1">INDEX(OFFSET('Actual NPC (Total System)'!H$1,MATCH("NET SYSTEM LOAD",'Actual NPC (Total System)'!$A:$A,0),0,1000,1),MATCH($C341,OFFSET('Actual NPC (Total System)'!$C$1,MATCH("NET SYSTEM LOAD",'Actual NPC (Total System)'!$A:$A,0),0,1000,1),0),1)*$E341</f>
        <v>1005.3199819671121</v>
      </c>
      <c r="K341" s="194">
        <f ca="1">INDEX(OFFSET('Actual NPC (Total System)'!I$1,MATCH("NET SYSTEM LOAD",'Actual NPC (Total System)'!$A:$A,0),0,1000,1),MATCH($C341,OFFSET('Actual NPC (Total System)'!$C$1,MATCH("NET SYSTEM LOAD",'Actual NPC (Total System)'!$A:$A,0),0,1000,1),0),1)*$E341</f>
        <v>956.40821739280091</v>
      </c>
      <c r="L341" s="194">
        <f ca="1">INDEX(OFFSET('Actual NPC (Total System)'!J$1,MATCH("NET SYSTEM LOAD",'Actual NPC (Total System)'!$A:$A,0),0,1000,1),MATCH($C341,OFFSET('Actual NPC (Total System)'!$C$1,MATCH("NET SYSTEM LOAD",'Actual NPC (Total System)'!$A:$A,0),0,1000,1),0),1)*$E341</f>
        <v>558.66157159551165</v>
      </c>
      <c r="M341" s="194">
        <f ca="1">INDEX(OFFSET('Actual NPC (Total System)'!K$1,MATCH("NET SYSTEM LOAD",'Actual NPC (Total System)'!$A:$A,0),0,1000,1),MATCH($C341,OFFSET('Actual NPC (Total System)'!$C$1,MATCH("NET SYSTEM LOAD",'Actual NPC (Total System)'!$A:$A,0),0,1000,1),0),1)*$E341</f>
        <v>424.19404944333371</v>
      </c>
      <c r="N341" s="194">
        <f ca="1">INDEX(OFFSET('Actual NPC (Total System)'!L$1,MATCH("NET SYSTEM LOAD",'Actual NPC (Total System)'!$A:$A,0),0,1000,1),MATCH($C341,OFFSET('Actual NPC (Total System)'!$C$1,MATCH("NET SYSTEM LOAD",'Actual NPC (Total System)'!$A:$A,0),0,1000,1),0),1)*$E341</f>
        <v>384.36362226555593</v>
      </c>
      <c r="O341" s="194">
        <f ca="1">INDEX(OFFSET('Actual NPC (Total System)'!M$1,MATCH("NET SYSTEM LOAD",'Actual NPC (Total System)'!$A:$A,0),0,1000,1),MATCH($C341,OFFSET('Actual NPC (Total System)'!$C$1,MATCH("NET SYSTEM LOAD",'Actual NPC (Total System)'!$A:$A,0),0,1000,1),0),1)*$E341</f>
        <v>514.52945828253382</v>
      </c>
      <c r="P341" s="194">
        <f ca="1">INDEX(OFFSET('Actual NPC (Total System)'!N$1,MATCH("NET SYSTEM LOAD",'Actual NPC (Total System)'!$A:$A,0),0,1000,1),MATCH($C341,OFFSET('Actual NPC (Total System)'!$C$1,MATCH("NET SYSTEM LOAD",'Actual NPC (Total System)'!$A:$A,0),0,1000,1),0),1)*$E341</f>
        <v>565.43274421573381</v>
      </c>
      <c r="Q341" s="194">
        <f ca="1">INDEX(OFFSET('Actual NPC (Total System)'!O$1,MATCH("NET SYSTEM LOAD",'Actual NPC (Total System)'!$A:$A,0),0,1000,1),MATCH($C341,OFFSET('Actual NPC (Total System)'!$C$1,MATCH("NET SYSTEM LOAD",'Actual NPC (Total System)'!$A:$A,0),0,1000,1),0),1)*$E341</f>
        <v>566.70731788542275</v>
      </c>
      <c r="R341" s="194">
        <f ca="1">INDEX(OFFSET('Actual NPC (Total System)'!P$1,MATCH("NET SYSTEM LOAD",'Actual NPC (Total System)'!$A:$A,0),0,1000,1),MATCH($C341,OFFSET('Actual NPC (Total System)'!$C$1,MATCH("NET SYSTEM LOAD",'Actual NPC (Total System)'!$A:$A,0),0,1000,1),0),1)*$E341</f>
        <v>1069.2079871602677</v>
      </c>
      <c r="S341" s="59"/>
    </row>
    <row r="342" spans="1:19" ht="12.75">
      <c r="A342" s="153"/>
      <c r="B342" s="156"/>
      <c r="C342" s="163" t="s">
        <v>70</v>
      </c>
      <c r="D342" s="327" t="s">
        <v>198</v>
      </c>
      <c r="E342" s="326">
        <f>VLOOKUP(D342,'Actual Factors'!$A$4:$B$9,2,FALSE)</f>
        <v>7.966085435555563E-2</v>
      </c>
      <c r="F342" s="187">
        <f t="shared" ca="1" si="90"/>
        <v>21174.173731124112</v>
      </c>
      <c r="G342" s="194">
        <f ca="1">INDEX(OFFSET('Actual NPC (Total System)'!E$1,MATCH("NET SYSTEM LOAD",'Actual NPC (Total System)'!$A:$A,0),0,1000,1),MATCH($C342,OFFSET('Actual NPC (Total System)'!$C$1,MATCH("NET SYSTEM LOAD",'Actual NPC (Total System)'!$A:$A,0),0,1000,1),0),1)*$E342</f>
        <v>1160.8976305235121</v>
      </c>
      <c r="H342" s="194">
        <f ca="1">INDEX(OFFSET('Actual NPC (Total System)'!F$1,MATCH("NET SYSTEM LOAD",'Actual NPC (Total System)'!$A:$A,0),0,1000,1),MATCH($C342,OFFSET('Actual NPC (Total System)'!$C$1,MATCH("NET SYSTEM LOAD",'Actual NPC (Total System)'!$A:$A,0),0,1000,1),0),1)*$E342</f>
        <v>2038.5212629586686</v>
      </c>
      <c r="I342" s="194">
        <f ca="1">INDEX(OFFSET('Actual NPC (Total System)'!G$1,MATCH("NET SYSTEM LOAD",'Actual NPC (Total System)'!$A:$A,0),0,1000,1),MATCH($C342,OFFSET('Actual NPC (Total System)'!$C$1,MATCH("NET SYSTEM LOAD",'Actual NPC (Total System)'!$A:$A,0),0,1000,1),0),1)*$E342</f>
        <v>2008.9670859927573</v>
      </c>
      <c r="J342" s="194">
        <f ca="1">INDEX(OFFSET('Actual NPC (Total System)'!H$1,MATCH("NET SYSTEM LOAD",'Actual NPC (Total System)'!$A:$A,0),0,1000,1),MATCH($C342,OFFSET('Actual NPC (Total System)'!$C$1,MATCH("NET SYSTEM LOAD",'Actual NPC (Total System)'!$A:$A,0),0,1000,1),0),1)*$E342</f>
        <v>2182.5480876335132</v>
      </c>
      <c r="K342" s="194">
        <f ca="1">INDEX(OFFSET('Actual NPC (Total System)'!I$1,MATCH("NET SYSTEM LOAD",'Actual NPC (Total System)'!$A:$A,0),0,1000,1),MATCH($C342,OFFSET('Actual NPC (Total System)'!$C$1,MATCH("NET SYSTEM LOAD",'Actual NPC (Total System)'!$A:$A,0),0,1000,1),0),1)*$E342</f>
        <v>2553.8473297847581</v>
      </c>
      <c r="L342" s="194">
        <f ca="1">INDEX(OFFSET('Actual NPC (Total System)'!J$1,MATCH("NET SYSTEM LOAD",'Actual NPC (Total System)'!$A:$A,0),0,1000,1),MATCH($C342,OFFSET('Actual NPC (Total System)'!$C$1,MATCH("NET SYSTEM LOAD",'Actual NPC (Total System)'!$A:$A,0),0,1000,1),0),1)*$E342</f>
        <v>1979.4129090268464</v>
      </c>
      <c r="M342" s="194">
        <f ca="1">INDEX(OFFSET('Actual NPC (Total System)'!K$1,MATCH("NET SYSTEM LOAD",'Actual NPC (Total System)'!$A:$A,0),0,1000,1),MATCH($C342,OFFSET('Actual NPC (Total System)'!$C$1,MATCH("NET SYSTEM LOAD",'Actual NPC (Total System)'!$A:$A,0),0,1000,1),0),1)*$E342</f>
        <v>1918.7113380079129</v>
      </c>
      <c r="N342" s="194">
        <f ca="1">INDEX(OFFSET('Actual NPC (Total System)'!L$1,MATCH("NET SYSTEM LOAD",'Actual NPC (Total System)'!$A:$A,0),0,1000,1),MATCH($C342,OFFSET('Actual NPC (Total System)'!$C$1,MATCH("NET SYSTEM LOAD",'Actual NPC (Total System)'!$A:$A,0),0,1000,1),0),1)*$E342</f>
        <v>1689.5270600269794</v>
      </c>
      <c r="O342" s="194">
        <f ca="1">INDEX(OFFSET('Actual NPC (Total System)'!M$1,MATCH("NET SYSTEM LOAD",'Actual NPC (Total System)'!$A:$A,0),0,1000,1),MATCH($C342,OFFSET('Actual NPC (Total System)'!$C$1,MATCH("NET SYSTEM LOAD",'Actual NPC (Total System)'!$A:$A,0),0,1000,1),0),1)*$E342</f>
        <v>1733.5795124856015</v>
      </c>
      <c r="P342" s="194">
        <f ca="1">INDEX(OFFSET('Actual NPC (Total System)'!N$1,MATCH("NET SYSTEM LOAD",'Actual NPC (Total System)'!$A:$A,0),0,1000,1),MATCH($C342,OFFSET('Actual NPC (Total System)'!$C$1,MATCH("NET SYSTEM LOAD",'Actual NPC (Total System)'!$A:$A,0),0,1000,1),0),1)*$E342</f>
        <v>1354.6328283162236</v>
      </c>
      <c r="Q342" s="194">
        <f ca="1">INDEX(OFFSET('Actual NPC (Total System)'!O$1,MATCH("NET SYSTEM LOAD",'Actual NPC (Total System)'!$A:$A,0),0,1000,1),MATCH($C342,OFFSET('Actual NPC (Total System)'!$C$1,MATCH("NET SYSTEM LOAD",'Actual NPC (Total System)'!$A:$A,0),0,1000,1),0),1)*$E342</f>
        <v>1174.4399757639567</v>
      </c>
      <c r="R342" s="194">
        <f ca="1">INDEX(OFFSET('Actual NPC (Total System)'!P$1,MATCH("NET SYSTEM LOAD",'Actual NPC (Total System)'!$A:$A,0),0,1000,1),MATCH($C342,OFFSET('Actual NPC (Total System)'!$C$1,MATCH("NET SYSTEM LOAD",'Actual NPC (Total System)'!$A:$A,0),0,1000,1),0),1)*$E342</f>
        <v>1379.088710603379</v>
      </c>
      <c r="S342" s="59"/>
    </row>
    <row r="343" spans="1:19" ht="12.75">
      <c r="B343" s="15"/>
      <c r="C343" s="148" t="s">
        <v>71</v>
      </c>
      <c r="D343" s="327" t="s">
        <v>198</v>
      </c>
      <c r="E343" s="326">
        <f>VLOOKUP(D343,'Actual Factors'!$A$4:$B$9,2,FALSE)</f>
        <v>7.966085435555563E-2</v>
      </c>
      <c r="F343" s="187">
        <f t="shared" ca="1" si="90"/>
        <v>30586.979942630915</v>
      </c>
      <c r="G343" s="194">
        <f ca="1">INDEX(OFFSET('Actual NPC (Total System)'!E$1,MATCH("NET SYSTEM LOAD",'Actual NPC (Total System)'!$A:$A,0),0,1000,1),MATCH($C343,OFFSET('Actual NPC (Total System)'!$C$1,MATCH("NET SYSTEM LOAD",'Actual NPC (Total System)'!$A:$A,0),0,1000,1),0),1)*$E343</f>
        <v>3355.5541680190699</v>
      </c>
      <c r="H343" s="194">
        <f ca="1">INDEX(OFFSET('Actual NPC (Total System)'!F$1,MATCH("NET SYSTEM LOAD",'Actual NPC (Total System)'!$A:$A,0),0,1000,1),MATCH($C343,OFFSET('Actual NPC (Total System)'!$C$1,MATCH("NET SYSTEM LOAD",'Actual NPC (Total System)'!$A:$A,0),0,1000,1),0),1)*$E343</f>
        <v>3403.6693240498253</v>
      </c>
      <c r="I343" s="194">
        <f ca="1">INDEX(OFFSET('Actual NPC (Total System)'!G$1,MATCH("NET SYSTEM LOAD",'Actual NPC (Total System)'!$A:$A,0),0,1000,1),MATCH($C343,OFFSET('Actual NPC (Total System)'!$C$1,MATCH("NET SYSTEM LOAD",'Actual NPC (Total System)'!$A:$A,0),0,1000,1),0),1)*$E343</f>
        <v>3225.4679928564474</v>
      </c>
      <c r="J343" s="194">
        <f ca="1">INDEX(OFFSET('Actual NPC (Total System)'!H$1,MATCH("NET SYSTEM LOAD",'Actual NPC (Total System)'!$A:$A,0),0,1000,1),MATCH($C343,OFFSET('Actual NPC (Total System)'!$C$1,MATCH("NET SYSTEM LOAD",'Actual NPC (Total System)'!$A:$A,0),0,1000,1),0),1)*$E343</f>
        <v>3369.0168524051587</v>
      </c>
      <c r="K343" s="194">
        <f ca="1">INDEX(OFFSET('Actual NPC (Total System)'!I$1,MATCH("NET SYSTEM LOAD",'Actual NPC (Total System)'!$A:$A,0),0,1000,1),MATCH($C343,OFFSET('Actual NPC (Total System)'!$C$1,MATCH("NET SYSTEM LOAD",'Actual NPC (Total System)'!$A:$A,0),0,1000,1),0),1)*$E343</f>
        <v>2744.7943976750248</v>
      </c>
      <c r="L343" s="194">
        <f ca="1">INDEX(OFFSET('Actual NPC (Total System)'!J$1,MATCH("NET SYSTEM LOAD",'Actual NPC (Total System)'!$A:$A,0),0,1000,1),MATCH($C343,OFFSET('Actual NPC (Total System)'!$C$1,MATCH("NET SYSTEM LOAD",'Actual NPC (Total System)'!$A:$A,0),0,1000,1),0),1)*$E343</f>
        <v>1996.7789752763574</v>
      </c>
      <c r="M343" s="194">
        <f ca="1">INDEX(OFFSET('Actual NPC (Total System)'!K$1,MATCH("NET SYSTEM LOAD",'Actual NPC (Total System)'!$A:$A,0),0,1000,1),MATCH($C343,OFFSET('Actual NPC (Total System)'!$C$1,MATCH("NET SYSTEM LOAD",'Actual NPC (Total System)'!$A:$A,0),0,1000,1),0),1)*$E343</f>
        <v>1466.7156503944902</v>
      </c>
      <c r="N343" s="194">
        <f ca="1">INDEX(OFFSET('Actual NPC (Total System)'!L$1,MATCH("NET SYSTEM LOAD",'Actual NPC (Total System)'!$A:$A,0),0,1000,1),MATCH($C343,OFFSET('Actual NPC (Total System)'!$C$1,MATCH("NET SYSTEM LOAD",'Actual NPC (Total System)'!$A:$A,0),0,1000,1),0),1)*$E343</f>
        <v>1141.2213994976898</v>
      </c>
      <c r="O343" s="194">
        <f ca="1">INDEX(OFFSET('Actual NPC (Total System)'!M$1,MATCH("NET SYSTEM LOAD",'Actual NPC (Total System)'!$A:$A,0),0,1000,1),MATCH($C343,OFFSET('Actual NPC (Total System)'!$C$1,MATCH("NET SYSTEM LOAD",'Actual NPC (Total System)'!$A:$A,0),0,1000,1),0),1)*$E343</f>
        <v>1407.4479747539569</v>
      </c>
      <c r="P343" s="194">
        <f ca="1">INDEX(OFFSET('Actual NPC (Total System)'!N$1,MATCH("NET SYSTEM LOAD",'Actual NPC (Total System)'!$A:$A,0),0,1000,1),MATCH($C343,OFFSET('Actual NPC (Total System)'!$C$1,MATCH("NET SYSTEM LOAD",'Actual NPC (Total System)'!$A:$A,0),0,1000,1),0),1)*$E343</f>
        <v>2021.7128226896464</v>
      </c>
      <c r="Q343" s="194">
        <f ca="1">INDEX(OFFSET('Actual NPC (Total System)'!O$1,MATCH("NET SYSTEM LOAD",'Actual NPC (Total System)'!$A:$A,0),0,1000,1),MATCH($C343,OFFSET('Actual NPC (Total System)'!$C$1,MATCH("NET SYSTEM LOAD",'Actual NPC (Total System)'!$A:$A,0),0,1000,1),0),1)*$E343</f>
        <v>2524.8507787993358</v>
      </c>
      <c r="R343" s="194">
        <f ca="1">INDEX(OFFSET('Actual NPC (Total System)'!P$1,MATCH("NET SYSTEM LOAD",'Actual NPC (Total System)'!$A:$A,0),0,1000,1),MATCH($C343,OFFSET('Actual NPC (Total System)'!$C$1,MATCH("NET SYSTEM LOAD",'Actual NPC (Total System)'!$A:$A,0),0,1000,1),0),1)*$E343</f>
        <v>3929.7496062139148</v>
      </c>
      <c r="S343" s="59"/>
    </row>
    <row r="344" spans="1:19" ht="12.75">
      <c r="A344" s="15"/>
      <c r="B344" s="15"/>
      <c r="C344" s="148" t="s">
        <v>72</v>
      </c>
      <c r="D344" s="327" t="s">
        <v>198</v>
      </c>
      <c r="E344" s="326">
        <f>VLOOKUP(D344,'Actual Factors'!$A$4:$B$9,2,FALSE)</f>
        <v>7.966085435555563E-2</v>
      </c>
      <c r="F344" s="187">
        <f t="shared" ca="1" si="90"/>
        <v>20186.697780532642</v>
      </c>
      <c r="G344" s="194">
        <f ca="1">INDEX(OFFSET('Actual NPC (Total System)'!E$1,MATCH("NET SYSTEM LOAD",'Actual NPC (Total System)'!$A:$A,0),0,1000,1),MATCH($C344,OFFSET('Actual NPC (Total System)'!$C$1,MATCH("NET SYSTEM LOAD",'Actual NPC (Total System)'!$A:$A,0),0,1000,1),0),1)*$E344</f>
        <v>837.31524013124522</v>
      </c>
      <c r="H344" s="194">
        <f ca="1">INDEX(OFFSET('Actual NPC (Total System)'!F$1,MATCH("NET SYSTEM LOAD",'Actual NPC (Total System)'!$A:$A,0),0,1000,1),MATCH($C344,OFFSET('Actual NPC (Total System)'!$C$1,MATCH("NET SYSTEM LOAD",'Actual NPC (Total System)'!$A:$A,0),0,1000,1),0),1)*$E344</f>
        <v>1624.8424462902681</v>
      </c>
      <c r="I344" s="194">
        <f ca="1">INDEX(OFFSET('Actual NPC (Total System)'!G$1,MATCH("NET SYSTEM LOAD",'Actual NPC (Total System)'!$A:$A,0),0,1000,1),MATCH($C344,OFFSET('Actual NPC (Total System)'!$C$1,MATCH("NET SYSTEM LOAD",'Actual NPC (Total System)'!$A:$A,0),0,1000,1),0),1)*$E344</f>
        <v>1775.9590870027573</v>
      </c>
      <c r="J344" s="194">
        <f ca="1">INDEX(OFFSET('Actual NPC (Total System)'!H$1,MATCH("NET SYSTEM LOAD",'Actual NPC (Total System)'!$A:$A,0),0,1000,1),MATCH($C344,OFFSET('Actual NPC (Total System)'!$C$1,MATCH("NET SYSTEM LOAD",'Actual NPC (Total System)'!$A:$A,0),0,1000,1),0),1)*$E344</f>
        <v>2310.8020631459576</v>
      </c>
      <c r="K344" s="194">
        <f ca="1">INDEX(OFFSET('Actual NPC (Total System)'!I$1,MATCH("NET SYSTEM LOAD",'Actual NPC (Total System)'!$A:$A,0),0,1000,1),MATCH($C344,OFFSET('Actual NPC (Total System)'!$C$1,MATCH("NET SYSTEM LOAD",'Actual NPC (Total System)'!$A:$A,0),0,1000,1),0),1)*$E344</f>
        <v>2485.5779776020468</v>
      </c>
      <c r="L344" s="194">
        <f ca="1">INDEX(OFFSET('Actual NPC (Total System)'!J$1,MATCH("NET SYSTEM LOAD",'Actual NPC (Total System)'!$A:$A,0),0,1000,1),MATCH($C344,OFFSET('Actual NPC (Total System)'!$C$1,MATCH("NET SYSTEM LOAD",'Actual NPC (Total System)'!$A:$A,0),0,1000,1),0),1)*$E344</f>
        <v>1877.9249805778684</v>
      </c>
      <c r="M344" s="194">
        <f ca="1">INDEX(OFFSET('Actual NPC (Total System)'!K$1,MATCH("NET SYSTEM LOAD",'Actual NPC (Total System)'!$A:$A,0),0,1000,1),MATCH($C344,OFFSET('Actual NPC (Total System)'!$C$1,MATCH("NET SYSTEM LOAD",'Actual NPC (Total System)'!$A:$A,0),0,1000,1),0),1)*$E344</f>
        <v>2213.2175165604021</v>
      </c>
      <c r="N344" s="194">
        <f ca="1">INDEX(OFFSET('Actual NPC (Total System)'!L$1,MATCH("NET SYSTEM LOAD",'Actual NPC (Total System)'!$A:$A,0),0,1000,1),MATCH($C344,OFFSET('Actual NPC (Total System)'!$C$1,MATCH("NET SYSTEM LOAD",'Actual NPC (Total System)'!$A:$A,0),0,1000,1),0),1)*$E344</f>
        <v>1955.1163484484018</v>
      </c>
      <c r="O344" s="194">
        <f ca="1">INDEX(OFFSET('Actual NPC (Total System)'!M$1,MATCH("NET SYSTEM LOAD",'Actual NPC (Total System)'!$A:$A,0),0,1000,1),MATCH($C344,OFFSET('Actual NPC (Total System)'!$C$1,MATCH("NET SYSTEM LOAD",'Actual NPC (Total System)'!$A:$A,0),0,1000,1),0),1)*$E344</f>
        <v>1693.0321376186239</v>
      </c>
      <c r="P344" s="194">
        <f ca="1">INDEX(OFFSET('Actual NPC (Total System)'!N$1,MATCH("NET SYSTEM LOAD",'Actual NPC (Total System)'!$A:$A,0),0,1000,1),MATCH($C344,OFFSET('Actual NPC (Total System)'!$C$1,MATCH("NET SYSTEM LOAD",'Actual NPC (Total System)'!$A:$A,0),0,1000,1),0),1)*$E344</f>
        <v>1300.7024299175123</v>
      </c>
      <c r="Q344" s="194">
        <f ca="1">INDEX(OFFSET('Actual NPC (Total System)'!O$1,MATCH("NET SYSTEM LOAD",'Actual NPC (Total System)'!$A:$A,0),0,1000,1),MATCH($C344,OFFSET('Actual NPC (Total System)'!$C$1,MATCH("NET SYSTEM LOAD",'Actual NPC (Total System)'!$A:$A,0),0,1000,1),0),1)*$E344</f>
        <v>1150.8603628747121</v>
      </c>
      <c r="R344" s="194">
        <f ca="1">INDEX(OFFSET('Actual NPC (Total System)'!P$1,MATCH("NET SYSTEM LOAD",'Actual NPC (Total System)'!$A:$A,0),0,1000,1),MATCH($C344,OFFSET('Actual NPC (Total System)'!$C$1,MATCH("NET SYSTEM LOAD",'Actual NPC (Total System)'!$A:$A,0),0,1000,1),0),1)*$E344</f>
        <v>961.34719036284537</v>
      </c>
      <c r="S344" s="59"/>
    </row>
    <row r="345" spans="1:19" ht="12.75">
      <c r="A345" s="24"/>
      <c r="B345" s="15"/>
      <c r="C345" s="148" t="s">
        <v>110</v>
      </c>
      <c r="D345" s="327" t="s">
        <v>198</v>
      </c>
      <c r="E345" s="326">
        <f>VLOOKUP(D345,'Actual Factors'!$A$4:$B$9,2,FALSE)</f>
        <v>7.966085435555563E-2</v>
      </c>
      <c r="F345" s="187">
        <f t="shared" ca="1" si="90"/>
        <v>31187.463462763099</v>
      </c>
      <c r="G345" s="194">
        <f ca="1">INDEX(OFFSET('Actual NPC (Total System)'!E$1,MATCH("NET SYSTEM LOAD",'Actual NPC (Total System)'!$A:$A,0),0,1000,1),MATCH($C345,OFFSET('Actual NPC (Total System)'!$C$1,MATCH("NET SYSTEM LOAD",'Actual NPC (Total System)'!$A:$A,0),0,1000,1),0),1)*$E345</f>
        <v>2169.88201179098</v>
      </c>
      <c r="H345" s="194">
        <f ca="1">INDEX(OFFSET('Actual NPC (Total System)'!F$1,MATCH("NET SYSTEM LOAD",'Actual NPC (Total System)'!$A:$A,0),0,1000,1),MATCH($C345,OFFSET('Actual NPC (Total System)'!$C$1,MATCH("NET SYSTEM LOAD",'Actual NPC (Total System)'!$A:$A,0),0,1000,1),0),1)*$E345</f>
        <v>3500.5369229461812</v>
      </c>
      <c r="I345" s="194">
        <f ca="1">INDEX(OFFSET('Actual NPC (Total System)'!G$1,MATCH("NET SYSTEM LOAD",'Actual NPC (Total System)'!$A:$A,0),0,1000,1),MATCH($C345,OFFSET('Actual NPC (Total System)'!$C$1,MATCH("NET SYSTEM LOAD",'Actual NPC (Total System)'!$A:$A,0),0,1000,1),0),1)*$E345</f>
        <v>3207.225657209025</v>
      </c>
      <c r="J345" s="194">
        <f ca="1">INDEX(OFFSET('Actual NPC (Total System)'!H$1,MATCH("NET SYSTEM LOAD",'Actual NPC (Total System)'!$A:$A,0),0,1000,1),MATCH($C345,OFFSET('Actual NPC (Total System)'!$C$1,MATCH("NET SYSTEM LOAD",'Actual NPC (Total System)'!$A:$A,0),0,1000,1),0),1)*$E345</f>
        <v>3330.1423554796474</v>
      </c>
      <c r="K345" s="194">
        <f ca="1">INDEX(OFFSET('Actual NPC (Total System)'!I$1,MATCH("NET SYSTEM LOAD",'Actual NPC (Total System)'!$A:$A,0),0,1000,1),MATCH($C345,OFFSET('Actual NPC (Total System)'!$C$1,MATCH("NET SYSTEM LOAD",'Actual NPC (Total System)'!$A:$A,0),0,1000,1),0),1)*$E345</f>
        <v>3655.1586412503143</v>
      </c>
      <c r="L345" s="194">
        <f ca="1">INDEX(OFFSET('Actual NPC (Total System)'!J$1,MATCH("NET SYSTEM LOAD",'Actual NPC (Total System)'!$A:$A,0),0,1000,1),MATCH($C345,OFFSET('Actual NPC (Total System)'!$C$1,MATCH("NET SYSTEM LOAD",'Actual NPC (Total System)'!$A:$A,0),0,1000,1),0),1)*$E345</f>
        <v>2375.0087117565354</v>
      </c>
      <c r="M345" s="194">
        <f ca="1">INDEX(OFFSET('Actual NPC (Total System)'!K$1,MATCH("NET SYSTEM LOAD",'Actual NPC (Total System)'!$A:$A,0),0,1000,1),MATCH($C345,OFFSET('Actual NPC (Total System)'!$C$1,MATCH("NET SYSTEM LOAD",'Actual NPC (Total System)'!$A:$A,0),0,1000,1),0),1)*$E345</f>
        <v>1800.9725952704016</v>
      </c>
      <c r="N345" s="194">
        <f ca="1">INDEX(OFFSET('Actual NPC (Total System)'!L$1,MATCH("NET SYSTEM LOAD",'Actual NPC (Total System)'!$A:$A,0),0,1000,1),MATCH($C345,OFFSET('Actual NPC (Total System)'!$C$1,MATCH("NET SYSTEM LOAD",'Actual NPC (Total System)'!$A:$A,0),0,1000,1),0),1)*$E345</f>
        <v>1913.852025892224</v>
      </c>
      <c r="O345" s="194">
        <f ca="1">INDEX(OFFSET('Actual NPC (Total System)'!M$1,MATCH("NET SYSTEM LOAD",'Actual NPC (Total System)'!$A:$A,0),0,1000,1),MATCH($C345,OFFSET('Actual NPC (Total System)'!$C$1,MATCH("NET SYSTEM LOAD",'Actual NPC (Total System)'!$A:$A,0),0,1000,1),0),1)*$E345</f>
        <v>1919.7469291145351</v>
      </c>
      <c r="P345" s="194">
        <f ca="1">INDEX(OFFSET('Actual NPC (Total System)'!N$1,MATCH("NET SYSTEM LOAD",'Actual NPC (Total System)'!$A:$A,0),0,1000,1),MATCH($C345,OFFSET('Actual NPC (Total System)'!$C$1,MATCH("NET SYSTEM LOAD",'Actual NPC (Total System)'!$A:$A,0),0,1000,1),0),1)*$E345</f>
        <v>2468.5305547699577</v>
      </c>
      <c r="Q345" s="194">
        <f ca="1">INDEX(OFFSET('Actual NPC (Total System)'!O$1,MATCH("NET SYSTEM LOAD",'Actual NPC (Total System)'!$A:$A,0),0,1000,1),MATCH($C345,OFFSET('Actual NPC (Total System)'!$C$1,MATCH("NET SYSTEM LOAD",'Actual NPC (Total System)'!$A:$A,0),0,1000,1),0),1)*$E345</f>
        <v>2094.2838610075573</v>
      </c>
      <c r="R345" s="194">
        <f ca="1">INDEX(OFFSET('Actual NPC (Total System)'!P$1,MATCH("NET SYSTEM LOAD",'Actual NPC (Total System)'!$A:$A,0),0,1000,1),MATCH($C345,OFFSET('Actual NPC (Total System)'!$C$1,MATCH("NET SYSTEM LOAD",'Actual NPC (Total System)'!$A:$A,0),0,1000,1),0),1)*$E345</f>
        <v>2752.1231962757361</v>
      </c>
      <c r="S345" s="59"/>
    </row>
    <row r="346" spans="1:19" ht="12.75">
      <c r="A346" s="15"/>
      <c r="B346" s="15"/>
      <c r="C346" s="148" t="s">
        <v>111</v>
      </c>
      <c r="D346" s="327" t="s">
        <v>198</v>
      </c>
      <c r="E346" s="326">
        <f>VLOOKUP(D346,'Actual Factors'!$A$4:$B$9,2,FALSE)</f>
        <v>7.966085435555563E-2</v>
      </c>
      <c r="F346" s="187">
        <f t="shared" ca="1" si="90"/>
        <v>15663.713791932903</v>
      </c>
      <c r="G346" s="194">
        <f ca="1">INDEX(OFFSET('Actual NPC (Total System)'!E$1,MATCH("NET SYSTEM LOAD",'Actual NPC (Total System)'!$A:$A,0),0,1000,1),MATCH($C346,OFFSET('Actual NPC (Total System)'!$C$1,MATCH("NET SYSTEM LOAD",'Actual NPC (Total System)'!$A:$A,0),0,1000,1),0),1)*$E346</f>
        <v>1088.3265922056009</v>
      </c>
      <c r="H346" s="194">
        <f ca="1">INDEX(OFFSET('Actual NPC (Total System)'!F$1,MATCH("NET SYSTEM LOAD",'Actual NPC (Total System)'!$A:$A,0),0,1000,1),MATCH($C346,OFFSET('Actual NPC (Total System)'!$C$1,MATCH("NET SYSTEM LOAD",'Actual NPC (Total System)'!$A:$A,0),0,1000,1),0),1)*$E346</f>
        <v>1676.5423407670237</v>
      </c>
      <c r="I346" s="194">
        <f ca="1">INDEX(OFFSET('Actual NPC (Total System)'!G$1,MATCH("NET SYSTEM LOAD",'Actual NPC (Total System)'!$A:$A,0),0,1000,1),MATCH($C346,OFFSET('Actual NPC (Total System)'!$C$1,MATCH("NET SYSTEM LOAD",'Actual NPC (Total System)'!$A:$A,0),0,1000,1),0),1)*$E346</f>
        <v>1593.2967479654681</v>
      </c>
      <c r="J346" s="194">
        <f ca="1">INDEX(OFFSET('Actual NPC (Total System)'!H$1,MATCH("NET SYSTEM LOAD",'Actual NPC (Total System)'!$A:$A,0),0,1000,1),MATCH($C346,OFFSET('Actual NPC (Total System)'!$C$1,MATCH("NET SYSTEM LOAD",'Actual NPC (Total System)'!$A:$A,0),0,1000,1),0),1)*$E346</f>
        <v>1603.3340156142681</v>
      </c>
      <c r="K346" s="194">
        <f ca="1">INDEX(OFFSET('Actual NPC (Total System)'!I$1,MATCH("NET SYSTEM LOAD",'Actual NPC (Total System)'!$A:$A,0),0,1000,1),MATCH($C346,OFFSET('Actual NPC (Total System)'!$C$1,MATCH("NET SYSTEM LOAD",'Actual NPC (Total System)'!$A:$A,0),0,1000,1),0),1)*$E346</f>
        <v>1731.4286694180016</v>
      </c>
      <c r="L346" s="194">
        <f ca="1">INDEX(OFFSET('Actual NPC (Total System)'!J$1,MATCH("NET SYSTEM LOAD",'Actual NPC (Total System)'!$A:$A,0),0,1000,1),MATCH($C346,OFFSET('Actual NPC (Total System)'!$C$1,MATCH("NET SYSTEM LOAD",'Actual NPC (Total System)'!$A:$A,0),0,1000,1),0),1)*$E346</f>
        <v>1225.9008876776456</v>
      </c>
      <c r="M346" s="194">
        <f ca="1">INDEX(OFFSET('Actual NPC (Total System)'!K$1,MATCH("NET SYSTEM LOAD",'Actual NPC (Total System)'!$A:$A,0),0,1000,1),MATCH($C346,OFFSET('Actual NPC (Total System)'!$C$1,MATCH("NET SYSTEM LOAD",'Actual NPC (Total System)'!$A:$A,0),0,1000,1),0),1)*$E346</f>
        <v>919.52524182617867</v>
      </c>
      <c r="N346" s="194">
        <f ca="1">INDEX(OFFSET('Actual NPC (Total System)'!L$1,MATCH("NET SYSTEM LOAD",'Actual NPC (Total System)'!$A:$A,0),0,1000,1),MATCH($C346,OFFSET('Actual NPC (Total System)'!$C$1,MATCH("NET SYSTEM LOAD",'Actual NPC (Total System)'!$A:$A,0),0,1000,1),0),1)*$E346</f>
        <v>1058.6927543853344</v>
      </c>
      <c r="O346" s="194">
        <f ca="1">INDEX(OFFSET('Actual NPC (Total System)'!M$1,MATCH("NET SYSTEM LOAD",'Actual NPC (Total System)'!$A:$A,0),0,1000,1),MATCH($C346,OFFSET('Actual NPC (Total System)'!$C$1,MATCH("NET SYSTEM LOAD",'Actual NPC (Total System)'!$A:$A,0),0,1000,1),0),1)*$E346</f>
        <v>968.83531067226761</v>
      </c>
      <c r="P346" s="194">
        <f ca="1">INDEX(OFFSET('Actual NPC (Total System)'!N$1,MATCH("NET SYSTEM LOAD",'Actual NPC (Total System)'!$A:$A,0),0,1000,1),MATCH($C346,OFFSET('Actual NPC (Total System)'!$C$1,MATCH("NET SYSTEM LOAD",'Actual NPC (Total System)'!$A:$A,0),0,1000,1),0),1)*$E346</f>
        <v>1291.4617708122678</v>
      </c>
      <c r="Q346" s="194">
        <f ca="1">INDEX(OFFSET('Actual NPC (Total System)'!O$1,MATCH("NET SYSTEM LOAD",'Actual NPC (Total System)'!$A:$A,0),0,1000,1),MATCH($C346,OFFSET('Actual NPC (Total System)'!$C$1,MATCH("NET SYSTEM LOAD",'Actual NPC (Total System)'!$A:$A,0),0,1000,1),0),1)*$E346</f>
        <v>1172.3687935507121</v>
      </c>
      <c r="R346" s="194">
        <f ca="1">INDEX(OFFSET('Actual NPC (Total System)'!P$1,MATCH("NET SYSTEM LOAD",'Actual NPC (Total System)'!$A:$A,0),0,1000,1),MATCH($C346,OFFSET('Actual NPC (Total System)'!$C$1,MATCH("NET SYSTEM LOAD",'Actual NPC (Total System)'!$A:$A,0),0,1000,1),0),1)*$E346</f>
        <v>1334.0006670381347</v>
      </c>
      <c r="S346" s="59"/>
    </row>
    <row r="347" spans="1:19" ht="12.75">
      <c r="A347" s="30"/>
      <c r="B347" s="15"/>
      <c r="C347" s="149" t="s">
        <v>73</v>
      </c>
      <c r="D347" s="327" t="s">
        <v>198</v>
      </c>
      <c r="E347" s="326">
        <f>VLOOKUP(D347,'Actual Factors'!$A$4:$B$9,2,FALSE)</f>
        <v>7.966085435555563E-2</v>
      </c>
      <c r="F347" s="187">
        <f t="shared" ca="1" si="90"/>
        <v>9218.0354226074742</v>
      </c>
      <c r="G347" s="194">
        <f ca="1">INDEX(OFFSET('Actual NPC (Total System)'!E$1,MATCH("NET SYSTEM LOAD",'Actual NPC (Total System)'!$A:$A,0),0,1000,1),MATCH($C347,OFFSET('Actual NPC (Total System)'!$C$1,MATCH("NET SYSTEM LOAD",'Actual NPC (Total System)'!$A:$A,0),0,1000,1),0),1)*$E347</f>
        <v>984.68782068902317</v>
      </c>
      <c r="H347" s="194">
        <f ca="1">INDEX(OFFSET('Actual NPC (Total System)'!F$1,MATCH("NET SYSTEM LOAD",'Actual NPC (Total System)'!$A:$A,0),0,1000,1),MATCH($C347,OFFSET('Actual NPC (Total System)'!$C$1,MATCH("NET SYSTEM LOAD",'Actual NPC (Total System)'!$A:$A,0),0,1000,1),0),1)*$E347</f>
        <v>1036.0690717483565</v>
      </c>
      <c r="I347" s="194">
        <f ca="1">INDEX(OFFSET('Actual NPC (Total System)'!G$1,MATCH("NET SYSTEM LOAD",'Actual NPC (Total System)'!$A:$A,0),0,1000,1),MATCH($C347,OFFSET('Actual NPC (Total System)'!$C$1,MATCH("NET SYSTEM LOAD",'Actual NPC (Total System)'!$A:$A,0),0,1000,1),0),1)*$E347</f>
        <v>988.90984596986755</v>
      </c>
      <c r="J347" s="194">
        <f ca="1">INDEX(OFFSET('Actual NPC (Total System)'!H$1,MATCH("NET SYSTEM LOAD",'Actual NPC (Total System)'!$A:$A,0),0,1000,1),MATCH($C347,OFFSET('Actual NPC (Total System)'!$C$1,MATCH("NET SYSTEM LOAD",'Actual NPC (Total System)'!$A:$A,0),0,1000,1),0),1)*$E347</f>
        <v>1003.6471040256454</v>
      </c>
      <c r="K347" s="194">
        <f ca="1">INDEX(OFFSET('Actual NPC (Total System)'!I$1,MATCH("NET SYSTEM LOAD",'Actual NPC (Total System)'!$A:$A,0),0,1000,1),MATCH($C347,OFFSET('Actual NPC (Total System)'!$C$1,MATCH("NET SYSTEM LOAD",'Actual NPC (Total System)'!$A:$A,0),0,1000,1),0),1)*$E347</f>
        <v>820.18815644480071</v>
      </c>
      <c r="L347" s="194">
        <f ca="1">INDEX(OFFSET('Actual NPC (Total System)'!J$1,MATCH("NET SYSTEM LOAD",'Actual NPC (Total System)'!$A:$A,0),0,1000,1),MATCH($C347,OFFSET('Actual NPC (Total System)'!$C$1,MATCH("NET SYSTEM LOAD",'Actual NPC (Total System)'!$A:$A,0),0,1000,1),0),1)*$E347</f>
        <v>620.95635970155615</v>
      </c>
      <c r="M347" s="194">
        <f ca="1">INDEX(OFFSET('Actual NPC (Total System)'!K$1,MATCH("NET SYSTEM LOAD",'Actual NPC (Total System)'!$A:$A,0),0,1000,1),MATCH($C347,OFFSET('Actual NPC (Total System)'!$C$1,MATCH("NET SYSTEM LOAD",'Actual NPC (Total System)'!$A:$A,0),0,1000,1),0),1)*$E347</f>
        <v>462.19227697093379</v>
      </c>
      <c r="N347" s="194">
        <f ca="1">INDEX(OFFSET('Actual NPC (Total System)'!L$1,MATCH("NET SYSTEM LOAD",'Actual NPC (Total System)'!$A:$A,0),0,1000,1),MATCH($C347,OFFSET('Actual NPC (Total System)'!$C$1,MATCH("NET SYSTEM LOAD",'Actual NPC (Total System)'!$A:$A,0),0,1000,1),0),1)*$E347</f>
        <v>364.44840867666699</v>
      </c>
      <c r="O347" s="194">
        <f ca="1">INDEX(OFFSET('Actual NPC (Total System)'!M$1,MATCH("NET SYSTEM LOAD",'Actual NPC (Total System)'!$A:$A,0),0,1000,1),MATCH($C347,OFFSET('Actual NPC (Total System)'!$C$1,MATCH("NET SYSTEM LOAD",'Actual NPC (Total System)'!$A:$A,0),0,1000,1),0),1)*$E347</f>
        <v>437.25842955764483</v>
      </c>
      <c r="P347" s="194">
        <f ca="1">INDEX(OFFSET('Actual NPC (Total System)'!N$1,MATCH("NET SYSTEM LOAD",'Actual NPC (Total System)'!$A:$A,0),0,1000,1),MATCH($C347,OFFSET('Actual NPC (Total System)'!$C$1,MATCH("NET SYSTEM LOAD",'Actual NPC (Total System)'!$A:$A,0),0,1000,1),0),1)*$E347</f>
        <v>606.69706677191164</v>
      </c>
      <c r="Q347" s="194">
        <f ca="1">INDEX(OFFSET('Actual NPC (Total System)'!O$1,MATCH("NET SYSTEM LOAD",'Actual NPC (Total System)'!$A:$A,0),0,1000,1),MATCH($C347,OFFSET('Actual NPC (Total System)'!$C$1,MATCH("NET SYSTEM LOAD",'Actual NPC (Total System)'!$A:$A,0),0,1000,1),0),1)*$E347</f>
        <v>747.61711812688964</v>
      </c>
      <c r="R347" s="194">
        <f ca="1">INDEX(OFFSET('Actual NPC (Total System)'!P$1,MATCH("NET SYSTEM LOAD",'Actual NPC (Total System)'!$A:$A,0),0,1000,1),MATCH($C347,OFFSET('Actual NPC (Total System)'!$C$1,MATCH("NET SYSTEM LOAD",'Actual NPC (Total System)'!$A:$A,0),0,1000,1),0),1)*$E347</f>
        <v>1145.3637639241788</v>
      </c>
      <c r="S347" s="59"/>
    </row>
    <row r="348" spans="1:19" ht="12.75">
      <c r="A348" s="15"/>
      <c r="C348" s="149" t="s">
        <v>157</v>
      </c>
      <c r="D348" s="327" t="s">
        <v>198</v>
      </c>
      <c r="E348" s="326">
        <f>VLOOKUP(D348,'Actual Factors'!$A$4:$B$9,2,FALSE)</f>
        <v>7.966085435555563E-2</v>
      </c>
      <c r="F348" s="187">
        <f t="shared" ca="1" si="90"/>
        <v>64853.255765381888</v>
      </c>
      <c r="G348" s="194">
        <f ca="1">INDEX(OFFSET('Actual NPC (Total System)'!E$1,MATCH("NET SYSTEM LOAD",'Actual NPC (Total System)'!$A:$A,0),0,1000,1),MATCH($C348,OFFSET('Actual NPC (Total System)'!$C$1,MATCH("NET SYSTEM LOAD",'Actual NPC (Total System)'!$A:$A,0),0,1000,1),0),1)*$E348</f>
        <v>8504.7521327078302</v>
      </c>
      <c r="H348" s="194">
        <f ca="1">INDEX(OFFSET('Actual NPC (Total System)'!F$1,MATCH("NET SYSTEM LOAD",'Actual NPC (Total System)'!$A:$A,0),0,1000,1),MATCH($C348,OFFSET('Actual NPC (Total System)'!$C$1,MATCH("NET SYSTEM LOAD",'Actual NPC (Total System)'!$A:$A,0),0,1000,1),0),1)*$E348</f>
        <v>6583.9696124866732</v>
      </c>
      <c r="I348" s="194">
        <f ca="1">INDEX(OFFSET('Actual NPC (Total System)'!G$1,MATCH("NET SYSTEM LOAD",'Actual NPC (Total System)'!$A:$A,0),0,1000,1),MATCH($C348,OFFSET('Actual NPC (Total System)'!$C$1,MATCH("NET SYSTEM LOAD",'Actual NPC (Total System)'!$A:$A,0),0,1000,1),0),1)*$E348</f>
        <v>6202.7127635409834</v>
      </c>
      <c r="J348" s="194">
        <f ca="1">INDEX(OFFSET('Actual NPC (Total System)'!H$1,MATCH("NET SYSTEM LOAD",'Actual NPC (Total System)'!$A:$A,0),0,1000,1),MATCH($C348,OFFSET('Actual NPC (Total System)'!$C$1,MATCH("NET SYSTEM LOAD",'Actual NPC (Total System)'!$A:$A,0),0,1000,1),0),1)*$E348</f>
        <v>6426.7987468431611</v>
      </c>
      <c r="K348" s="194">
        <f ca="1">INDEX(OFFSET('Actual NPC (Total System)'!I$1,MATCH("NET SYSTEM LOAD",'Actual NPC (Total System)'!$A:$A,0),0,1000,1),MATCH($C348,OFFSET('Actual NPC (Total System)'!$C$1,MATCH("NET SYSTEM LOAD",'Actual NPC (Total System)'!$A:$A,0),0,1000,1),0),1)*$E348</f>
        <v>4660.9565883435598</v>
      </c>
      <c r="L348" s="194">
        <f ca="1">INDEX(OFFSET('Actual NPC (Total System)'!J$1,MATCH("NET SYSTEM LOAD",'Actual NPC (Total System)'!$A:$A,0),0,1000,1),MATCH($C348,OFFSET('Actual NPC (Total System)'!$C$1,MATCH("NET SYSTEM LOAD",'Actual NPC (Total System)'!$A:$A,0),0,1000,1),0),1)*$E348</f>
        <v>3553.8300345100479</v>
      </c>
      <c r="M348" s="194">
        <f ca="1">INDEX(OFFSET('Actual NPC (Total System)'!K$1,MATCH("NET SYSTEM LOAD",'Actual NPC (Total System)'!$A:$A,0),0,1000,1),MATCH($C348,OFFSET('Actual NPC (Total System)'!$C$1,MATCH("NET SYSTEM LOAD",'Actual NPC (Total System)'!$A:$A,0),0,1000,1),0),1)*$E348</f>
        <v>3672.1264032280478</v>
      </c>
      <c r="N348" s="194">
        <f ca="1">INDEX(OFFSET('Actual NPC (Total System)'!L$1,MATCH("NET SYSTEM LOAD",'Actual NPC (Total System)'!$A:$A,0),0,1000,1),MATCH($C348,OFFSET('Actual NPC (Total System)'!$C$1,MATCH("NET SYSTEM LOAD",'Actual NPC (Total System)'!$A:$A,0),0,1000,1),0),1)*$E348</f>
        <v>2827.402703641736</v>
      </c>
      <c r="O348" s="194">
        <f ca="1">INDEX(OFFSET('Actual NPC (Total System)'!M$1,MATCH("NET SYSTEM LOAD",'Actual NPC (Total System)'!$A:$A,0),0,1000,1),MATCH($C348,OFFSET('Actual NPC (Total System)'!$C$1,MATCH("NET SYSTEM LOAD",'Actual NPC (Total System)'!$A:$A,0),0,1000,1),0),1)*$E348</f>
        <v>3641.4569743011589</v>
      </c>
      <c r="P348" s="194">
        <f ca="1">INDEX(OFFSET('Actual NPC (Total System)'!N$1,MATCH("NET SYSTEM LOAD",'Actual NPC (Total System)'!$A:$A,0),0,1000,1),MATCH($C348,OFFSET('Actual NPC (Total System)'!$C$1,MATCH("NET SYSTEM LOAD",'Actual NPC (Total System)'!$A:$A,0),0,1000,1),0),1)*$E348</f>
        <v>3767.8787501634256</v>
      </c>
      <c r="Q348" s="194">
        <f ca="1">INDEX(OFFSET('Actual NPC (Total System)'!O$1,MATCH("NET SYSTEM LOAD",'Actual NPC (Total System)'!$A:$A,0),0,1000,1),MATCH($C348,OFFSET('Actual NPC (Total System)'!$C$1,MATCH("NET SYSTEM LOAD",'Actual NPC (Total System)'!$A:$A,0),0,1000,1),0),1)*$E348</f>
        <v>7342.2612850972073</v>
      </c>
      <c r="R348" s="194">
        <f ca="1">INDEX(OFFSET('Actual NPC (Total System)'!P$1,MATCH("NET SYSTEM LOAD",'Actual NPC (Total System)'!$A:$A,0),0,1000,1),MATCH($C348,OFFSET('Actual NPC (Total System)'!$C$1,MATCH("NET SYSTEM LOAD",'Actual NPC (Total System)'!$A:$A,0),0,1000,1),0),1)*$E348</f>
        <v>7669.1097705180518</v>
      </c>
      <c r="S348" s="59"/>
    </row>
    <row r="349" spans="1:19" ht="12.75">
      <c r="A349" s="15"/>
      <c r="C349" s="149" t="s">
        <v>74</v>
      </c>
      <c r="D349" s="327" t="s">
        <v>198</v>
      </c>
      <c r="E349" s="326">
        <f>VLOOKUP(D349,'Actual Factors'!$A$4:$B$9,2,FALSE)</f>
        <v>7.966085435555563E-2</v>
      </c>
      <c r="F349" s="187">
        <f t="shared" ca="1" si="90"/>
        <v>22811.363609839485</v>
      </c>
      <c r="G349" s="194">
        <f ca="1">INDEX(OFFSET('Actual NPC (Total System)'!E$1,MATCH("NET SYSTEM LOAD",'Actual NPC (Total System)'!$A:$A,0),0,1000,1),MATCH($C349,OFFSET('Actual NPC (Total System)'!$C$1,MATCH("NET SYSTEM LOAD",'Actual NPC (Total System)'!$A:$A,0),0,1000,1),0),1)*$E349</f>
        <v>3681.6857057507145</v>
      </c>
      <c r="H349" s="194">
        <f ca="1">INDEX(OFFSET('Actual NPC (Total System)'!F$1,MATCH("NET SYSTEM LOAD",'Actual NPC (Total System)'!$A:$A,0),0,1000,1),MATCH($C349,OFFSET('Actual NPC (Total System)'!$C$1,MATCH("NET SYSTEM LOAD",'Actual NPC (Total System)'!$A:$A,0),0,1000,1),0),1)*$E349</f>
        <v>2849.5484211525804</v>
      </c>
      <c r="I349" s="194">
        <f ca="1">INDEX(OFFSET('Actual NPC (Total System)'!G$1,MATCH("NET SYSTEM LOAD",'Actual NPC (Total System)'!$A:$A,0),0,1000,1),MATCH($C349,OFFSET('Actual NPC (Total System)'!$C$1,MATCH("NET SYSTEM LOAD",'Actual NPC (Total System)'!$A:$A,0),0,1000,1),0),1)*$E349</f>
        <v>2488.9237334849799</v>
      </c>
      <c r="J349" s="194">
        <f ca="1">INDEX(OFFSET('Actual NPC (Total System)'!H$1,MATCH("NET SYSTEM LOAD",'Actual NPC (Total System)'!$A:$A,0),0,1000,1),MATCH($C349,OFFSET('Actual NPC (Total System)'!$C$1,MATCH("NET SYSTEM LOAD",'Actual NPC (Total System)'!$A:$A,0),0,1000,1),0),1)*$E349</f>
        <v>2406.5544100813354</v>
      </c>
      <c r="K349" s="194">
        <f ca="1">INDEX(OFFSET('Actual NPC (Total System)'!I$1,MATCH("NET SYSTEM LOAD",'Actual NPC (Total System)'!$A:$A,0),0,1000,1),MATCH($C349,OFFSET('Actual NPC (Total System)'!$C$1,MATCH("NET SYSTEM LOAD",'Actual NPC (Total System)'!$A:$A,0),0,1000,1),0),1)*$E349</f>
        <v>2258.2258992712909</v>
      </c>
      <c r="L349" s="194">
        <f ca="1">INDEX(OFFSET('Actual NPC (Total System)'!J$1,MATCH("NET SYSTEM LOAD",'Actual NPC (Total System)'!$A:$A,0),0,1000,1),MATCH($C349,OFFSET('Actual NPC (Total System)'!$C$1,MATCH("NET SYSTEM LOAD",'Actual NPC (Total System)'!$A:$A,0),0,1000,1),0),1)*$E349</f>
        <v>1231.0788432107568</v>
      </c>
      <c r="M349" s="194">
        <f ca="1">INDEX(OFFSET('Actual NPC (Total System)'!K$1,MATCH("NET SYSTEM LOAD",'Actual NPC (Total System)'!$A:$A,0),0,1000,1),MATCH($C349,OFFSET('Actual NPC (Total System)'!$C$1,MATCH("NET SYSTEM LOAD",'Actual NPC (Total System)'!$A:$A,0),0,1000,1),0),1)*$E349</f>
        <v>913.70999945822302</v>
      </c>
      <c r="N349" s="194">
        <f ca="1">INDEX(OFFSET('Actual NPC (Total System)'!L$1,MATCH("NET SYSTEM LOAD",'Actual NPC (Total System)'!$A:$A,0),0,1000,1),MATCH($C349,OFFSET('Actual NPC (Total System)'!$C$1,MATCH("NET SYSTEM LOAD",'Actual NPC (Total System)'!$A:$A,0),0,1000,1),0),1)*$E349</f>
        <v>857.23045372013416</v>
      </c>
      <c r="O349" s="194">
        <f ca="1">INDEX(OFFSET('Actual NPC (Total System)'!M$1,MATCH("NET SYSTEM LOAD",'Actual NPC (Total System)'!$A:$A,0),0,1000,1),MATCH($C349,OFFSET('Actual NPC (Total System)'!$C$1,MATCH("NET SYSTEM LOAD",'Actual NPC (Total System)'!$A:$A,0),0,1000,1),0),1)*$E349</f>
        <v>1136.9993742168456</v>
      </c>
      <c r="P349" s="194">
        <f ca="1">INDEX(OFFSET('Actual NPC (Total System)'!N$1,MATCH("NET SYSTEM LOAD",'Actual NPC (Total System)'!$A:$A,0),0,1000,1),MATCH($C349,OFFSET('Actual NPC (Total System)'!$C$1,MATCH("NET SYSTEM LOAD",'Actual NPC (Total System)'!$A:$A,0),0,1000,1),0),1)*$E349</f>
        <v>1231.2381649194679</v>
      </c>
      <c r="Q349" s="194">
        <f ca="1">INDEX(OFFSET('Actual NPC (Total System)'!O$1,MATCH("NET SYSTEM LOAD",'Actual NPC (Total System)'!$A:$A,0),0,1000,1),MATCH($C349,OFFSET('Actual NPC (Total System)'!$C$1,MATCH("NET SYSTEM LOAD",'Actual NPC (Total System)'!$A:$A,0),0,1000,1),0),1)*$E349</f>
        <v>1248.1262660428456</v>
      </c>
      <c r="R349" s="194">
        <f ca="1">INDEX(OFFSET('Actual NPC (Total System)'!P$1,MATCH("NET SYSTEM LOAD",'Actual NPC (Total System)'!$A:$A,0),0,1000,1),MATCH($C349,OFFSET('Actual NPC (Total System)'!$C$1,MATCH("NET SYSTEM LOAD",'Actual NPC (Total System)'!$A:$A,0),0,1000,1),0),1)*$E349</f>
        <v>2508.0423385303134</v>
      </c>
      <c r="S349" s="59"/>
    </row>
    <row r="350" spans="1:19" ht="12.75">
      <c r="A350" s="15"/>
      <c r="C350" s="149" t="s">
        <v>75</v>
      </c>
      <c r="D350" s="327" t="s">
        <v>198</v>
      </c>
      <c r="E350" s="326">
        <f>VLOOKUP(D350,'Actual Factors'!$A$4:$B$9,2,FALSE)</f>
        <v>7.966085435555563E-2</v>
      </c>
      <c r="F350" s="187">
        <f t="shared" ca="1" si="90"/>
        <v>32906.385378047278</v>
      </c>
      <c r="G350" s="194">
        <f ca="1">INDEX(OFFSET('Actual NPC (Total System)'!E$1,MATCH("NET SYSTEM LOAD",'Actual NPC (Total System)'!$A:$A,0),0,1000,1),MATCH($C350,OFFSET('Actual NPC (Total System)'!$C$1,MATCH("NET SYSTEM LOAD",'Actual NPC (Total System)'!$A:$A,0),0,1000,1),0),1)*$E350</f>
        <v>4055.2951126782705</v>
      </c>
      <c r="H350" s="194">
        <f ca="1">INDEX(OFFSET('Actual NPC (Total System)'!F$1,MATCH("NET SYSTEM LOAD",'Actual NPC (Total System)'!$A:$A,0),0,1000,1),MATCH($C350,OFFSET('Actual NPC (Total System)'!$C$1,MATCH("NET SYSTEM LOAD",'Actual NPC (Total System)'!$A:$A,0),0,1000,1),0),1)*$E350</f>
        <v>3768.3567152895589</v>
      </c>
      <c r="I350" s="194">
        <f ca="1">INDEX(OFFSET('Actual NPC (Total System)'!G$1,MATCH("NET SYSTEM LOAD",'Actual NPC (Total System)'!$A:$A,0),0,1000,1),MATCH($C350,OFFSET('Actual NPC (Total System)'!$C$1,MATCH("NET SYSTEM LOAD",'Actual NPC (Total System)'!$A:$A,0),0,1000,1),0),1)*$E350</f>
        <v>3162.4562570612029</v>
      </c>
      <c r="J350" s="194">
        <f ca="1">INDEX(OFFSET('Actual NPC (Total System)'!H$1,MATCH("NET SYSTEM LOAD",'Actual NPC (Total System)'!$A:$A,0),0,1000,1),MATCH($C350,OFFSET('Actual NPC (Total System)'!$C$1,MATCH("NET SYSTEM LOAD",'Actual NPC (Total System)'!$A:$A,0),0,1000,1),0),1)*$E350</f>
        <v>3287.6034592537808</v>
      </c>
      <c r="K350" s="194">
        <f ca="1">INDEX(OFFSET('Actual NPC (Total System)'!I$1,MATCH("NET SYSTEM LOAD",'Actual NPC (Total System)'!$A:$A,0),0,1000,1),MATCH($C350,OFFSET('Actual NPC (Total System)'!$C$1,MATCH("NET SYSTEM LOAD",'Actual NPC (Total System)'!$A:$A,0),0,1000,1),0),1)*$E350</f>
        <v>2548.5100525429357</v>
      </c>
      <c r="L350" s="194">
        <f ca="1">INDEX(OFFSET('Actual NPC (Total System)'!J$1,MATCH("NET SYSTEM LOAD",'Actual NPC (Total System)'!$A:$A,0),0,1000,1),MATCH($C350,OFFSET('Actual NPC (Total System)'!$C$1,MATCH("NET SYSTEM LOAD",'Actual NPC (Total System)'!$A:$A,0),0,1000,1),0),1)*$E350</f>
        <v>2257.0309864559576</v>
      </c>
      <c r="M350" s="194">
        <f ca="1">INDEX(OFFSET('Actual NPC (Total System)'!K$1,MATCH("NET SYSTEM LOAD",'Actual NPC (Total System)'!$A:$A,0),0,1000,1),MATCH($C350,OFFSET('Actual NPC (Total System)'!$C$1,MATCH("NET SYSTEM LOAD",'Actual NPC (Total System)'!$A:$A,0),0,1000,1),0),1)*$E350</f>
        <v>1373.8310942159123</v>
      </c>
      <c r="N350" s="194">
        <f ca="1">INDEX(OFFSET('Actual NPC (Total System)'!L$1,MATCH("NET SYSTEM LOAD",'Actual NPC (Total System)'!$A:$A,0),0,1000,1),MATCH($C350,OFFSET('Actual NPC (Total System)'!$C$1,MATCH("NET SYSTEM LOAD",'Actual NPC (Total System)'!$A:$A,0),0,1000,1),0),1)*$E350</f>
        <v>1230.2822346672012</v>
      </c>
      <c r="O350" s="194">
        <f ca="1">INDEX(OFFSET('Actual NPC (Total System)'!M$1,MATCH("NET SYSTEM LOAD",'Actual NPC (Total System)'!$A:$A,0),0,1000,1),MATCH($C350,OFFSET('Actual NPC (Total System)'!$C$1,MATCH("NET SYSTEM LOAD",'Actual NPC (Total System)'!$A:$A,0),0,1000,1),0),1)*$E350</f>
        <v>1513.7952153186236</v>
      </c>
      <c r="P350" s="194">
        <f ca="1">INDEX(OFFSET('Actual NPC (Total System)'!N$1,MATCH("NET SYSTEM LOAD",'Actual NPC (Total System)'!$A:$A,0),0,1000,1),MATCH($C350,OFFSET('Actual NPC (Total System)'!$C$1,MATCH("NET SYSTEM LOAD",'Actual NPC (Total System)'!$A:$A,0),0,1000,1),0),1)*$E350</f>
        <v>1975.350205454713</v>
      </c>
      <c r="Q350" s="194">
        <f ca="1">INDEX(OFFSET('Actual NPC (Total System)'!O$1,MATCH("NET SYSTEM LOAD",'Actual NPC (Total System)'!$A:$A,0),0,1000,1),MATCH($C350,OFFSET('Actual NPC (Total System)'!$C$1,MATCH("NET SYSTEM LOAD",'Actual NPC (Total System)'!$A:$A,0),0,1000,1),0),1)*$E350</f>
        <v>3239.8069466404477</v>
      </c>
      <c r="R350" s="194">
        <f ca="1">INDEX(OFFSET('Actual NPC (Total System)'!P$1,MATCH("NET SYSTEM LOAD",'Actual NPC (Total System)'!$A:$A,0),0,1000,1),MATCH($C350,OFFSET('Actual NPC (Total System)'!$C$1,MATCH("NET SYSTEM LOAD",'Actual NPC (Total System)'!$A:$A,0),0,1000,1),0),1)*$E350</f>
        <v>4494.0670984686712</v>
      </c>
      <c r="S350" s="59"/>
    </row>
    <row r="351" spans="1:19" ht="12.75">
      <c r="A351" s="15"/>
      <c r="C351" s="148" t="s">
        <v>76</v>
      </c>
      <c r="D351" s="327" t="s">
        <v>198</v>
      </c>
      <c r="E351" s="326">
        <f>VLOOKUP(D351,'Actual Factors'!$A$4:$B$9,2,FALSE)</f>
        <v>7.966085435555563E-2</v>
      </c>
      <c r="F351" s="187">
        <f t="shared" ca="1" si="90"/>
        <v>6917.9875747995184</v>
      </c>
      <c r="G351" s="194">
        <f ca="1">INDEX(OFFSET('Actual NPC (Total System)'!E$1,MATCH("NET SYSTEM LOAD",'Actual NPC (Total System)'!$A:$A,0),0,1000,1),MATCH($C351,OFFSET('Actual NPC (Total System)'!$C$1,MATCH("NET SYSTEM LOAD",'Actual NPC (Total System)'!$A:$A,0),0,1000,1),0),1)*$E351</f>
        <v>832.45592801555631</v>
      </c>
      <c r="H351" s="194">
        <f ca="1">INDEX(OFFSET('Actual NPC (Total System)'!F$1,MATCH("NET SYSTEM LOAD",'Actual NPC (Total System)'!$A:$A,0),0,1000,1),MATCH($C351,OFFSET('Actual NPC (Total System)'!$C$1,MATCH("NET SYSTEM LOAD",'Actual NPC (Total System)'!$A:$A,0),0,1000,1),0),1)*$E351</f>
        <v>804.0966638649785</v>
      </c>
      <c r="I351" s="194">
        <f ca="1">INDEX(OFFSET('Actual NPC (Total System)'!G$1,MATCH("NET SYSTEM LOAD",'Actual NPC (Total System)'!$A:$A,0),0,1000,1),MATCH($C351,OFFSET('Actual NPC (Total System)'!$C$1,MATCH("NET SYSTEM LOAD",'Actual NPC (Total System)'!$A:$A,0),0,1000,1),0),1)*$E351</f>
        <v>651.54612777408954</v>
      </c>
      <c r="J351" s="194">
        <f ca="1">INDEX(OFFSET('Actual NPC (Total System)'!H$1,MATCH("NET SYSTEM LOAD",'Actual NPC (Total System)'!$A:$A,0),0,1000,1),MATCH($C351,OFFSET('Actual NPC (Total System)'!$C$1,MATCH("NET SYSTEM LOAD",'Actual NPC (Total System)'!$A:$A,0),0,1000,1),0),1)*$E351</f>
        <v>679.90539192466736</v>
      </c>
      <c r="K351" s="194">
        <f ca="1">INDEX(OFFSET('Actual NPC (Total System)'!I$1,MATCH("NET SYSTEM LOAD",'Actual NPC (Total System)'!$A:$A,0),0,1000,1),MATCH($C351,OFFSET('Actual NPC (Total System)'!$C$1,MATCH("NET SYSTEM LOAD",'Actual NPC (Total System)'!$A:$A,0),0,1000,1),0),1)*$E351</f>
        <v>540.18025338502275</v>
      </c>
      <c r="L351" s="194">
        <f ca="1">INDEX(OFFSET('Actual NPC (Total System)'!J$1,MATCH("NET SYSTEM LOAD",'Actual NPC (Total System)'!$A:$A,0),0,1000,1),MATCH($C351,OFFSET('Actual NPC (Total System)'!$C$1,MATCH("NET SYSTEM LOAD",'Actual NPC (Total System)'!$A:$A,0),0,1000,1),0),1)*$E351</f>
        <v>477.32783929848932</v>
      </c>
      <c r="M351" s="194">
        <f ca="1">INDEX(OFFSET('Actual NPC (Total System)'!K$1,MATCH("NET SYSTEM LOAD",'Actual NPC (Total System)'!$A:$A,0),0,1000,1),MATCH($C351,OFFSET('Actual NPC (Total System)'!$C$1,MATCH("NET SYSTEM LOAD",'Actual NPC (Total System)'!$A:$A,0),0,1000,1),0),1)*$E351</f>
        <v>306.69428926888918</v>
      </c>
      <c r="N351" s="194">
        <f ca="1">INDEX(OFFSET('Actual NPC (Total System)'!L$1,MATCH("NET SYSTEM LOAD",'Actual NPC (Total System)'!$A:$A,0),0,1000,1),MATCH($C351,OFFSET('Actual NPC (Total System)'!$C$1,MATCH("NET SYSTEM LOAD",'Actual NPC (Total System)'!$A:$A,0),0,1000,1),0),1)*$E351</f>
        <v>264.31471475173356</v>
      </c>
      <c r="O351" s="194">
        <f ca="1">INDEX(OFFSET('Actual NPC (Total System)'!M$1,MATCH("NET SYSTEM LOAD",'Actual NPC (Total System)'!$A:$A,0),0,1000,1),MATCH($C351,OFFSET('Actual NPC (Total System)'!$C$1,MATCH("NET SYSTEM LOAD",'Actual NPC (Total System)'!$A:$A,0),0,1000,1),0),1)*$E351</f>
        <v>324.61798149888921</v>
      </c>
      <c r="P351" s="194">
        <f ca="1">INDEX(OFFSET('Actual NPC (Total System)'!N$1,MATCH("NET SYSTEM LOAD",'Actual NPC (Total System)'!$A:$A,0),0,1000,1),MATCH($C351,OFFSET('Actual NPC (Total System)'!$C$1,MATCH("NET SYSTEM LOAD",'Actual NPC (Total System)'!$A:$A,0),0,1000,1),0),1)*$E351</f>
        <v>427.46014447191152</v>
      </c>
      <c r="Q351" s="194">
        <f ca="1">INDEX(OFFSET('Actual NPC (Total System)'!O$1,MATCH("NET SYSTEM LOAD",'Actual NPC (Total System)'!$A:$A,0),0,1000,1),MATCH($C351,OFFSET('Actual NPC (Total System)'!$C$1,MATCH("NET SYSTEM LOAD",'Actual NPC (Total System)'!$A:$A,0),0,1000,1),0),1)*$E351</f>
        <v>670.98337623684506</v>
      </c>
      <c r="R351" s="194">
        <f ca="1">INDEX(OFFSET('Actual NPC (Total System)'!P$1,MATCH("NET SYSTEM LOAD",'Actual NPC (Total System)'!$A:$A,0),0,1000,1),MATCH($C351,OFFSET('Actual NPC (Total System)'!$C$1,MATCH("NET SYSTEM LOAD",'Actual NPC (Total System)'!$A:$A,0),0,1000,1),0),1)*$E351</f>
        <v>938.40486430844533</v>
      </c>
      <c r="S351" s="59"/>
    </row>
    <row r="352" spans="1:19" ht="12.75">
      <c r="A352" s="15"/>
      <c r="C352" s="147" t="s">
        <v>219</v>
      </c>
      <c r="D352" s="327" t="s">
        <v>198</v>
      </c>
      <c r="E352" s="326">
        <f>VLOOKUP(D352,'Actual Factors'!$A$4:$B$9,2,FALSE)</f>
        <v>7.966085435555563E-2</v>
      </c>
      <c r="F352" s="187">
        <f t="shared" ca="1" si="90"/>
        <v>118613.89688346133</v>
      </c>
      <c r="G352" s="194">
        <f ca="1">INDEX(OFFSET('Actual NPC (Total System)'!E$1,MATCH("NET SYSTEM LOAD",'Actual NPC (Total System)'!$A:$A,0),0,1000,1),MATCH($C352,OFFSET('Actual NPC (Total System)'!$C$1,MATCH("NET SYSTEM LOAD",'Actual NPC (Total System)'!$A:$A,0),0,1000,1),0),1)*$E352</f>
        <v>13945.907128609702</v>
      </c>
      <c r="H352" s="194">
        <f ca="1">INDEX(OFFSET('Actual NPC (Total System)'!F$1,MATCH("NET SYSTEM LOAD",'Actual NPC (Total System)'!$A:$A,0),0,1000,1),MATCH($C352,OFFSET('Actual NPC (Total System)'!$C$1,MATCH("NET SYSTEM LOAD",'Actual NPC (Total System)'!$A:$A,0),0,1000,1),0),1)*$E352</f>
        <v>14277.774247854946</v>
      </c>
      <c r="I352" s="194">
        <f ca="1">INDEX(OFFSET('Actual NPC (Total System)'!G$1,MATCH("NET SYSTEM LOAD",'Actual NPC (Total System)'!$A:$A,0),0,1000,1),MATCH($C352,OFFSET('Actual NPC (Total System)'!$C$1,MATCH("NET SYSTEM LOAD",'Actual NPC (Total System)'!$A:$A,0),0,1000,1),0),1)*$E352</f>
        <v>11504.461264320633</v>
      </c>
      <c r="J352" s="194">
        <f ca="1">INDEX(OFFSET('Actual NPC (Total System)'!H$1,MATCH("NET SYSTEM LOAD",'Actual NPC (Total System)'!$A:$A,0),0,1000,1),MATCH($C352,OFFSET('Actual NPC (Total System)'!$C$1,MATCH("NET SYSTEM LOAD",'Actual NPC (Total System)'!$A:$A,0),0,1000,1),0),1)*$E352</f>
        <v>12793.931513774012</v>
      </c>
      <c r="K352" s="194">
        <f ca="1">INDEX(OFFSET('Actual NPC (Total System)'!I$1,MATCH("NET SYSTEM LOAD",'Actual NPC (Total System)'!$A:$A,0),0,1000,1),MATCH($C352,OFFSET('Actual NPC (Total System)'!$C$1,MATCH("NET SYSTEM LOAD",'Actual NPC (Total System)'!$A:$A,0),0,1000,1),0),1)*$E352</f>
        <v>9526.5619115265417</v>
      </c>
      <c r="L352" s="194">
        <f ca="1">INDEX(OFFSET('Actual NPC (Total System)'!J$1,MATCH("NET SYSTEM LOAD",'Actual NPC (Total System)'!$A:$A,0),0,1000,1),MATCH($C352,OFFSET('Actual NPC (Total System)'!$C$1,MATCH("NET SYSTEM LOAD",'Actual NPC (Total System)'!$A:$A,0),0,1000,1),0),1)*$E352</f>
        <v>6884.0520508440504</v>
      </c>
      <c r="M352" s="194">
        <f ca="1">INDEX(OFFSET('Actual NPC (Total System)'!K$1,MATCH("NET SYSTEM LOAD",'Actual NPC (Total System)'!$A:$A,0),0,1000,1),MATCH($C352,OFFSET('Actual NPC (Total System)'!$C$1,MATCH("NET SYSTEM LOAD",'Actual NPC (Total System)'!$A:$A,0),0,1000,1),0),1)*$E352</f>
        <v>4950.6034547803602</v>
      </c>
      <c r="N352" s="194">
        <f ca="1">INDEX(OFFSET('Actual NPC (Total System)'!L$1,MATCH("NET SYSTEM LOAD",'Actual NPC (Total System)'!$A:$A,0),0,1000,1),MATCH($C352,OFFSET('Actual NPC (Total System)'!$C$1,MATCH("NET SYSTEM LOAD",'Actual NPC (Total System)'!$A:$A,0),0,1000,1),0),1)*$E352</f>
        <v>4432.4892580518263</v>
      </c>
      <c r="O352" s="194">
        <f ca="1">INDEX(OFFSET('Actual NPC (Total System)'!M$1,MATCH("NET SYSTEM LOAD",'Actual NPC (Total System)'!$A:$A,0),0,1000,1),MATCH($C352,OFFSET('Actual NPC (Total System)'!$C$1,MATCH("NET SYSTEM LOAD",'Actual NPC (Total System)'!$A:$A,0),0,1000,1),0),1)*$E352</f>
        <v>5093.6743492029382</v>
      </c>
      <c r="P352" s="194">
        <f ca="1">INDEX(OFFSET('Actual NPC (Total System)'!N$1,MATCH("NET SYSTEM LOAD",'Actual NPC (Total System)'!$A:$A,0),0,1000,1),MATCH($C352,OFFSET('Actual NPC (Total System)'!$C$1,MATCH("NET SYSTEM LOAD",'Actual NPC (Total System)'!$A:$A,0),0,1000,1),0),1)*$E352</f>
        <v>7631.1115429904512</v>
      </c>
      <c r="Q352" s="194">
        <f ca="1">INDEX(OFFSET('Actual NPC (Total System)'!O$1,MATCH("NET SYSTEM LOAD",'Actual NPC (Total System)'!$A:$A,0),0,1000,1),MATCH($C352,OFFSET('Actual NPC (Total System)'!$C$1,MATCH("NET SYSTEM LOAD",'Actual NPC (Total System)'!$A:$A,0),0,1000,1),0),1)*$E352</f>
        <v>11303.158285364143</v>
      </c>
      <c r="R352" s="194">
        <f ca="1">INDEX(OFFSET('Actual NPC (Total System)'!P$1,MATCH("NET SYSTEM LOAD",'Actual NPC (Total System)'!$A:$A,0),0,1000,1),MATCH($C352,OFFSET('Actual NPC (Total System)'!$C$1,MATCH("NET SYSTEM LOAD",'Actual NPC (Total System)'!$A:$A,0),0,1000,1),0),1)*$E352</f>
        <v>16270.171876141749</v>
      </c>
      <c r="S352" s="59"/>
    </row>
    <row r="353" spans="1:19" ht="12.75">
      <c r="A353" s="156"/>
      <c r="B353" s="153"/>
      <c r="C353" s="147"/>
      <c r="D353" s="236"/>
      <c r="E353" s="47"/>
      <c r="F353" s="215" t="s">
        <v>86</v>
      </c>
      <c r="G353" s="215" t="s">
        <v>86</v>
      </c>
      <c r="H353" s="215" t="s">
        <v>86</v>
      </c>
      <c r="I353" s="215" t="s">
        <v>86</v>
      </c>
      <c r="J353" s="215" t="s">
        <v>86</v>
      </c>
      <c r="K353" s="215" t="s">
        <v>86</v>
      </c>
      <c r="L353" s="215" t="s">
        <v>86</v>
      </c>
      <c r="M353" s="215" t="s">
        <v>86</v>
      </c>
      <c r="N353" s="215" t="s">
        <v>86</v>
      </c>
      <c r="O353" s="215" t="s">
        <v>86</v>
      </c>
      <c r="P353" s="215" t="s">
        <v>86</v>
      </c>
      <c r="Q353" s="215" t="s">
        <v>86</v>
      </c>
      <c r="R353" s="215" t="s">
        <v>86</v>
      </c>
      <c r="S353" s="59"/>
    </row>
    <row r="354" spans="1:19" ht="12.75">
      <c r="A354" s="16" t="s">
        <v>77</v>
      </c>
      <c r="B354" s="15"/>
      <c r="C354" s="91"/>
      <c r="E354" s="47"/>
      <c r="F354" s="192">
        <f ca="1">SUM(G354:R354)</f>
        <v>597303.06052203279</v>
      </c>
      <c r="G354" s="192">
        <f t="shared" ref="G354:R354" ca="1" si="91">SUM(G334:G352)</f>
        <v>69954.338574039895</v>
      </c>
      <c r="H354" s="192">
        <f t="shared" ca="1" si="91"/>
        <v>67263.952539889709</v>
      </c>
      <c r="I354" s="192">
        <f t="shared" ca="1" si="91"/>
        <v>59247.20280096402</v>
      </c>
      <c r="J354" s="192">
        <f t="shared" ca="1" si="91"/>
        <v>60869.25711735183</v>
      </c>
      <c r="K354" s="192">
        <f t="shared" ca="1" si="91"/>
        <v>51781.228209052621</v>
      </c>
      <c r="L354" s="192">
        <f t="shared" ca="1" si="91"/>
        <v>37638.797752747771</v>
      </c>
      <c r="M354" s="192">
        <f t="shared" ca="1" si="91"/>
        <v>29889.54916274803</v>
      </c>
      <c r="N354" s="192">
        <f t="shared" ca="1" si="91"/>
        <v>27221.229185254335</v>
      </c>
      <c r="O354" s="192">
        <f t="shared" ca="1" si="91"/>
        <v>31236.932853317896</v>
      </c>
      <c r="P354" s="192">
        <f t="shared" ca="1" si="91"/>
        <v>39371.739978398524</v>
      </c>
      <c r="Q354" s="192">
        <f t="shared" ca="1" si="91"/>
        <v>51081.965229519563</v>
      </c>
      <c r="R354" s="192">
        <f t="shared" ca="1" si="91"/>
        <v>71746.867118748603</v>
      </c>
      <c r="S354" s="59"/>
    </row>
    <row r="355" spans="1:19" ht="12.75">
      <c r="B355" s="15"/>
      <c r="C355" s="91"/>
      <c r="E355" s="47"/>
      <c r="F355" s="215" t="s">
        <v>86</v>
      </c>
      <c r="G355" s="215" t="s">
        <v>86</v>
      </c>
      <c r="H355" s="215" t="s">
        <v>86</v>
      </c>
      <c r="I355" s="215" t="s">
        <v>86</v>
      </c>
      <c r="J355" s="215" t="s">
        <v>86</v>
      </c>
      <c r="K355" s="215" t="s">
        <v>86</v>
      </c>
      <c r="L355" s="215" t="s">
        <v>86</v>
      </c>
      <c r="M355" s="215" t="s">
        <v>86</v>
      </c>
      <c r="N355" s="215" t="s">
        <v>86</v>
      </c>
      <c r="O355" s="215" t="s">
        <v>86</v>
      </c>
      <c r="P355" s="215" t="s">
        <v>86</v>
      </c>
      <c r="Q355" s="215" t="s">
        <v>86</v>
      </c>
      <c r="R355" s="215" t="s">
        <v>86</v>
      </c>
      <c r="S355" s="59"/>
    </row>
    <row r="356" spans="1:19" ht="12.75">
      <c r="A356" s="136" t="s">
        <v>112</v>
      </c>
      <c r="C356" s="91"/>
      <c r="E356" s="47"/>
      <c r="F356" s="192">
        <f ca="1">SUM(G356:R356)</f>
        <v>4034375.2545241201</v>
      </c>
      <c r="G356" s="192">
        <f t="shared" ref="G356:R356" ca="1" si="92">SUM(G354,G331,G325,G313,G300)</f>
        <v>329086.18679567822</v>
      </c>
      <c r="H356" s="192">
        <f t="shared" ca="1" si="92"/>
        <v>306919.764409817</v>
      </c>
      <c r="I356" s="192">
        <f t="shared" ca="1" si="92"/>
        <v>332937.18567550695</v>
      </c>
      <c r="J356" s="192">
        <f t="shared" ca="1" si="92"/>
        <v>324993.53724760382</v>
      </c>
      <c r="K356" s="192">
        <f t="shared" ca="1" si="92"/>
        <v>264315.45758411865</v>
      </c>
      <c r="L356" s="192">
        <f t="shared" ca="1" si="92"/>
        <v>273835.70452344784</v>
      </c>
      <c r="M356" s="192">
        <f t="shared" ca="1" si="92"/>
        <v>395507.81040116266</v>
      </c>
      <c r="N356" s="192">
        <f t="shared" ca="1" si="92"/>
        <v>381942.79763265408</v>
      </c>
      <c r="O356" s="192">
        <f t="shared" ca="1" si="92"/>
        <v>331553.78874323569</v>
      </c>
      <c r="P356" s="192">
        <f t="shared" ca="1" si="92"/>
        <v>345328.0138459882</v>
      </c>
      <c r="Q356" s="192">
        <f t="shared" ca="1" si="92"/>
        <v>359890.43755557796</v>
      </c>
      <c r="R356" s="192">
        <f t="shared" ca="1" si="92"/>
        <v>388064.57010932878</v>
      </c>
      <c r="S356" s="59"/>
    </row>
    <row r="357" spans="1:19" ht="12.75">
      <c r="B357" s="15"/>
      <c r="C357" s="91"/>
      <c r="F357" s="216" t="s">
        <v>106</v>
      </c>
      <c r="G357" s="216" t="s">
        <v>106</v>
      </c>
      <c r="H357" s="216" t="s">
        <v>106</v>
      </c>
      <c r="I357" s="216" t="s">
        <v>106</v>
      </c>
      <c r="J357" s="216" t="s">
        <v>106</v>
      </c>
      <c r="K357" s="216" t="s">
        <v>106</v>
      </c>
      <c r="L357" s="216" t="s">
        <v>106</v>
      </c>
      <c r="M357" s="216" t="s">
        <v>106</v>
      </c>
      <c r="N357" s="216" t="s">
        <v>106</v>
      </c>
      <c r="O357" s="216" t="s">
        <v>106</v>
      </c>
      <c r="P357" s="216" t="s">
        <v>106</v>
      </c>
      <c r="Q357" s="216" t="s">
        <v>106</v>
      </c>
      <c r="R357" s="216" t="s">
        <v>106</v>
      </c>
      <c r="S357" s="59"/>
    </row>
    <row r="358" spans="1:19" ht="12.75">
      <c r="A358" s="10" t="s">
        <v>204</v>
      </c>
      <c r="B358" s="15"/>
      <c r="C358" s="91"/>
      <c r="E358" s="41"/>
      <c r="F358" s="195">
        <f ca="1">SUM(G358:R358)</f>
        <v>-948613.64729896467</v>
      </c>
      <c r="G358" s="195">
        <f t="shared" ref="G358:R358" ca="1" si="93">G356-G194</f>
        <v>-186379.28487616807</v>
      </c>
      <c r="H358" s="195">
        <f t="shared" ca="1" si="93"/>
        <v>-108969.8839821837</v>
      </c>
      <c r="I358" s="195">
        <f t="shared" ca="1" si="93"/>
        <v>-64997.337460468814</v>
      </c>
      <c r="J358" s="195">
        <f t="shared" ca="1" si="93"/>
        <v>-51759.631346183189</v>
      </c>
      <c r="K358" s="195">
        <f t="shared" ca="1" si="93"/>
        <v>-81520.497535288974</v>
      </c>
      <c r="L358" s="195">
        <f t="shared" ca="1" si="93"/>
        <v>-103816.39484862873</v>
      </c>
      <c r="M358" s="195">
        <f t="shared" ca="1" si="93"/>
        <v>-47015.479906414985</v>
      </c>
      <c r="N358" s="195">
        <f t="shared" ca="1" si="93"/>
        <v>-59698.44203116931</v>
      </c>
      <c r="O358" s="195">
        <f t="shared" ca="1" si="93"/>
        <v>-15668.332333990082</v>
      </c>
      <c r="P358" s="195">
        <f t="shared" ca="1" si="93"/>
        <v>-17117.805714489659</v>
      </c>
      <c r="Q358" s="195">
        <f t="shared" ca="1" si="93"/>
        <v>-76516.161584022455</v>
      </c>
      <c r="R358" s="195">
        <f t="shared" ca="1" si="93"/>
        <v>-135154.39567995677</v>
      </c>
      <c r="S358" s="59"/>
    </row>
    <row r="359" spans="1:19" ht="12.75">
      <c r="B359" s="15"/>
      <c r="C359" s="91"/>
      <c r="E359" s="41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39"/>
    </row>
  </sheetData>
  <mergeCells count="3">
    <mergeCell ref="D6:E6"/>
    <mergeCell ref="G172:R172"/>
    <mergeCell ref="G6:R6"/>
  </mergeCells>
  <pageMargins left="0.75" right="0.75" top="1" bottom="1" header="0.5" footer="0.5"/>
  <pageSetup scale="38" fitToHeight="5" orientation="landscape" r:id="rId1"/>
  <headerFooter alignWithMargins="0">
    <oddHeader>&amp;CConfidential per WAC 480-07-160</oddHeader>
  </headerFooter>
  <rowBreaks count="1" manualBreakCount="1">
    <brk id="259" max="16" man="1"/>
  </rowBreaks>
  <customProperties>
    <customPr name="_pios_id" r:id="rId2"/>
  </customProperties>
  <ignoredErrors>
    <ignoredError sqref="G136:R136 G303:R303" formula="1"/>
    <ignoredError sqref="F29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P359"/>
  <sheetViews>
    <sheetView workbookViewId="0">
      <pane ySplit="4" topLeftCell="A146" activePane="bottomLeft" state="frozen"/>
      <selection activeCell="I350" sqref="I350"/>
      <selection pane="bottomLeft" activeCell="D165" sqref="D165"/>
    </sheetView>
  </sheetViews>
  <sheetFormatPr defaultColWidth="9.42578125" defaultRowHeight="12.75"/>
  <cols>
    <col min="1" max="1" width="2.7109375" style="68" customWidth="1"/>
    <col min="2" max="2" width="5.5703125" style="68" customWidth="1"/>
    <col min="3" max="3" width="31.5703125" style="68" bestFit="1" customWidth="1"/>
    <col min="4" max="4" width="18.28515625" style="68" customWidth="1"/>
    <col min="5" max="13" width="16.7109375" style="68" bestFit="1" customWidth="1"/>
    <col min="14" max="16" width="16.42578125" style="68" bestFit="1" customWidth="1"/>
    <col min="17" max="16384" width="9.42578125" style="68"/>
  </cols>
  <sheetData>
    <row r="1" spans="1:16">
      <c r="A1" s="67" t="s">
        <v>133</v>
      </c>
      <c r="E1" s="334"/>
      <c r="F1" s="334"/>
    </row>
    <row r="2" spans="1:16">
      <c r="A2" s="67" t="s">
        <v>85</v>
      </c>
    </row>
    <row r="3" spans="1:16">
      <c r="A3" s="69"/>
      <c r="B3" s="70"/>
      <c r="C3" s="71"/>
      <c r="D3" s="72" t="s">
        <v>80</v>
      </c>
      <c r="E3" s="73">
        <v>44562</v>
      </c>
      <c r="F3" s="73">
        <f>EDATE(E3,1)</f>
        <v>44593</v>
      </c>
      <c r="G3" s="73">
        <f t="shared" ref="G3" si="0">EDATE(F3,1)</f>
        <v>44621</v>
      </c>
      <c r="H3" s="246">
        <f t="shared" ref="H3" si="1">EDATE(G3,1)</f>
        <v>44652</v>
      </c>
      <c r="I3" s="246">
        <f t="shared" ref="I3" si="2">EDATE(H3,1)</f>
        <v>44682</v>
      </c>
      <c r="J3" s="246">
        <f t="shared" ref="J3" si="3">EDATE(I3,1)</f>
        <v>44713</v>
      </c>
      <c r="K3" s="246">
        <f t="shared" ref="K3" si="4">EDATE(J3,1)</f>
        <v>44743</v>
      </c>
      <c r="L3" s="246">
        <f t="shared" ref="L3" si="5">EDATE(K3,1)</f>
        <v>44774</v>
      </c>
      <c r="M3" s="246">
        <f t="shared" ref="M3" si="6">EDATE(L3,1)</f>
        <v>44805</v>
      </c>
      <c r="N3" s="246">
        <f t="shared" ref="N3" si="7">EDATE(M3,1)</f>
        <v>44835</v>
      </c>
      <c r="O3" s="246">
        <f t="shared" ref="O3" si="8">EDATE(N3,1)</f>
        <v>44866</v>
      </c>
      <c r="P3" s="246">
        <f t="shared" ref="P3" si="9">EDATE(O3,1)</f>
        <v>44896</v>
      </c>
    </row>
    <row r="4" spans="1:16">
      <c r="A4" s="74"/>
      <c r="B4" s="70"/>
      <c r="C4" s="71"/>
      <c r="D4" s="75" t="s">
        <v>86</v>
      </c>
      <c r="E4" s="75" t="s">
        <v>86</v>
      </c>
      <c r="F4" s="75"/>
      <c r="G4" s="75" t="s">
        <v>86</v>
      </c>
      <c r="H4" s="75" t="s">
        <v>86</v>
      </c>
      <c r="I4" s="75" t="s">
        <v>86</v>
      </c>
      <c r="J4" s="75" t="s">
        <v>86</v>
      </c>
      <c r="K4" s="75" t="s">
        <v>86</v>
      </c>
      <c r="L4" s="75" t="s">
        <v>86</v>
      </c>
      <c r="M4" s="75" t="s">
        <v>86</v>
      </c>
      <c r="N4" s="75" t="s">
        <v>86</v>
      </c>
      <c r="O4" s="75" t="s">
        <v>86</v>
      </c>
      <c r="P4" s="75" t="s">
        <v>86</v>
      </c>
    </row>
    <row r="5" spans="1:16">
      <c r="A5" s="74"/>
      <c r="B5" s="74"/>
      <c r="C5" s="74"/>
      <c r="D5" s="72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>
      <c r="A6" s="74"/>
      <c r="B6" s="70"/>
      <c r="C6" s="71"/>
      <c r="E6" s="77" t="s">
        <v>87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>
      <c r="A7" s="170" t="s">
        <v>0</v>
      </c>
      <c r="B7" s="74"/>
      <c r="C7" s="74"/>
      <c r="D7" s="74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1:16">
      <c r="A8" s="78"/>
      <c r="B8" s="74" t="s">
        <v>1</v>
      </c>
      <c r="C8" s="74"/>
      <c r="D8" s="74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16">
      <c r="A9" s="74"/>
      <c r="B9" s="74"/>
      <c r="C9" s="81" t="s">
        <v>2</v>
      </c>
      <c r="D9" s="196">
        <f>SUM(E9:P9)</f>
        <v>8974735.3999999985</v>
      </c>
      <c r="E9" s="196">
        <v>786193.48</v>
      </c>
      <c r="F9" s="196">
        <v>568782.89999999991</v>
      </c>
      <c r="G9" s="196">
        <v>722191.76999999979</v>
      </c>
      <c r="H9" s="196">
        <v>754255.20000000007</v>
      </c>
      <c r="I9" s="196">
        <v>791733.27000000014</v>
      </c>
      <c r="J9" s="196">
        <v>837196.55999999994</v>
      </c>
      <c r="K9" s="196">
        <v>859284.03999999992</v>
      </c>
      <c r="L9" s="196">
        <v>842378.21999999986</v>
      </c>
      <c r="M9" s="196">
        <v>747878.35000000009</v>
      </c>
      <c r="N9" s="196">
        <v>708911.22</v>
      </c>
      <c r="O9" s="196">
        <v>644716.21</v>
      </c>
      <c r="P9" s="196">
        <v>711214.18</v>
      </c>
    </row>
    <row r="10" spans="1:16" s="248" customFormat="1">
      <c r="A10" s="249"/>
      <c r="B10" s="249"/>
      <c r="C10" s="81" t="s">
        <v>3</v>
      </c>
      <c r="D10" s="197">
        <f>SUM(E10:P10)</f>
        <v>22855.39</v>
      </c>
      <c r="E10" s="197">
        <v>1494.62</v>
      </c>
      <c r="F10" s="197">
        <v>1322.86</v>
      </c>
      <c r="G10" s="197">
        <v>1448.15</v>
      </c>
      <c r="H10" s="197">
        <v>1545.88</v>
      </c>
      <c r="I10" s="197">
        <v>1649.79</v>
      </c>
      <c r="J10" s="197">
        <v>1669.96</v>
      </c>
      <c r="K10" s="197">
        <v>1775.16</v>
      </c>
      <c r="L10" s="197">
        <v>1736.62</v>
      </c>
      <c r="M10" s="197">
        <v>2770.84</v>
      </c>
      <c r="N10" s="197">
        <v>2511.0500000000002</v>
      </c>
      <c r="O10" s="197">
        <v>2444.06</v>
      </c>
      <c r="P10" s="197">
        <v>2486.4</v>
      </c>
    </row>
    <row r="11" spans="1:16">
      <c r="A11" s="74"/>
      <c r="B11" s="74"/>
      <c r="C11" s="81" t="s">
        <v>223</v>
      </c>
      <c r="D11" s="197">
        <f>SUM(E11:P11)</f>
        <v>1298879.75</v>
      </c>
      <c r="E11" s="197">
        <v>0</v>
      </c>
      <c r="F11" s="197">
        <v>0</v>
      </c>
      <c r="G11" s="197">
        <v>0</v>
      </c>
      <c r="H11" s="197">
        <v>0</v>
      </c>
      <c r="I11" s="197">
        <v>0</v>
      </c>
      <c r="J11" s="197">
        <v>0</v>
      </c>
      <c r="K11" s="197">
        <v>0</v>
      </c>
      <c r="L11" s="197">
        <v>0</v>
      </c>
      <c r="M11" s="197">
        <v>0</v>
      </c>
      <c r="N11" s="197">
        <v>0</v>
      </c>
      <c r="O11" s="197">
        <v>694549.5</v>
      </c>
      <c r="P11" s="197">
        <v>604330.25</v>
      </c>
    </row>
    <row r="12" spans="1:16">
      <c r="A12" s="74"/>
      <c r="B12" s="74"/>
      <c r="C12" s="81"/>
      <c r="D12" s="215" t="s">
        <v>86</v>
      </c>
      <c r="E12" s="215" t="s">
        <v>86</v>
      </c>
      <c r="F12" s="215" t="s">
        <v>86</v>
      </c>
      <c r="G12" s="215" t="s">
        <v>86</v>
      </c>
      <c r="H12" s="215" t="s">
        <v>86</v>
      </c>
      <c r="I12" s="215" t="s">
        <v>86</v>
      </c>
      <c r="J12" s="215" t="s">
        <v>86</v>
      </c>
      <c r="K12" s="215" t="s">
        <v>86</v>
      </c>
      <c r="L12" s="215" t="s">
        <v>86</v>
      </c>
      <c r="M12" s="215" t="s">
        <v>86</v>
      </c>
      <c r="N12" s="215" t="s">
        <v>86</v>
      </c>
      <c r="O12" s="215" t="s">
        <v>86</v>
      </c>
      <c r="P12" s="215" t="s">
        <v>86</v>
      </c>
    </row>
    <row r="13" spans="1:16">
      <c r="A13" s="74"/>
      <c r="B13" s="81" t="s">
        <v>4</v>
      </c>
      <c r="C13" s="74"/>
      <c r="D13" s="196">
        <f>SUM(E13:P13)</f>
        <v>10296470.539999999</v>
      </c>
      <c r="E13" s="196">
        <f t="shared" ref="E13:P13" si="10">SUM(E9:E11)</f>
        <v>787688.1</v>
      </c>
      <c r="F13" s="196">
        <f t="shared" si="10"/>
        <v>570105.75999999989</v>
      </c>
      <c r="G13" s="196">
        <f t="shared" si="10"/>
        <v>723639.91999999981</v>
      </c>
      <c r="H13" s="196">
        <f t="shared" si="10"/>
        <v>755801.08000000007</v>
      </c>
      <c r="I13" s="196">
        <f t="shared" si="10"/>
        <v>793383.06000000017</v>
      </c>
      <c r="J13" s="196">
        <f t="shared" si="10"/>
        <v>838866.5199999999</v>
      </c>
      <c r="K13" s="196">
        <f t="shared" si="10"/>
        <v>861059.2</v>
      </c>
      <c r="L13" s="196">
        <f t="shared" si="10"/>
        <v>844114.83999999985</v>
      </c>
      <c r="M13" s="196">
        <f t="shared" si="10"/>
        <v>750649.19000000006</v>
      </c>
      <c r="N13" s="196">
        <f t="shared" si="10"/>
        <v>711422.27</v>
      </c>
      <c r="O13" s="196">
        <f t="shared" si="10"/>
        <v>1341709.77</v>
      </c>
      <c r="P13" s="196">
        <f t="shared" si="10"/>
        <v>1318030.83</v>
      </c>
    </row>
    <row r="14" spans="1:16">
      <c r="A14" s="74"/>
      <c r="B14" s="81"/>
      <c r="C14" s="74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</row>
    <row r="15" spans="1:16">
      <c r="B15" s="68" t="s">
        <v>78</v>
      </c>
    </row>
    <row r="16" spans="1:16">
      <c r="A16" s="147"/>
      <c r="B16" s="147"/>
      <c r="C16" s="74" t="s">
        <v>78</v>
      </c>
      <c r="D16" s="196">
        <f t="shared" ref="D16:D17" si="11">SUM(E16:P16)</f>
        <v>244194101.00999999</v>
      </c>
      <c r="E16" s="196">
        <v>17771150.600000001</v>
      </c>
      <c r="F16" s="196">
        <v>16774574.779999999</v>
      </c>
      <c r="G16" s="196">
        <v>17603392.07</v>
      </c>
      <c r="H16" s="196">
        <v>20295182.619999997</v>
      </c>
      <c r="I16" s="196">
        <v>11904899.6</v>
      </c>
      <c r="J16" s="196">
        <v>19431495.27</v>
      </c>
      <c r="K16" s="196">
        <v>12943944.1</v>
      </c>
      <c r="L16" s="196">
        <v>21407431.160000004</v>
      </c>
      <c r="M16" s="196">
        <v>33316219.630000003</v>
      </c>
      <c r="N16" s="196">
        <v>17492682.18</v>
      </c>
      <c r="O16" s="196">
        <v>15195388.74</v>
      </c>
      <c r="P16" s="196">
        <v>40057740.260000005</v>
      </c>
    </row>
    <row r="17" spans="1:16">
      <c r="A17" s="147"/>
      <c r="B17" s="147"/>
      <c r="C17" s="153" t="s">
        <v>120</v>
      </c>
      <c r="D17" s="197">
        <f t="shared" si="11"/>
        <v>27445397.469999999</v>
      </c>
      <c r="E17" s="197">
        <v>723436.99999999977</v>
      </c>
      <c r="F17" s="197">
        <v>584844.7899999998</v>
      </c>
      <c r="G17" s="197">
        <v>640039.37999999989</v>
      </c>
      <c r="H17" s="197">
        <v>1287220.5899999999</v>
      </c>
      <c r="I17" s="197">
        <v>1077819.51</v>
      </c>
      <c r="J17" s="197">
        <v>4735566.009999997</v>
      </c>
      <c r="K17" s="197">
        <v>2736791.1799999988</v>
      </c>
      <c r="L17" s="197">
        <v>3586784.1999999993</v>
      </c>
      <c r="M17" s="197">
        <v>3587175.5000000005</v>
      </c>
      <c r="N17" s="197">
        <v>1268087.46</v>
      </c>
      <c r="O17" s="197">
        <v>1919338.7499999998</v>
      </c>
      <c r="P17" s="197">
        <v>5298293.1000000006</v>
      </c>
    </row>
    <row r="18" spans="1:16">
      <c r="A18" s="147"/>
      <c r="B18" s="147"/>
      <c r="C18" s="153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</row>
    <row r="19" spans="1:16">
      <c r="A19" s="74"/>
      <c r="B19" s="74" t="s">
        <v>5</v>
      </c>
      <c r="D19" s="199">
        <f>SUM(E19:P19)</f>
        <v>271639498.48000002</v>
      </c>
      <c r="E19" s="199">
        <f t="shared" ref="E19:P19" si="12">SUM(E16:E17)</f>
        <v>18494587.600000001</v>
      </c>
      <c r="F19" s="199">
        <f t="shared" si="12"/>
        <v>17359419.57</v>
      </c>
      <c r="G19" s="199">
        <f t="shared" si="12"/>
        <v>18243431.449999999</v>
      </c>
      <c r="H19" s="199">
        <f t="shared" ref="H19:J19" si="13">SUM(H16:H17)</f>
        <v>21582403.209999997</v>
      </c>
      <c r="I19" s="199">
        <f t="shared" si="13"/>
        <v>12982719.109999999</v>
      </c>
      <c r="J19" s="199">
        <f t="shared" si="13"/>
        <v>24167061.279999997</v>
      </c>
      <c r="K19" s="199">
        <f t="shared" ref="K19:M19" si="14">SUM(K16:K17)</f>
        <v>15680735.279999997</v>
      </c>
      <c r="L19" s="199">
        <f t="shared" si="14"/>
        <v>24994215.360000003</v>
      </c>
      <c r="M19" s="199">
        <f t="shared" si="14"/>
        <v>36903395.130000003</v>
      </c>
      <c r="N19" s="199">
        <f t="shared" si="12"/>
        <v>18760769.640000001</v>
      </c>
      <c r="O19" s="199">
        <f t="shared" si="12"/>
        <v>17114727.489999998</v>
      </c>
      <c r="P19" s="199">
        <f t="shared" si="12"/>
        <v>45356033.360000007</v>
      </c>
    </row>
    <row r="20" spans="1:16">
      <c r="A20" s="147"/>
      <c r="B20" s="147"/>
      <c r="C20" s="14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</row>
    <row r="21" spans="1:16">
      <c r="A21" s="74"/>
      <c r="B21" s="74"/>
      <c r="C21" s="74"/>
      <c r="D21" s="215" t="s">
        <v>86</v>
      </c>
      <c r="E21" s="215" t="s">
        <v>86</v>
      </c>
      <c r="F21" s="215" t="s">
        <v>86</v>
      </c>
      <c r="G21" s="215" t="s">
        <v>86</v>
      </c>
      <c r="H21" s="215" t="s">
        <v>86</v>
      </c>
      <c r="I21" s="215" t="s">
        <v>86</v>
      </c>
      <c r="J21" s="215" t="s">
        <v>86</v>
      </c>
      <c r="K21" s="215" t="s">
        <v>86</v>
      </c>
      <c r="L21" s="215" t="s">
        <v>86</v>
      </c>
      <c r="M21" s="215" t="s">
        <v>86</v>
      </c>
      <c r="N21" s="215" t="s">
        <v>86</v>
      </c>
      <c r="O21" s="215" t="s">
        <v>86</v>
      </c>
      <c r="P21" s="215" t="s">
        <v>86</v>
      </c>
    </row>
    <row r="22" spans="1:16">
      <c r="A22" s="82" t="s">
        <v>6</v>
      </c>
      <c r="B22" s="74"/>
      <c r="C22" s="78"/>
      <c r="D22" s="200">
        <f>SUM(E22:P22)</f>
        <v>281935969.01999998</v>
      </c>
      <c r="E22" s="200">
        <f>E13+E19</f>
        <v>19282275.700000003</v>
      </c>
      <c r="F22" s="200">
        <f t="shared" ref="F22:P22" si="15">F13+F19</f>
        <v>17929525.330000002</v>
      </c>
      <c r="G22" s="200">
        <f t="shared" si="15"/>
        <v>18967071.369999997</v>
      </c>
      <c r="H22" s="200">
        <f t="shared" si="15"/>
        <v>22338204.289999999</v>
      </c>
      <c r="I22" s="200">
        <f t="shared" si="15"/>
        <v>13776102.17</v>
      </c>
      <c r="J22" s="200">
        <f t="shared" si="15"/>
        <v>25005927.799999997</v>
      </c>
      <c r="K22" s="200">
        <f t="shared" si="15"/>
        <v>16541794.479999997</v>
      </c>
      <c r="L22" s="200">
        <f t="shared" si="15"/>
        <v>25838330.200000003</v>
      </c>
      <c r="M22" s="200">
        <f t="shared" si="15"/>
        <v>37654044.32</v>
      </c>
      <c r="N22" s="200">
        <f t="shared" si="15"/>
        <v>19472191.91</v>
      </c>
      <c r="O22" s="200">
        <f t="shared" si="15"/>
        <v>18456437.259999998</v>
      </c>
      <c r="P22" s="200">
        <f t="shared" si="15"/>
        <v>46674064.190000005</v>
      </c>
    </row>
    <row r="23" spans="1:16">
      <c r="A23" s="74"/>
      <c r="B23" s="74"/>
      <c r="C23" s="74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</row>
    <row r="24" spans="1:16">
      <c r="A24" s="170" t="s">
        <v>139</v>
      </c>
      <c r="B24" s="74"/>
      <c r="C24" s="74"/>
      <c r="D24" s="202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</row>
    <row r="25" spans="1:16">
      <c r="A25" s="74"/>
      <c r="B25" s="74" t="s">
        <v>7</v>
      </c>
      <c r="C25" s="74"/>
      <c r="D25" s="202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1:16">
      <c r="A26" s="74"/>
      <c r="B26" s="74"/>
      <c r="C26" s="238" t="s">
        <v>158</v>
      </c>
      <c r="D26" s="196">
        <f>SUM(E26:P26)</f>
        <v>7347933.9399999995</v>
      </c>
      <c r="E26" s="196">
        <v>771008.82</v>
      </c>
      <c r="F26" s="196">
        <v>666225.41</v>
      </c>
      <c r="G26" s="196">
        <v>710109.55</v>
      </c>
      <c r="H26" s="196">
        <v>520995.26</v>
      </c>
      <c r="I26" s="196">
        <v>644970.81999999995</v>
      </c>
      <c r="J26" s="196">
        <v>529932.5</v>
      </c>
      <c r="K26" s="196">
        <v>461528.24</v>
      </c>
      <c r="L26" s="196">
        <v>475335.13</v>
      </c>
      <c r="M26" s="196">
        <v>458549.16</v>
      </c>
      <c r="N26" s="196">
        <v>627325.5</v>
      </c>
      <c r="O26" s="196">
        <v>741540.03</v>
      </c>
      <c r="P26" s="196">
        <v>740413.52</v>
      </c>
    </row>
    <row r="27" spans="1:16">
      <c r="A27" s="147"/>
      <c r="B27" s="147"/>
      <c r="C27" s="238" t="s">
        <v>151</v>
      </c>
      <c r="D27" s="197">
        <f t="shared" ref="D27:D28" si="16">SUM(E27:P27)</f>
        <v>12726833.130000001</v>
      </c>
      <c r="E27" s="197">
        <v>1544099.9100000001</v>
      </c>
      <c r="F27" s="197">
        <v>1335051.69</v>
      </c>
      <c r="G27" s="197">
        <v>1334156.2</v>
      </c>
      <c r="H27" s="197">
        <v>1247860.5</v>
      </c>
      <c r="I27" s="197">
        <v>1039126.3599999999</v>
      </c>
      <c r="J27" s="197">
        <v>734064.19</v>
      </c>
      <c r="K27" s="197">
        <v>663422.66999999993</v>
      </c>
      <c r="L27" s="197">
        <v>561691.38</v>
      </c>
      <c r="M27" s="197">
        <v>751139.95</v>
      </c>
      <c r="N27" s="197">
        <v>914220.83</v>
      </c>
      <c r="O27" s="197">
        <v>1130183.98</v>
      </c>
      <c r="P27" s="197">
        <v>1471815.47</v>
      </c>
    </row>
    <row r="28" spans="1:16">
      <c r="A28" s="147"/>
      <c r="B28" s="147"/>
      <c r="C28" s="238" t="s">
        <v>154</v>
      </c>
      <c r="D28" s="197">
        <f t="shared" si="16"/>
        <v>10057036.9</v>
      </c>
      <c r="E28" s="197">
        <v>1239184.8599999999</v>
      </c>
      <c r="F28" s="197">
        <v>1023582.05</v>
      </c>
      <c r="G28" s="197">
        <v>1029524.32</v>
      </c>
      <c r="H28" s="197">
        <v>940836.97</v>
      </c>
      <c r="I28" s="197">
        <v>809591.7</v>
      </c>
      <c r="J28" s="197">
        <v>588598.59000000008</v>
      </c>
      <c r="K28" s="197">
        <v>537513.33000000007</v>
      </c>
      <c r="L28" s="197">
        <v>466561.27</v>
      </c>
      <c r="M28" s="197">
        <v>619225.60000000009</v>
      </c>
      <c r="N28" s="197">
        <v>697850.66</v>
      </c>
      <c r="O28" s="197">
        <v>899054.29</v>
      </c>
      <c r="P28" s="197">
        <v>1205513.26</v>
      </c>
    </row>
    <row r="29" spans="1:16">
      <c r="A29" s="147"/>
      <c r="B29" s="147"/>
      <c r="C29" s="238" t="s">
        <v>88</v>
      </c>
      <c r="D29" s="197">
        <f t="shared" ref="D29:D38" si="17">SUM(E29:P29)</f>
        <v>4053170.7800000007</v>
      </c>
      <c r="E29" s="197">
        <v>205421.48</v>
      </c>
      <c r="F29" s="197">
        <v>389927.27</v>
      </c>
      <c r="G29" s="197">
        <v>356118.88</v>
      </c>
      <c r="H29" s="197">
        <v>456262.86</v>
      </c>
      <c r="I29" s="197">
        <v>481633.61</v>
      </c>
      <c r="J29" s="197">
        <v>450198.96</v>
      </c>
      <c r="K29" s="197">
        <v>310617.64</v>
      </c>
      <c r="L29" s="197">
        <v>288804.61</v>
      </c>
      <c r="M29" s="197">
        <v>273596.18</v>
      </c>
      <c r="N29" s="197">
        <v>322420.15999999997</v>
      </c>
      <c r="O29" s="197">
        <v>264351.45</v>
      </c>
      <c r="P29" s="197">
        <v>253817.68</v>
      </c>
    </row>
    <row r="30" spans="1:16">
      <c r="A30" s="147"/>
      <c r="B30" s="147"/>
      <c r="C30" s="238" t="s">
        <v>150</v>
      </c>
      <c r="D30" s="197">
        <f t="shared" si="17"/>
        <v>3901856.1100000003</v>
      </c>
      <c r="E30" s="197">
        <v>221299.7</v>
      </c>
      <c r="F30" s="197">
        <v>266707.77999999997</v>
      </c>
      <c r="G30" s="197">
        <v>329959.27</v>
      </c>
      <c r="H30" s="197">
        <v>408421.28</v>
      </c>
      <c r="I30" s="197">
        <v>777189.45</v>
      </c>
      <c r="J30" s="197">
        <v>471354.04000000004</v>
      </c>
      <c r="K30" s="197">
        <v>419884.89999999997</v>
      </c>
      <c r="L30" s="197">
        <v>499425.08</v>
      </c>
      <c r="M30" s="197">
        <v>493908.17</v>
      </c>
      <c r="N30" s="197">
        <v>313359.12</v>
      </c>
      <c r="O30" s="197">
        <v>217223.32</v>
      </c>
      <c r="P30" s="197">
        <v>-516876.00000000006</v>
      </c>
    </row>
    <row r="31" spans="1:16">
      <c r="A31" s="74"/>
      <c r="B31" s="74"/>
      <c r="C31" s="238" t="s">
        <v>159</v>
      </c>
      <c r="D31" s="197">
        <f t="shared" si="17"/>
        <v>9454939.9800000004</v>
      </c>
      <c r="E31" s="197">
        <v>531748.49</v>
      </c>
      <c r="F31" s="197">
        <v>636466.62</v>
      </c>
      <c r="G31" s="197">
        <v>804784.21</v>
      </c>
      <c r="H31" s="197">
        <v>997267.58000000007</v>
      </c>
      <c r="I31" s="197">
        <v>1659968.8599999999</v>
      </c>
      <c r="J31" s="197">
        <v>1147166.1499999999</v>
      </c>
      <c r="K31" s="197">
        <v>1035552.75</v>
      </c>
      <c r="L31" s="197">
        <v>1118650.31</v>
      </c>
      <c r="M31" s="197">
        <v>1102645.69</v>
      </c>
      <c r="N31" s="197">
        <v>744351.37</v>
      </c>
      <c r="O31" s="197">
        <v>516932.56000000006</v>
      </c>
      <c r="P31" s="197">
        <v>-840594.6100000001</v>
      </c>
    </row>
    <row r="32" spans="1:16">
      <c r="A32" s="147"/>
      <c r="B32" s="147"/>
      <c r="C32" s="238" t="s">
        <v>8</v>
      </c>
      <c r="D32" s="197">
        <f t="shared" si="17"/>
        <v>41116580.280000001</v>
      </c>
      <c r="E32" s="197">
        <v>3669271.83</v>
      </c>
      <c r="F32" s="197">
        <v>3228764.01</v>
      </c>
      <c r="G32" s="197">
        <v>3283186.48</v>
      </c>
      <c r="H32" s="197">
        <v>3139551.37</v>
      </c>
      <c r="I32" s="197">
        <v>3044783.3600000003</v>
      </c>
      <c r="J32" s="197">
        <v>3114112.3200000003</v>
      </c>
      <c r="K32" s="197">
        <v>3586594.92</v>
      </c>
      <c r="L32" s="197">
        <v>3452637.71</v>
      </c>
      <c r="M32" s="197">
        <v>3243947</v>
      </c>
      <c r="N32" s="197">
        <v>3783370.5</v>
      </c>
      <c r="O32" s="197">
        <v>3755191.47</v>
      </c>
      <c r="P32" s="197">
        <v>3815169.31</v>
      </c>
    </row>
    <row r="33" spans="1:16">
      <c r="A33" s="147"/>
      <c r="B33" s="147"/>
      <c r="C33" s="235" t="s">
        <v>117</v>
      </c>
      <c r="D33" s="197">
        <f t="shared" si="17"/>
        <v>542109.36</v>
      </c>
      <c r="E33" s="197">
        <v>195256.8</v>
      </c>
      <c r="F33" s="197">
        <v>181487.19999999998</v>
      </c>
      <c r="G33" s="197">
        <v>165365.36000000002</v>
      </c>
      <c r="H33" s="197">
        <v>0</v>
      </c>
      <c r="I33" s="197">
        <v>0</v>
      </c>
      <c r="J33" s="197">
        <v>0</v>
      </c>
      <c r="K33" s="197">
        <v>0</v>
      </c>
      <c r="L33" s="197">
        <v>0</v>
      </c>
      <c r="M33" s="197">
        <v>0</v>
      </c>
      <c r="N33" s="197">
        <v>0</v>
      </c>
      <c r="O33" s="197">
        <v>0</v>
      </c>
      <c r="P33" s="197">
        <v>0</v>
      </c>
    </row>
    <row r="34" spans="1:16">
      <c r="A34" s="74"/>
      <c r="B34" s="74"/>
      <c r="C34" s="238" t="s">
        <v>89</v>
      </c>
      <c r="D34" s="197">
        <f t="shared" si="17"/>
        <v>1820447</v>
      </c>
      <c r="E34" s="197">
        <v>150059</v>
      </c>
      <c r="F34" s="197">
        <v>150059</v>
      </c>
      <c r="G34" s="197">
        <v>150059</v>
      </c>
      <c r="H34" s="197">
        <v>150059</v>
      </c>
      <c r="I34" s="197">
        <v>150059</v>
      </c>
      <c r="J34" s="197">
        <v>150059</v>
      </c>
      <c r="K34" s="197">
        <v>150059</v>
      </c>
      <c r="L34" s="197">
        <v>150059</v>
      </c>
      <c r="M34" s="197">
        <v>150059</v>
      </c>
      <c r="N34" s="197">
        <v>120118</v>
      </c>
      <c r="O34" s="197">
        <v>174899</v>
      </c>
      <c r="P34" s="197">
        <v>174899</v>
      </c>
    </row>
    <row r="35" spans="1:16" s="248" customFormat="1">
      <c r="A35" s="249"/>
      <c r="B35" s="249"/>
      <c r="C35" s="251" t="s">
        <v>222</v>
      </c>
      <c r="D35" s="197">
        <f t="shared" si="17"/>
        <v>2825787.6597375893</v>
      </c>
      <c r="E35" s="197">
        <v>0</v>
      </c>
      <c r="F35" s="197">
        <v>0</v>
      </c>
      <c r="G35" s="197">
        <v>0</v>
      </c>
      <c r="H35" s="197">
        <v>0</v>
      </c>
      <c r="I35" s="197">
        <v>0</v>
      </c>
      <c r="J35" s="197">
        <v>267576.17973758886</v>
      </c>
      <c r="K35" s="197">
        <v>592409.17999999993</v>
      </c>
      <c r="L35" s="197">
        <v>425937.38</v>
      </c>
      <c r="M35" s="197">
        <v>461097.73</v>
      </c>
      <c r="N35" s="197">
        <v>507048.16000000003</v>
      </c>
      <c r="O35" s="197">
        <v>329407.2</v>
      </c>
      <c r="P35" s="197">
        <v>242311.83</v>
      </c>
    </row>
    <row r="36" spans="1:16">
      <c r="A36" s="147"/>
      <c r="B36" s="147"/>
      <c r="C36" s="238" t="s">
        <v>160</v>
      </c>
      <c r="D36" s="197">
        <f t="shared" si="17"/>
        <v>6874903.1900000004</v>
      </c>
      <c r="E36" s="197">
        <v>419389.93</v>
      </c>
      <c r="F36" s="197">
        <v>490438.37</v>
      </c>
      <c r="G36" s="197">
        <v>556046</v>
      </c>
      <c r="H36" s="197">
        <v>682295.92</v>
      </c>
      <c r="I36" s="197">
        <v>759059.41</v>
      </c>
      <c r="J36" s="197">
        <v>752574.5</v>
      </c>
      <c r="K36" s="197">
        <v>684857.6399999999</v>
      </c>
      <c r="L36" s="197">
        <v>646118.85000000009</v>
      </c>
      <c r="M36" s="197">
        <v>618130.64</v>
      </c>
      <c r="N36" s="197">
        <v>581297.68000000005</v>
      </c>
      <c r="O36" s="197">
        <v>397105.19999999995</v>
      </c>
      <c r="P36" s="197">
        <v>287589.05</v>
      </c>
    </row>
    <row r="37" spans="1:16">
      <c r="A37" s="74"/>
      <c r="B37" s="74"/>
      <c r="C37" s="238" t="s">
        <v>9</v>
      </c>
      <c r="D37" s="197">
        <f t="shared" si="17"/>
        <v>287004.14</v>
      </c>
      <c r="E37" s="197">
        <v>19599.84</v>
      </c>
      <c r="F37" s="197">
        <v>21430.83</v>
      </c>
      <c r="G37" s="197">
        <v>17609.43</v>
      </c>
      <c r="H37" s="197">
        <v>14517.53</v>
      </c>
      <c r="I37" s="197">
        <v>10595.29</v>
      </c>
      <c r="J37" s="197">
        <v>11964.87</v>
      </c>
      <c r="K37" s="197">
        <v>18511.419999999998</v>
      </c>
      <c r="L37" s="197">
        <v>22818.51</v>
      </c>
      <c r="M37" s="197">
        <v>50956.42</v>
      </c>
      <c r="N37" s="197">
        <v>23400</v>
      </c>
      <c r="O37" s="197">
        <v>33075</v>
      </c>
      <c r="P37" s="197">
        <v>42525</v>
      </c>
    </row>
    <row r="38" spans="1:16">
      <c r="A38" s="74"/>
      <c r="B38" s="74"/>
      <c r="C38" s="237" t="s">
        <v>90</v>
      </c>
      <c r="D38" s="197">
        <f t="shared" si="17"/>
        <v>2011735.3099999998</v>
      </c>
      <c r="E38" s="197">
        <v>254377.75</v>
      </c>
      <c r="F38" s="197">
        <v>199990.49</v>
      </c>
      <c r="G38" s="197">
        <v>213973.13</v>
      </c>
      <c r="H38" s="197">
        <v>219361.41</v>
      </c>
      <c r="I38" s="197">
        <v>210203.27</v>
      </c>
      <c r="J38" s="197">
        <v>192984.18</v>
      </c>
      <c r="K38" s="197">
        <v>302320.15999999997</v>
      </c>
      <c r="L38" s="197">
        <v>228969.98</v>
      </c>
      <c r="M38" s="197">
        <v>84971.659999999989</v>
      </c>
      <c r="N38" s="197">
        <v>34066.629999999997</v>
      </c>
      <c r="O38" s="197">
        <v>35791.050000000003</v>
      </c>
      <c r="P38" s="197">
        <v>34725.599999999999</v>
      </c>
    </row>
    <row r="39" spans="1:16">
      <c r="A39" s="74"/>
      <c r="B39" s="74"/>
      <c r="C39" s="237" t="s">
        <v>161</v>
      </c>
      <c r="D39" s="197">
        <f t="shared" ref="D39:D52" si="18">SUM(E39:P39)</f>
        <v>6762422.3699999992</v>
      </c>
      <c r="E39" s="197">
        <v>378796.26</v>
      </c>
      <c r="F39" s="197">
        <v>455960.99</v>
      </c>
      <c r="G39" s="197">
        <v>564804.47</v>
      </c>
      <c r="H39" s="197">
        <v>703170.83000000007</v>
      </c>
      <c r="I39" s="197">
        <v>816713.38</v>
      </c>
      <c r="J39" s="197">
        <v>691752.01</v>
      </c>
      <c r="K39" s="197">
        <v>721759.35</v>
      </c>
      <c r="L39" s="197">
        <v>665947.13</v>
      </c>
      <c r="M39" s="197">
        <v>639255.88</v>
      </c>
      <c r="N39" s="197">
        <v>549352.6</v>
      </c>
      <c r="O39" s="197">
        <v>353536.86</v>
      </c>
      <c r="P39" s="197">
        <v>221372.61</v>
      </c>
    </row>
    <row r="40" spans="1:16">
      <c r="A40" s="147"/>
      <c r="B40" s="147"/>
      <c r="C40" s="237" t="s">
        <v>162</v>
      </c>
      <c r="D40" s="197">
        <f t="shared" ref="D40" si="19">SUM(E40:P40)</f>
        <v>2678412.5</v>
      </c>
      <c r="E40" s="197">
        <v>116521.73</v>
      </c>
      <c r="F40" s="197">
        <v>163440.9</v>
      </c>
      <c r="G40" s="197">
        <v>165450.99</v>
      </c>
      <c r="H40" s="197">
        <v>232294.87</v>
      </c>
      <c r="I40" s="197">
        <v>299715.20000000001</v>
      </c>
      <c r="J40" s="197">
        <v>316018.12</v>
      </c>
      <c r="K40" s="197">
        <v>360426.47000000003</v>
      </c>
      <c r="L40" s="197">
        <v>343340.89</v>
      </c>
      <c r="M40" s="197">
        <v>259811.44</v>
      </c>
      <c r="N40" s="197">
        <v>217930.28</v>
      </c>
      <c r="O40" s="197">
        <v>111574.20000000001</v>
      </c>
      <c r="P40" s="197">
        <v>91887.41</v>
      </c>
    </row>
    <row r="41" spans="1:16">
      <c r="A41" s="147"/>
      <c r="B41" s="147"/>
      <c r="C41" s="238" t="s">
        <v>91</v>
      </c>
      <c r="D41" s="197">
        <f t="shared" si="18"/>
        <v>8018900</v>
      </c>
      <c r="E41" s="197">
        <v>609450</v>
      </c>
      <c r="F41" s="197">
        <v>609450</v>
      </c>
      <c r="G41" s="197">
        <v>680000</v>
      </c>
      <c r="H41" s="197">
        <v>680000</v>
      </c>
      <c r="I41" s="197">
        <v>680000</v>
      </c>
      <c r="J41" s="197">
        <v>680000</v>
      </c>
      <c r="K41" s="197">
        <v>680000</v>
      </c>
      <c r="L41" s="197">
        <v>680000</v>
      </c>
      <c r="M41" s="197">
        <v>680000</v>
      </c>
      <c r="N41" s="197">
        <v>680000</v>
      </c>
      <c r="O41" s="197">
        <v>680000</v>
      </c>
      <c r="P41" s="197">
        <v>680000</v>
      </c>
    </row>
    <row r="42" spans="1:16">
      <c r="A42" s="147"/>
      <c r="B42" s="147"/>
      <c r="C42" s="238" t="s">
        <v>121</v>
      </c>
      <c r="D42" s="197">
        <f t="shared" si="18"/>
        <v>583546.81999999995</v>
      </c>
      <c r="E42" s="197">
        <v>24752.59</v>
      </c>
      <c r="F42" s="197">
        <v>35333.919999999998</v>
      </c>
      <c r="G42" s="197">
        <v>49086.12</v>
      </c>
      <c r="H42" s="197">
        <v>58619.6</v>
      </c>
      <c r="I42" s="197">
        <v>75898.070000000007</v>
      </c>
      <c r="J42" s="197">
        <v>71173.66</v>
      </c>
      <c r="K42" s="197">
        <v>92726.1</v>
      </c>
      <c r="L42" s="197">
        <v>64900.84</v>
      </c>
      <c r="M42" s="197">
        <v>47555.69</v>
      </c>
      <c r="N42" s="197">
        <v>31409.46</v>
      </c>
      <c r="O42" s="197">
        <v>17488.439999999999</v>
      </c>
      <c r="P42" s="197">
        <v>14602.33</v>
      </c>
    </row>
    <row r="43" spans="1:16" s="248" customFormat="1">
      <c r="A43" s="249"/>
      <c r="B43" s="249"/>
      <c r="C43" s="251" t="s">
        <v>218</v>
      </c>
      <c r="D43" s="197">
        <f t="shared" ref="D43" si="20">SUM(E43:P43)</f>
        <v>20974244.120000005</v>
      </c>
      <c r="E43" s="197">
        <v>2090910.7500000002</v>
      </c>
      <c r="F43" s="197">
        <v>1716666.6700000002</v>
      </c>
      <c r="G43" s="197">
        <v>1716666.6700000002</v>
      </c>
      <c r="H43" s="197">
        <v>1716666.6700000002</v>
      </c>
      <c r="I43" s="197">
        <v>1716666.6700000002</v>
      </c>
      <c r="J43" s="197">
        <v>1716666.6700000002</v>
      </c>
      <c r="K43" s="197">
        <v>1716666.6700000002</v>
      </c>
      <c r="L43" s="197">
        <v>1716666.6700000002</v>
      </c>
      <c r="M43" s="197">
        <v>1716666.6700000002</v>
      </c>
      <c r="N43" s="197">
        <v>1716666.6700000002</v>
      </c>
      <c r="O43" s="197">
        <v>1716666.6700000002</v>
      </c>
      <c r="P43" s="197">
        <v>1716666.6700000002</v>
      </c>
    </row>
    <row r="44" spans="1:16">
      <c r="A44" s="74"/>
      <c r="B44" s="74"/>
      <c r="C44" s="238" t="s">
        <v>134</v>
      </c>
      <c r="D44" s="197">
        <f t="shared" si="18"/>
        <v>2430916.6399999997</v>
      </c>
      <c r="E44" s="197">
        <v>148152.1</v>
      </c>
      <c r="F44" s="197">
        <v>168763.84000000003</v>
      </c>
      <c r="G44" s="197">
        <v>220095.6</v>
      </c>
      <c r="H44" s="197">
        <v>252860.32</v>
      </c>
      <c r="I44" s="197">
        <v>285938.45</v>
      </c>
      <c r="J44" s="197">
        <v>264700.67</v>
      </c>
      <c r="K44" s="197">
        <v>262013.44999999998</v>
      </c>
      <c r="L44" s="197">
        <v>237402.62</v>
      </c>
      <c r="M44" s="197">
        <v>221927.6</v>
      </c>
      <c r="N44" s="197">
        <v>181864.55000000002</v>
      </c>
      <c r="O44" s="197">
        <v>109495.39</v>
      </c>
      <c r="P44" s="197">
        <v>77702.05</v>
      </c>
    </row>
    <row r="45" spans="1:16">
      <c r="A45" s="74"/>
      <c r="B45" s="74"/>
      <c r="C45" s="238" t="s">
        <v>10</v>
      </c>
      <c r="D45" s="197">
        <f t="shared" si="18"/>
        <v>196358.71999999997</v>
      </c>
      <c r="E45" s="197">
        <v>16184.329999999996</v>
      </c>
      <c r="F45" s="197">
        <v>16379.49</v>
      </c>
      <c r="G45" s="197">
        <v>16379.49</v>
      </c>
      <c r="H45" s="197">
        <v>16379.49</v>
      </c>
      <c r="I45" s="197">
        <v>16379.49</v>
      </c>
      <c r="J45" s="197">
        <v>16379.49</v>
      </c>
      <c r="K45" s="197">
        <v>16379.49</v>
      </c>
      <c r="L45" s="197">
        <v>16379.49</v>
      </c>
      <c r="M45" s="197">
        <v>16379.49</v>
      </c>
      <c r="N45" s="197">
        <v>16379.49</v>
      </c>
      <c r="O45" s="197">
        <v>16379.49</v>
      </c>
      <c r="P45" s="197">
        <v>16379.49</v>
      </c>
    </row>
    <row r="46" spans="1:16">
      <c r="A46" s="74"/>
      <c r="B46" s="74"/>
      <c r="C46" s="238" t="s">
        <v>163</v>
      </c>
      <c r="D46" s="197">
        <f t="shared" si="18"/>
        <v>1837080.8499999999</v>
      </c>
      <c r="E46" s="197">
        <v>80011.09</v>
      </c>
      <c r="F46" s="197">
        <v>111714.99</v>
      </c>
      <c r="G46" s="197">
        <v>137887.92000000001</v>
      </c>
      <c r="H46" s="197">
        <v>170393.49000000002</v>
      </c>
      <c r="I46" s="197">
        <v>198818.65</v>
      </c>
      <c r="J46" s="197">
        <v>199749.97</v>
      </c>
      <c r="K46" s="197">
        <v>251234.72999999998</v>
      </c>
      <c r="L46" s="197">
        <v>228718</v>
      </c>
      <c r="M46" s="197">
        <v>175833.12</v>
      </c>
      <c r="N46" s="197">
        <v>147615.29999999999</v>
      </c>
      <c r="O46" s="197">
        <v>74594.44</v>
      </c>
      <c r="P46" s="197">
        <v>60509.15</v>
      </c>
    </row>
    <row r="47" spans="1:16">
      <c r="A47" s="74"/>
      <c r="B47" s="74"/>
      <c r="C47" s="236" t="s">
        <v>164</v>
      </c>
      <c r="D47" s="197">
        <f t="shared" si="18"/>
        <v>5508554.0399999991</v>
      </c>
      <c r="E47" s="197">
        <v>399536.4</v>
      </c>
      <c r="F47" s="197">
        <v>440256.63</v>
      </c>
      <c r="G47" s="197">
        <v>364802.52</v>
      </c>
      <c r="H47" s="197">
        <v>337190.12</v>
      </c>
      <c r="I47" s="197">
        <v>595444.32999999996</v>
      </c>
      <c r="J47" s="197">
        <v>691917.71</v>
      </c>
      <c r="K47" s="197">
        <v>619821.65</v>
      </c>
      <c r="L47" s="197">
        <v>528534.61</v>
      </c>
      <c r="M47" s="197">
        <v>476059.01</v>
      </c>
      <c r="N47" s="197">
        <v>505555.1</v>
      </c>
      <c r="O47" s="197">
        <v>324388.82</v>
      </c>
      <c r="P47" s="197">
        <v>225047.13999999998</v>
      </c>
    </row>
    <row r="48" spans="1:16">
      <c r="A48" s="147"/>
      <c r="B48" s="147"/>
      <c r="C48" s="238" t="s">
        <v>165</v>
      </c>
      <c r="D48" s="197">
        <f t="shared" si="18"/>
        <v>21389.259999999995</v>
      </c>
      <c r="E48" s="197">
        <v>2148.9499999999998</v>
      </c>
      <c r="F48" s="197">
        <v>3435.51</v>
      </c>
      <c r="G48" s="197">
        <v>2624.59</v>
      </c>
      <c r="H48" s="197">
        <v>3246.15</v>
      </c>
      <c r="I48" s="197">
        <v>1894.4</v>
      </c>
      <c r="J48" s="197">
        <v>1967.98</v>
      </c>
      <c r="K48" s="197">
        <v>1808.7099999999998</v>
      </c>
      <c r="L48" s="197">
        <v>2501.35</v>
      </c>
      <c r="M48" s="197">
        <v>2196.3000000000002</v>
      </c>
      <c r="N48" s="197">
        <v>2118.0100000000002</v>
      </c>
      <c r="O48" s="197">
        <v>1782.28</v>
      </c>
      <c r="P48" s="197">
        <v>-4334.9699999999993</v>
      </c>
    </row>
    <row r="49" spans="1:16">
      <c r="A49" s="74"/>
      <c r="B49" s="74"/>
      <c r="C49" s="238" t="s">
        <v>166</v>
      </c>
      <c r="D49" s="197">
        <f t="shared" si="18"/>
        <v>0</v>
      </c>
      <c r="E49" s="197">
        <v>0</v>
      </c>
      <c r="F49" s="197">
        <v>0</v>
      </c>
      <c r="G49" s="197">
        <v>0</v>
      </c>
      <c r="H49" s="197">
        <v>0</v>
      </c>
      <c r="I49" s="197">
        <v>0</v>
      </c>
      <c r="J49" s="197">
        <v>0</v>
      </c>
      <c r="K49" s="197">
        <v>0</v>
      </c>
      <c r="L49" s="197">
        <v>0</v>
      </c>
      <c r="M49" s="197">
        <v>0</v>
      </c>
      <c r="N49" s="197">
        <v>0</v>
      </c>
      <c r="O49" s="197">
        <v>0</v>
      </c>
      <c r="P49" s="197">
        <v>0</v>
      </c>
    </row>
    <row r="50" spans="1:16">
      <c r="A50" s="74"/>
      <c r="B50" s="74"/>
      <c r="C50" s="238" t="s">
        <v>11</v>
      </c>
      <c r="D50" s="197">
        <f t="shared" si="18"/>
        <v>20269303.949999999</v>
      </c>
      <c r="E50" s="197">
        <v>2859001.62</v>
      </c>
      <c r="F50" s="197">
        <v>2205572.8199999998</v>
      </c>
      <c r="G50" s="197">
        <v>1874076.53</v>
      </c>
      <c r="H50" s="197">
        <v>1806680.38</v>
      </c>
      <c r="I50" s="197">
        <v>1505339.81</v>
      </c>
      <c r="J50" s="197">
        <v>1258443.8999999999</v>
      </c>
      <c r="K50" s="197">
        <v>974443.11</v>
      </c>
      <c r="L50" s="197">
        <v>761344.03</v>
      </c>
      <c r="M50" s="197">
        <v>974754.48</v>
      </c>
      <c r="N50" s="197">
        <v>1314488.82</v>
      </c>
      <c r="O50" s="197">
        <v>1880830.81</v>
      </c>
      <c r="P50" s="197">
        <v>2854327.64</v>
      </c>
    </row>
    <row r="51" spans="1:16">
      <c r="A51" s="74"/>
      <c r="B51" s="74"/>
      <c r="C51" s="238" t="s">
        <v>92</v>
      </c>
      <c r="D51" s="197">
        <f t="shared" si="18"/>
        <v>41127861.950000003</v>
      </c>
      <c r="E51" s="197">
        <v>5496834.6600000001</v>
      </c>
      <c r="F51" s="197">
        <v>4429940.62</v>
      </c>
      <c r="G51" s="197">
        <v>3909169.65</v>
      </c>
      <c r="H51" s="197">
        <v>3845937.5700000003</v>
      </c>
      <c r="I51" s="197">
        <v>3135672.38</v>
      </c>
      <c r="J51" s="197">
        <v>2562109.37</v>
      </c>
      <c r="K51" s="197">
        <v>1627437.44</v>
      </c>
      <c r="L51" s="197">
        <v>1634415.53</v>
      </c>
      <c r="M51" s="197">
        <v>2067270.13</v>
      </c>
      <c r="N51" s="197">
        <v>2846479.8899999997</v>
      </c>
      <c r="O51" s="197">
        <v>3855909.7299999995</v>
      </c>
      <c r="P51" s="197">
        <v>5716684.9800000004</v>
      </c>
    </row>
    <row r="52" spans="1:16">
      <c r="A52" s="74"/>
      <c r="B52" s="74"/>
      <c r="C52" s="238" t="s">
        <v>93</v>
      </c>
      <c r="D52" s="197">
        <f t="shared" si="18"/>
        <v>9161925.5099999998</v>
      </c>
      <c r="E52" s="197">
        <v>438945.45</v>
      </c>
      <c r="F52" s="197">
        <v>564321.06999999995</v>
      </c>
      <c r="G52" s="197">
        <v>901419.48</v>
      </c>
      <c r="H52" s="197">
        <v>1196383.32</v>
      </c>
      <c r="I52" s="197">
        <v>1058042.8600000001</v>
      </c>
      <c r="J52" s="197">
        <v>876082.26</v>
      </c>
      <c r="K52" s="197">
        <v>685882.42</v>
      </c>
      <c r="L52" s="197">
        <v>512093.3</v>
      </c>
      <c r="M52" s="197">
        <v>668352.97</v>
      </c>
      <c r="N52" s="197">
        <v>581852.07999999996</v>
      </c>
      <c r="O52" s="197">
        <v>810555.63</v>
      </c>
      <c r="P52" s="197">
        <v>867994.67</v>
      </c>
    </row>
    <row r="53" spans="1:16">
      <c r="A53" s="74"/>
      <c r="B53" s="74"/>
      <c r="C53" s="74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</row>
    <row r="54" spans="1:16">
      <c r="A54" s="82"/>
      <c r="C54" s="84" t="s">
        <v>94</v>
      </c>
      <c r="D54" s="196">
        <f>SUM(E54:P54)</f>
        <v>222591254.50973758</v>
      </c>
      <c r="E54" s="196">
        <f t="shared" ref="E54:P54" si="21">SUM(E26:E52)</f>
        <v>21881964.34</v>
      </c>
      <c r="F54" s="196">
        <f t="shared" si="21"/>
        <v>19511368.170000002</v>
      </c>
      <c r="G54" s="196">
        <f t="shared" si="21"/>
        <v>19553355.859999999</v>
      </c>
      <c r="H54" s="196">
        <f t="shared" si="21"/>
        <v>19797252.489999998</v>
      </c>
      <c r="I54" s="196">
        <f t="shared" si="21"/>
        <v>19973704.82</v>
      </c>
      <c r="J54" s="196">
        <f t="shared" si="21"/>
        <v>17757547.28973759</v>
      </c>
      <c r="K54" s="196">
        <f t="shared" si="21"/>
        <v>16773871.439999999</v>
      </c>
      <c r="L54" s="196">
        <f t="shared" si="21"/>
        <v>15729253.67</v>
      </c>
      <c r="M54" s="196">
        <f t="shared" si="21"/>
        <v>16254289.979999999</v>
      </c>
      <c r="N54" s="196">
        <f t="shared" si="21"/>
        <v>17460540.859999999</v>
      </c>
      <c r="O54" s="196">
        <f t="shared" si="21"/>
        <v>18447957.309999999</v>
      </c>
      <c r="P54" s="196">
        <f t="shared" si="21"/>
        <v>19450148.280000005</v>
      </c>
    </row>
    <row r="55" spans="1:16">
      <c r="A55" s="82"/>
      <c r="B55" s="84"/>
      <c r="C55" s="78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</row>
    <row r="56" spans="1:16">
      <c r="A56" s="74"/>
      <c r="B56" s="85" t="s">
        <v>12</v>
      </c>
      <c r="C56" s="78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</row>
    <row r="57" spans="1:16">
      <c r="A57" s="74"/>
      <c r="B57" s="176"/>
      <c r="C57" s="243" t="s">
        <v>13</v>
      </c>
      <c r="D57" s="196">
        <f t="shared" ref="D57:D100" si="22">SUM(E57:P57)</f>
        <v>1293829.3700000001</v>
      </c>
      <c r="E57" s="196">
        <v>99342</v>
      </c>
      <c r="F57" s="196">
        <v>220522.79</v>
      </c>
      <c r="G57" s="196">
        <v>225315.08</v>
      </c>
      <c r="H57" s="196">
        <v>157734.20000000001</v>
      </c>
      <c r="I57" s="196">
        <v>117269.22</v>
      </c>
      <c r="J57" s="196">
        <v>108215.79</v>
      </c>
      <c r="K57" s="196">
        <v>85843.04</v>
      </c>
      <c r="L57" s="196">
        <v>9456.9599999999991</v>
      </c>
      <c r="M57" s="196">
        <v>9310.35</v>
      </c>
      <c r="N57" s="196">
        <v>9064.68</v>
      </c>
      <c r="O57" s="196">
        <v>100797.33</v>
      </c>
      <c r="P57" s="196">
        <v>150957.93</v>
      </c>
    </row>
    <row r="58" spans="1:16">
      <c r="A58" s="74"/>
      <c r="B58" s="176"/>
      <c r="C58" s="243" t="s">
        <v>14</v>
      </c>
      <c r="D58" s="197">
        <f t="shared" si="22"/>
        <v>5978172.6399999997</v>
      </c>
      <c r="E58" s="197">
        <v>409044.99</v>
      </c>
      <c r="F58" s="197">
        <v>293907.08</v>
      </c>
      <c r="G58" s="197">
        <v>469653.5</v>
      </c>
      <c r="H58" s="197">
        <v>416338.35999999993</v>
      </c>
      <c r="I58" s="197">
        <v>434695.39000000007</v>
      </c>
      <c r="J58" s="197">
        <v>593560.85</v>
      </c>
      <c r="K58" s="197">
        <v>625064.18000000005</v>
      </c>
      <c r="L58" s="197">
        <v>568166.32000000007</v>
      </c>
      <c r="M58" s="197">
        <v>485384.85000000003</v>
      </c>
      <c r="N58" s="197">
        <v>571122.63</v>
      </c>
      <c r="O58" s="197">
        <v>492328.1700000001</v>
      </c>
      <c r="P58" s="197">
        <v>618906.31999999995</v>
      </c>
    </row>
    <row r="59" spans="1:16">
      <c r="A59" s="74"/>
      <c r="B59" s="176"/>
      <c r="C59" s="243" t="s">
        <v>15</v>
      </c>
      <c r="D59" s="197">
        <f t="shared" si="22"/>
        <v>39738953.105483681</v>
      </c>
      <c r="E59" s="197">
        <v>2372834.6600496005</v>
      </c>
      <c r="F59" s="197">
        <v>2572369.7567770821</v>
      </c>
      <c r="G59" s="197">
        <v>3026379.643269659</v>
      </c>
      <c r="H59" s="197">
        <v>3713862.0062629022</v>
      </c>
      <c r="I59" s="197">
        <v>4575995.3429791974</v>
      </c>
      <c r="J59" s="197">
        <v>4632457.8165753866</v>
      </c>
      <c r="K59" s="197">
        <v>4597667.3939660024</v>
      </c>
      <c r="L59" s="197">
        <v>4269648.9875040501</v>
      </c>
      <c r="M59" s="197">
        <v>3749650.0664736005</v>
      </c>
      <c r="N59" s="197">
        <v>3000512.8665494029</v>
      </c>
      <c r="O59" s="197">
        <v>1782023.1344967999</v>
      </c>
      <c r="P59" s="197">
        <v>1445551.4305799999</v>
      </c>
    </row>
    <row r="60" spans="1:16">
      <c r="A60" s="74"/>
      <c r="B60" s="176"/>
      <c r="C60" s="243" t="s">
        <v>16</v>
      </c>
      <c r="D60" s="197">
        <f t="shared" si="22"/>
        <v>20103588.712412003</v>
      </c>
      <c r="E60" s="197">
        <v>1334553.7677380033</v>
      </c>
      <c r="F60" s="197">
        <v>1628125.8152679994</v>
      </c>
      <c r="G60" s="197">
        <v>1791374.1081580014</v>
      </c>
      <c r="H60" s="197">
        <v>1963955.7167710036</v>
      </c>
      <c r="I60" s="197">
        <v>2161875.2717769984</v>
      </c>
      <c r="J60" s="197">
        <v>1965609.6304010004</v>
      </c>
      <c r="K60" s="197">
        <v>1801009.4362479972</v>
      </c>
      <c r="L60" s="197">
        <v>1641012.5272810017</v>
      </c>
      <c r="M60" s="197">
        <v>1812114.6884710016</v>
      </c>
      <c r="N60" s="197">
        <v>1848522.3267359959</v>
      </c>
      <c r="O60" s="197">
        <v>1300577.8823469991</v>
      </c>
      <c r="P60" s="197">
        <v>854857.54121600138</v>
      </c>
    </row>
    <row r="61" spans="1:16">
      <c r="A61" s="74"/>
      <c r="B61" s="176"/>
      <c r="C61" s="243" t="s">
        <v>17</v>
      </c>
      <c r="D61" s="197">
        <f t="shared" si="22"/>
        <v>338738.26999999996</v>
      </c>
      <c r="E61" s="197">
        <v>0</v>
      </c>
      <c r="F61" s="197">
        <v>0.03</v>
      </c>
      <c r="G61" s="197">
        <v>0</v>
      </c>
      <c r="H61" s="197">
        <v>8815.869999999999</v>
      </c>
      <c r="I61" s="197">
        <v>15.52</v>
      </c>
      <c r="J61" s="197">
        <v>25447.67</v>
      </c>
      <c r="K61" s="197">
        <v>142601.74</v>
      </c>
      <c r="L61" s="197">
        <v>107845.62</v>
      </c>
      <c r="M61" s="197">
        <v>45985.69</v>
      </c>
      <c r="N61" s="197">
        <v>8026.1299999999992</v>
      </c>
      <c r="O61" s="197">
        <v>0</v>
      </c>
      <c r="P61" s="197">
        <v>0</v>
      </c>
    </row>
    <row r="62" spans="1:16">
      <c r="A62" s="74"/>
      <c r="B62" s="176"/>
      <c r="C62" s="243" t="s">
        <v>18</v>
      </c>
      <c r="D62" s="197">
        <f t="shared" si="22"/>
        <v>29884.120000000006</v>
      </c>
      <c r="E62" s="197">
        <v>2413.9400000000005</v>
      </c>
      <c r="F62" s="197">
        <v>2821.26</v>
      </c>
      <c r="G62" s="197">
        <v>2149.5800000000004</v>
      </c>
      <c r="H62" s="197">
        <v>2955.87</v>
      </c>
      <c r="I62" s="197">
        <v>3471.9300000000003</v>
      </c>
      <c r="J62" s="197">
        <v>670.7</v>
      </c>
      <c r="K62" s="197">
        <v>1712.41</v>
      </c>
      <c r="L62" s="197">
        <v>2272.34</v>
      </c>
      <c r="M62" s="197">
        <v>2271.15</v>
      </c>
      <c r="N62" s="197">
        <v>4778.5300000000007</v>
      </c>
      <c r="O62" s="197">
        <v>826.62</v>
      </c>
      <c r="P62" s="197">
        <v>3539.79</v>
      </c>
    </row>
    <row r="63" spans="1:16">
      <c r="A63" s="74"/>
      <c r="B63" s="176"/>
      <c r="C63" s="243" t="s">
        <v>95</v>
      </c>
      <c r="D63" s="197">
        <f t="shared" si="22"/>
        <v>18506771.420000002</v>
      </c>
      <c r="E63" s="197">
        <v>1734599.55</v>
      </c>
      <c r="F63" s="197">
        <v>1549564.22</v>
      </c>
      <c r="G63" s="197">
        <v>1738852.18</v>
      </c>
      <c r="H63" s="197">
        <v>1608606.77</v>
      </c>
      <c r="I63" s="197">
        <v>1095696.1600000001</v>
      </c>
      <c r="J63" s="197">
        <v>1078305.94</v>
      </c>
      <c r="K63" s="197">
        <v>1612010.48</v>
      </c>
      <c r="L63" s="197">
        <v>1714063.83</v>
      </c>
      <c r="M63" s="197">
        <v>1759797.08</v>
      </c>
      <c r="N63" s="197">
        <v>1870371.0899999999</v>
      </c>
      <c r="O63" s="197">
        <v>1863376.19</v>
      </c>
      <c r="P63" s="197">
        <v>881527.92999999993</v>
      </c>
    </row>
    <row r="64" spans="1:16">
      <c r="A64" s="147"/>
      <c r="B64" s="176"/>
      <c r="C64" s="243" t="s">
        <v>137</v>
      </c>
      <c r="D64" s="197">
        <f t="shared" si="22"/>
        <v>1773474.5499999998</v>
      </c>
      <c r="E64" s="197">
        <v>138264.38</v>
      </c>
      <c r="F64" s="197">
        <v>200146.7</v>
      </c>
      <c r="G64" s="197">
        <v>176815.07</v>
      </c>
      <c r="H64" s="197">
        <v>185585.93</v>
      </c>
      <c r="I64" s="197">
        <v>175581.94</v>
      </c>
      <c r="J64" s="197">
        <v>148071.66</v>
      </c>
      <c r="K64" s="197">
        <v>111235.54999999999</v>
      </c>
      <c r="L64" s="197">
        <v>127732</v>
      </c>
      <c r="M64" s="197">
        <v>102507.65</v>
      </c>
      <c r="N64" s="197">
        <v>141242.56</v>
      </c>
      <c r="O64" s="197">
        <v>137135.15</v>
      </c>
      <c r="P64" s="197">
        <v>129155.95999999999</v>
      </c>
    </row>
    <row r="65" spans="1:16" s="248" customFormat="1">
      <c r="A65" s="249"/>
      <c r="B65" s="176"/>
      <c r="C65" s="251" t="s">
        <v>224</v>
      </c>
      <c r="D65" s="197">
        <f t="shared" si="22"/>
        <v>417683.67</v>
      </c>
      <c r="E65" s="197">
        <v>0</v>
      </c>
      <c r="F65" s="197">
        <v>0</v>
      </c>
      <c r="G65" s="197">
        <v>0</v>
      </c>
      <c r="H65" s="197">
        <v>0</v>
      </c>
      <c r="I65" s="197">
        <v>0</v>
      </c>
      <c r="J65" s="197">
        <v>0</v>
      </c>
      <c r="K65" s="197">
        <v>0</v>
      </c>
      <c r="L65" s="197">
        <v>0</v>
      </c>
      <c r="M65" s="197">
        <v>0</v>
      </c>
      <c r="N65" s="197">
        <v>42806.05</v>
      </c>
      <c r="O65" s="197">
        <v>92392.18</v>
      </c>
      <c r="P65" s="197">
        <v>282485.44</v>
      </c>
    </row>
    <row r="66" spans="1:16">
      <c r="A66" s="74"/>
      <c r="B66" s="176"/>
      <c r="C66" s="243" t="s">
        <v>96</v>
      </c>
      <c r="D66" s="197">
        <f t="shared" si="22"/>
        <v>290234.77</v>
      </c>
      <c r="E66" s="197">
        <v>1620.6</v>
      </c>
      <c r="F66" s="197">
        <v>790.46</v>
      </c>
      <c r="G66" s="197">
        <v>2213.2399999999998</v>
      </c>
      <c r="H66" s="197">
        <v>6526.2199999999993</v>
      </c>
      <c r="I66" s="197">
        <v>10009.459999999999</v>
      </c>
      <c r="J66" s="197">
        <v>8392.7899999999991</v>
      </c>
      <c r="K66" s="197">
        <v>33487.159999999996</v>
      </c>
      <c r="L66" s="197">
        <v>49782.69</v>
      </c>
      <c r="M66" s="197">
        <v>75959.22</v>
      </c>
      <c r="N66" s="197">
        <v>26539.98</v>
      </c>
      <c r="O66" s="197">
        <v>16388.650000000001</v>
      </c>
      <c r="P66" s="197">
        <v>58524.3</v>
      </c>
    </row>
    <row r="67" spans="1:16">
      <c r="A67" s="147"/>
      <c r="B67" s="176"/>
      <c r="C67" s="243" t="s">
        <v>126</v>
      </c>
      <c r="D67" s="197">
        <f t="shared" si="22"/>
        <v>12341019.059999999</v>
      </c>
      <c r="E67" s="197">
        <v>728686.92</v>
      </c>
      <c r="F67" s="197">
        <v>860913.33</v>
      </c>
      <c r="G67" s="197">
        <v>910624.95</v>
      </c>
      <c r="H67" s="197">
        <v>1140912.26</v>
      </c>
      <c r="I67" s="197">
        <v>1345958.09</v>
      </c>
      <c r="J67" s="197">
        <v>1359241.93</v>
      </c>
      <c r="K67" s="197">
        <v>1470837.23</v>
      </c>
      <c r="L67" s="197">
        <v>1245017.52</v>
      </c>
      <c r="M67" s="197">
        <v>1075617.1400000001</v>
      </c>
      <c r="N67" s="197">
        <v>977193.14</v>
      </c>
      <c r="O67" s="197">
        <v>726378.35</v>
      </c>
      <c r="P67" s="197">
        <v>499638.19999999995</v>
      </c>
    </row>
    <row r="68" spans="1:16">
      <c r="A68" s="147"/>
      <c r="B68" s="176"/>
      <c r="C68" s="243" t="s">
        <v>127</v>
      </c>
      <c r="D68" s="197">
        <f t="shared" si="22"/>
        <v>11158731.379999999</v>
      </c>
      <c r="E68" s="197">
        <v>638177.89</v>
      </c>
      <c r="F68" s="197">
        <v>757168.94</v>
      </c>
      <c r="G68" s="197">
        <v>811816.29999999993</v>
      </c>
      <c r="H68" s="197">
        <v>1013964.88</v>
      </c>
      <c r="I68" s="197">
        <v>1161212.96</v>
      </c>
      <c r="J68" s="197">
        <v>1237326.24</v>
      </c>
      <c r="K68" s="197">
        <v>1360469.77</v>
      </c>
      <c r="L68" s="197">
        <v>1219993.53</v>
      </c>
      <c r="M68" s="197">
        <v>1085417.1599999999</v>
      </c>
      <c r="N68" s="197">
        <v>872041.67999999993</v>
      </c>
      <c r="O68" s="197">
        <v>618222.94000000006</v>
      </c>
      <c r="P68" s="197">
        <v>382919.09</v>
      </c>
    </row>
    <row r="69" spans="1:16">
      <c r="A69" s="147"/>
      <c r="B69" s="176"/>
      <c r="C69" s="243" t="s">
        <v>128</v>
      </c>
      <c r="D69" s="197">
        <f t="shared" si="22"/>
        <v>10550950.82</v>
      </c>
      <c r="E69" s="197">
        <v>567152.30000000005</v>
      </c>
      <c r="F69" s="197">
        <v>697422.40999999992</v>
      </c>
      <c r="G69" s="197">
        <v>787836.12</v>
      </c>
      <c r="H69" s="197">
        <v>959769.92999999993</v>
      </c>
      <c r="I69" s="197">
        <v>1107801.94</v>
      </c>
      <c r="J69" s="197">
        <v>1172302.82</v>
      </c>
      <c r="K69" s="197">
        <v>1308045.24</v>
      </c>
      <c r="L69" s="197">
        <v>1161793.27</v>
      </c>
      <c r="M69" s="197">
        <v>1015475.11</v>
      </c>
      <c r="N69" s="197">
        <v>820073.54</v>
      </c>
      <c r="O69" s="197">
        <v>592553.06000000006</v>
      </c>
      <c r="P69" s="197">
        <v>360725.08</v>
      </c>
    </row>
    <row r="70" spans="1:16">
      <c r="A70" s="147"/>
      <c r="B70" s="176"/>
      <c r="C70" s="243" t="s">
        <v>129</v>
      </c>
      <c r="D70" s="197">
        <f t="shared" si="22"/>
        <v>10241715.470000003</v>
      </c>
      <c r="E70" s="197">
        <v>579186.14</v>
      </c>
      <c r="F70" s="197">
        <v>695772.57000000007</v>
      </c>
      <c r="G70" s="197">
        <v>680294.53999999992</v>
      </c>
      <c r="H70" s="197">
        <v>944690.5</v>
      </c>
      <c r="I70" s="197">
        <v>1099846.49</v>
      </c>
      <c r="J70" s="197">
        <v>1165430.05</v>
      </c>
      <c r="K70" s="197">
        <v>1286032.5</v>
      </c>
      <c r="L70" s="197">
        <v>1143562.08</v>
      </c>
      <c r="M70" s="197">
        <v>1013341.04</v>
      </c>
      <c r="N70" s="197">
        <v>753127.46000000008</v>
      </c>
      <c r="O70" s="197">
        <v>538540.22</v>
      </c>
      <c r="P70" s="197">
        <v>341891.88</v>
      </c>
    </row>
    <row r="71" spans="1:16">
      <c r="A71" s="74"/>
      <c r="B71" s="176"/>
      <c r="C71" s="243" t="s">
        <v>19</v>
      </c>
      <c r="D71" s="197">
        <f t="shared" si="22"/>
        <v>28026.559999999998</v>
      </c>
      <c r="E71" s="197">
        <v>0</v>
      </c>
      <c r="F71" s="197">
        <v>0</v>
      </c>
      <c r="G71" s="197">
        <v>16954.650000000001</v>
      </c>
      <c r="H71" s="197">
        <v>0.36</v>
      </c>
      <c r="I71" s="197">
        <v>622.6</v>
      </c>
      <c r="J71" s="197">
        <v>0</v>
      </c>
      <c r="K71" s="197">
        <v>0</v>
      </c>
      <c r="L71" s="197">
        <v>8971.1299999999992</v>
      </c>
      <c r="M71" s="197">
        <v>23.55</v>
      </c>
      <c r="N71" s="197">
        <v>0</v>
      </c>
      <c r="O71" s="197">
        <v>0</v>
      </c>
      <c r="P71" s="197">
        <v>1454.27</v>
      </c>
    </row>
    <row r="72" spans="1:16">
      <c r="A72" s="74"/>
      <c r="B72" s="176"/>
      <c r="C72" s="243" t="s">
        <v>97</v>
      </c>
      <c r="D72" s="197">
        <f t="shared" si="22"/>
        <v>7984171.6700000009</v>
      </c>
      <c r="E72" s="197">
        <v>452646.11</v>
      </c>
      <c r="F72" s="197">
        <v>432170.23999999999</v>
      </c>
      <c r="G72" s="197">
        <v>672989.78</v>
      </c>
      <c r="H72" s="197">
        <v>858681.73</v>
      </c>
      <c r="I72" s="197">
        <v>751924.48</v>
      </c>
      <c r="J72" s="197">
        <v>665722.07999999996</v>
      </c>
      <c r="K72" s="197">
        <v>581201.29</v>
      </c>
      <c r="L72" s="197">
        <v>540014.41</v>
      </c>
      <c r="M72" s="197">
        <v>641497.8600000001</v>
      </c>
      <c r="N72" s="197">
        <v>559598.66</v>
      </c>
      <c r="O72" s="197">
        <v>773928.81</v>
      </c>
      <c r="P72" s="197">
        <v>1053796.22</v>
      </c>
    </row>
    <row r="73" spans="1:16">
      <c r="A73" s="147"/>
      <c r="B73" s="176"/>
      <c r="C73" s="243" t="s">
        <v>131</v>
      </c>
      <c r="D73" s="197">
        <f t="shared" si="22"/>
        <v>10599452.120000001</v>
      </c>
      <c r="E73" s="197">
        <v>658718.24</v>
      </c>
      <c r="F73" s="197">
        <v>757045.99</v>
      </c>
      <c r="G73" s="197">
        <v>838625.27</v>
      </c>
      <c r="H73" s="197">
        <v>1031315.53</v>
      </c>
      <c r="I73" s="197">
        <v>1188114.03</v>
      </c>
      <c r="J73" s="197">
        <v>1243889.9000000001</v>
      </c>
      <c r="K73" s="197">
        <v>1226541.6300000001</v>
      </c>
      <c r="L73" s="197">
        <v>1011000.5299999999</v>
      </c>
      <c r="M73" s="197">
        <v>875391.38</v>
      </c>
      <c r="N73" s="197">
        <v>783523.65999999992</v>
      </c>
      <c r="O73" s="197">
        <v>576706.84</v>
      </c>
      <c r="P73" s="197">
        <v>408579.12</v>
      </c>
    </row>
    <row r="74" spans="1:16">
      <c r="A74" s="147"/>
      <c r="B74" s="176"/>
      <c r="C74" s="243" t="s">
        <v>132</v>
      </c>
      <c r="D74" s="197">
        <f t="shared" si="22"/>
        <v>6333246.7599999998</v>
      </c>
      <c r="E74" s="197">
        <v>422332.82999999996</v>
      </c>
      <c r="F74" s="197">
        <v>486806.66</v>
      </c>
      <c r="G74" s="197">
        <v>557154.12</v>
      </c>
      <c r="H74" s="197">
        <v>132605.96</v>
      </c>
      <c r="I74" s="197">
        <v>783478.82000000007</v>
      </c>
      <c r="J74" s="197">
        <v>775078.35</v>
      </c>
      <c r="K74" s="197">
        <v>793931.38</v>
      </c>
      <c r="L74" s="197">
        <v>668801.28000000003</v>
      </c>
      <c r="M74" s="197">
        <v>559645.88</v>
      </c>
      <c r="N74" s="197">
        <v>508620.23000000004</v>
      </c>
      <c r="O74" s="197">
        <v>381547.57</v>
      </c>
      <c r="P74" s="197">
        <v>263243.68</v>
      </c>
    </row>
    <row r="75" spans="1:16">
      <c r="A75" s="147"/>
      <c r="B75" s="176"/>
      <c r="C75" s="243" t="s">
        <v>125</v>
      </c>
      <c r="D75" s="197">
        <f t="shared" si="22"/>
        <v>10913601.629999999</v>
      </c>
      <c r="E75" s="197">
        <v>667974.55000000005</v>
      </c>
      <c r="F75" s="197">
        <v>838445.37</v>
      </c>
      <c r="G75" s="197">
        <v>876850.22</v>
      </c>
      <c r="H75" s="197">
        <v>752842.16999999993</v>
      </c>
      <c r="I75" s="197">
        <v>1206574.25</v>
      </c>
      <c r="J75" s="197">
        <v>1285216.03</v>
      </c>
      <c r="K75" s="197">
        <v>1317146.1600000001</v>
      </c>
      <c r="L75" s="197">
        <v>1138794.8900000001</v>
      </c>
      <c r="M75" s="197">
        <v>923933.59000000008</v>
      </c>
      <c r="N75" s="197">
        <v>845299.27</v>
      </c>
      <c r="O75" s="197">
        <v>621430.68999999994</v>
      </c>
      <c r="P75" s="197">
        <v>439094.44</v>
      </c>
    </row>
    <row r="76" spans="1:16">
      <c r="A76" s="147"/>
      <c r="B76" s="176"/>
      <c r="C76" s="243" t="s">
        <v>122</v>
      </c>
      <c r="D76" s="197">
        <f t="shared" si="22"/>
        <v>9325660.3899999987</v>
      </c>
      <c r="E76" s="197">
        <v>713583.22</v>
      </c>
      <c r="F76" s="197">
        <v>997450.53</v>
      </c>
      <c r="G76" s="197">
        <v>988577.77</v>
      </c>
      <c r="H76" s="197">
        <v>1068566.03</v>
      </c>
      <c r="I76" s="197">
        <v>905828.82000000007</v>
      </c>
      <c r="J76" s="197">
        <v>482646.42</v>
      </c>
      <c r="K76" s="197">
        <v>453601.56</v>
      </c>
      <c r="L76" s="197">
        <v>498493.85</v>
      </c>
      <c r="M76" s="197">
        <v>582689.15999999992</v>
      </c>
      <c r="N76" s="197">
        <v>528960.5</v>
      </c>
      <c r="O76" s="197">
        <v>1007769.8</v>
      </c>
      <c r="P76" s="197">
        <v>1097492.73</v>
      </c>
    </row>
    <row r="77" spans="1:16">
      <c r="A77" s="147"/>
      <c r="B77" s="176"/>
      <c r="C77" s="242" t="s">
        <v>20</v>
      </c>
      <c r="D77" s="197">
        <f t="shared" si="22"/>
        <v>8416550.8199999984</v>
      </c>
      <c r="E77" s="197">
        <v>1224558.99</v>
      </c>
      <c r="F77" s="197">
        <v>1125001.29</v>
      </c>
      <c r="G77" s="197">
        <v>772039.72</v>
      </c>
      <c r="H77" s="197">
        <v>813140.69</v>
      </c>
      <c r="I77" s="197">
        <v>663644.71</v>
      </c>
      <c r="J77" s="197">
        <v>236750.1</v>
      </c>
      <c r="K77" s="197">
        <v>483752.18999999994</v>
      </c>
      <c r="L77" s="197">
        <v>308365.59999999998</v>
      </c>
      <c r="M77" s="197">
        <v>365609.51</v>
      </c>
      <c r="N77" s="197">
        <v>544090.75</v>
      </c>
      <c r="O77" s="197">
        <v>852100.24</v>
      </c>
      <c r="P77" s="197">
        <v>1027497.03</v>
      </c>
    </row>
    <row r="78" spans="1:16">
      <c r="A78" s="74"/>
      <c r="B78" s="176"/>
      <c r="C78" s="242" t="s">
        <v>21</v>
      </c>
      <c r="D78" s="197">
        <f t="shared" si="22"/>
        <v>13116744.729999999</v>
      </c>
      <c r="E78" s="197">
        <v>1850821.21</v>
      </c>
      <c r="F78" s="197">
        <v>1701372.27</v>
      </c>
      <c r="G78" s="197">
        <v>1124051.53</v>
      </c>
      <c r="H78" s="197">
        <v>1096590.3199999998</v>
      </c>
      <c r="I78" s="197">
        <v>942487.97</v>
      </c>
      <c r="J78" s="197">
        <v>774338.84000000008</v>
      </c>
      <c r="K78" s="197">
        <v>860538.08000000007</v>
      </c>
      <c r="L78" s="197">
        <v>460643.33</v>
      </c>
      <c r="M78" s="197">
        <v>551879.15</v>
      </c>
      <c r="N78" s="197">
        <v>782391.85000000009</v>
      </c>
      <c r="O78" s="197">
        <v>1215809.6100000001</v>
      </c>
      <c r="P78" s="197">
        <v>1755820.5699999998</v>
      </c>
    </row>
    <row r="79" spans="1:16">
      <c r="A79" s="74"/>
      <c r="B79" s="176"/>
      <c r="C79" s="242" t="s">
        <v>98</v>
      </c>
      <c r="D79" s="197">
        <f t="shared" si="22"/>
        <v>16674223.43</v>
      </c>
      <c r="E79" s="197">
        <v>844026.39999999991</v>
      </c>
      <c r="F79" s="197">
        <v>984449.09000000008</v>
      </c>
      <c r="G79" s="197">
        <v>1509605.18</v>
      </c>
      <c r="H79" s="197">
        <v>1813768.87</v>
      </c>
      <c r="I79" s="197">
        <v>1444007.19</v>
      </c>
      <c r="J79" s="197">
        <v>1384879.49</v>
      </c>
      <c r="K79" s="197">
        <v>1207541.8199999998</v>
      </c>
      <c r="L79" s="197">
        <v>1219583.04</v>
      </c>
      <c r="M79" s="197">
        <v>1416972.85</v>
      </c>
      <c r="N79" s="197">
        <v>1306389.1099999999</v>
      </c>
      <c r="O79" s="197">
        <v>1510052.92</v>
      </c>
      <c r="P79" s="197">
        <v>2032947.4699999997</v>
      </c>
    </row>
    <row r="80" spans="1:16">
      <c r="A80" s="74"/>
      <c r="B80" s="176"/>
      <c r="C80" s="242" t="s">
        <v>22</v>
      </c>
      <c r="D80" s="197">
        <f t="shared" si="22"/>
        <v>9910360.9499999993</v>
      </c>
      <c r="E80" s="197">
        <v>428902.26</v>
      </c>
      <c r="F80" s="197">
        <v>909222.23</v>
      </c>
      <c r="G80" s="197">
        <v>892612.15</v>
      </c>
      <c r="H80" s="197">
        <v>1114082.81</v>
      </c>
      <c r="I80" s="197">
        <v>1090700.33</v>
      </c>
      <c r="J80" s="197">
        <v>986599.67999999993</v>
      </c>
      <c r="K80" s="197">
        <v>982184.35000000009</v>
      </c>
      <c r="L80" s="197">
        <v>941956.91</v>
      </c>
      <c r="M80" s="197">
        <v>756089.96000000008</v>
      </c>
      <c r="N80" s="197">
        <v>605198.75</v>
      </c>
      <c r="O80" s="197">
        <v>716568.92999999993</v>
      </c>
      <c r="P80" s="197">
        <v>486242.59</v>
      </c>
    </row>
    <row r="81" spans="1:16">
      <c r="A81" s="74"/>
      <c r="B81" s="176"/>
      <c r="C81" s="242" t="s">
        <v>167</v>
      </c>
      <c r="D81" s="197">
        <f t="shared" si="22"/>
        <v>587359.63000000012</v>
      </c>
      <c r="E81" s="197">
        <v>29034.92</v>
      </c>
      <c r="F81" s="197">
        <v>45645.17</v>
      </c>
      <c r="G81" s="197">
        <v>19582.82</v>
      </c>
      <c r="H81" s="197">
        <v>87226.74</v>
      </c>
      <c r="I81" s="197">
        <v>85940.03</v>
      </c>
      <c r="J81" s="197">
        <v>60237.75</v>
      </c>
      <c r="K81" s="197">
        <v>60450.450000000004</v>
      </c>
      <c r="L81" s="197">
        <v>55075.81</v>
      </c>
      <c r="M81" s="197">
        <v>47588.619999999995</v>
      </c>
      <c r="N81" s="197">
        <v>30616.080000000002</v>
      </c>
      <c r="O81" s="197">
        <v>44007.57</v>
      </c>
      <c r="P81" s="197">
        <v>21953.67</v>
      </c>
    </row>
    <row r="82" spans="1:16">
      <c r="A82" s="147"/>
      <c r="B82" s="176"/>
      <c r="C82" s="242" t="s">
        <v>168</v>
      </c>
      <c r="D82" s="197">
        <f t="shared" si="22"/>
        <v>618586.31000000006</v>
      </c>
      <c r="E82" s="197">
        <v>29436.7</v>
      </c>
      <c r="F82" s="197">
        <v>46211.8</v>
      </c>
      <c r="G82" s="197">
        <v>61408.639999999999</v>
      </c>
      <c r="H82" s="197">
        <v>87171.810000000012</v>
      </c>
      <c r="I82" s="197">
        <v>71882.789999999994</v>
      </c>
      <c r="J82" s="197">
        <v>62238.03</v>
      </c>
      <c r="K82" s="197">
        <v>59912.479999999996</v>
      </c>
      <c r="L82" s="197">
        <v>52096.36</v>
      </c>
      <c r="M82" s="197">
        <v>47019.46</v>
      </c>
      <c r="N82" s="197">
        <v>29415.11</v>
      </c>
      <c r="O82" s="197">
        <v>44166.41</v>
      </c>
      <c r="P82" s="197">
        <v>27626.720000000001</v>
      </c>
    </row>
    <row r="83" spans="1:16">
      <c r="A83" s="147"/>
      <c r="B83" s="176"/>
      <c r="C83" s="242" t="s">
        <v>169</v>
      </c>
      <c r="D83" s="197">
        <f t="shared" si="22"/>
        <v>628895.36</v>
      </c>
      <c r="E83" s="197">
        <v>30074.25</v>
      </c>
      <c r="F83" s="197">
        <v>44293.95</v>
      </c>
      <c r="G83" s="197">
        <v>66539.62</v>
      </c>
      <c r="H83" s="197">
        <v>79980.14</v>
      </c>
      <c r="I83" s="197">
        <v>83051.06</v>
      </c>
      <c r="J83" s="197">
        <v>56984.4</v>
      </c>
      <c r="K83" s="197">
        <v>60322.3</v>
      </c>
      <c r="L83" s="197">
        <v>52800.450000000004</v>
      </c>
      <c r="M83" s="197">
        <v>45698.93</v>
      </c>
      <c r="N83" s="197">
        <v>27721.280000000002</v>
      </c>
      <c r="O83" s="197">
        <v>36459.910000000003</v>
      </c>
      <c r="P83" s="197">
        <v>44969.07</v>
      </c>
    </row>
    <row r="84" spans="1:16">
      <c r="A84" s="74"/>
      <c r="B84" s="176"/>
      <c r="C84" s="242" t="s">
        <v>170</v>
      </c>
      <c r="D84" s="197">
        <f t="shared" si="22"/>
        <v>662532.15</v>
      </c>
      <c r="E84" s="197">
        <v>32559.19</v>
      </c>
      <c r="F84" s="197">
        <v>47753.05</v>
      </c>
      <c r="G84" s="197">
        <v>69546.7</v>
      </c>
      <c r="H84" s="197">
        <v>80070.16</v>
      </c>
      <c r="I84" s="197">
        <v>83760.98000000001</v>
      </c>
      <c r="J84" s="197">
        <v>62298.539999999994</v>
      </c>
      <c r="K84" s="197">
        <v>61534.81</v>
      </c>
      <c r="L84" s="197">
        <v>56614.37</v>
      </c>
      <c r="M84" s="197">
        <v>47414.729999999996</v>
      </c>
      <c r="N84" s="197">
        <v>33686.480000000003</v>
      </c>
      <c r="O84" s="197">
        <v>33688.089999999997</v>
      </c>
      <c r="P84" s="197">
        <v>53605.049999999996</v>
      </c>
    </row>
    <row r="85" spans="1:16">
      <c r="A85" s="74"/>
      <c r="B85" s="176"/>
      <c r="C85" s="242" t="s">
        <v>136</v>
      </c>
      <c r="D85" s="197">
        <f t="shared" si="22"/>
        <v>4583485.96</v>
      </c>
      <c r="E85" s="197">
        <v>263712.14</v>
      </c>
      <c r="F85" s="197">
        <v>304015.8</v>
      </c>
      <c r="G85" s="197">
        <v>357527.36000000004</v>
      </c>
      <c r="H85" s="197">
        <v>432201.73</v>
      </c>
      <c r="I85" s="197">
        <v>467575.07999999996</v>
      </c>
      <c r="J85" s="197">
        <v>551175.01</v>
      </c>
      <c r="K85" s="197">
        <v>638419.73</v>
      </c>
      <c r="L85" s="197">
        <v>565992.93999999994</v>
      </c>
      <c r="M85" s="197">
        <v>387830.99</v>
      </c>
      <c r="N85" s="197">
        <v>305384.71999999997</v>
      </c>
      <c r="O85" s="197">
        <v>189716.13999999998</v>
      </c>
      <c r="P85" s="197">
        <v>119934.32</v>
      </c>
    </row>
    <row r="86" spans="1:16">
      <c r="A86" s="74"/>
      <c r="B86" s="176"/>
      <c r="C86" s="242" t="s">
        <v>130</v>
      </c>
      <c r="D86" s="197">
        <f t="shared" si="22"/>
        <v>9170569.8699999992</v>
      </c>
      <c r="E86" s="197">
        <v>1357200.67</v>
      </c>
      <c r="F86" s="197">
        <v>1009742.49</v>
      </c>
      <c r="G86" s="197">
        <v>802210.6</v>
      </c>
      <c r="H86" s="197">
        <v>678140.63</v>
      </c>
      <c r="I86" s="197">
        <v>587703.82000000007</v>
      </c>
      <c r="J86" s="197">
        <v>561939.17999999993</v>
      </c>
      <c r="K86" s="197">
        <v>394087.14</v>
      </c>
      <c r="L86" s="197">
        <v>383015.89</v>
      </c>
      <c r="M86" s="197">
        <v>355168.37</v>
      </c>
      <c r="N86" s="197">
        <v>756289.08000000007</v>
      </c>
      <c r="O86" s="197">
        <v>982392.17</v>
      </c>
      <c r="P86" s="197">
        <v>1302679.83</v>
      </c>
    </row>
    <row r="87" spans="1:16">
      <c r="A87" s="147"/>
      <c r="B87" s="176"/>
      <c r="C87" s="241" t="s">
        <v>23</v>
      </c>
      <c r="D87" s="197">
        <f t="shared" ref="D87:D92" si="23">SUM(E87:P87)</f>
        <v>5182408.41</v>
      </c>
      <c r="E87" s="197">
        <v>274920.01</v>
      </c>
      <c r="F87" s="197">
        <v>501177.13</v>
      </c>
      <c r="G87" s="197">
        <v>532502.99</v>
      </c>
      <c r="H87" s="197">
        <v>511109.23</v>
      </c>
      <c r="I87" s="197">
        <v>467788.78</v>
      </c>
      <c r="J87" s="197">
        <v>368759.93</v>
      </c>
      <c r="K87" s="197">
        <v>329020.68</v>
      </c>
      <c r="L87" s="197">
        <v>307089.45</v>
      </c>
      <c r="M87" s="197">
        <v>394426.41000000003</v>
      </c>
      <c r="N87" s="197">
        <v>429461.04000000004</v>
      </c>
      <c r="O87" s="197">
        <v>455451.07999999996</v>
      </c>
      <c r="P87" s="197">
        <v>610701.68000000005</v>
      </c>
    </row>
    <row r="88" spans="1:16" s="239" customFormat="1">
      <c r="A88" s="240"/>
      <c r="B88" s="176"/>
      <c r="C88" s="241" t="s">
        <v>24</v>
      </c>
      <c r="D88" s="197">
        <f t="shared" ref="D88:D90" si="24">SUM(E88:P88)</f>
        <v>4706665.830000001</v>
      </c>
      <c r="E88" s="197">
        <v>295473.07999999996</v>
      </c>
      <c r="F88" s="197">
        <v>399056.36</v>
      </c>
      <c r="G88" s="197">
        <v>463387.89</v>
      </c>
      <c r="H88" s="197">
        <v>478275.02</v>
      </c>
      <c r="I88" s="197">
        <v>385189.1</v>
      </c>
      <c r="J88" s="197">
        <v>311050.06</v>
      </c>
      <c r="K88" s="197">
        <v>304258.26</v>
      </c>
      <c r="L88" s="197">
        <v>247975.56</v>
      </c>
      <c r="M88" s="197">
        <v>348796.87</v>
      </c>
      <c r="N88" s="197">
        <v>368136.47</v>
      </c>
      <c r="O88" s="197">
        <v>508648.5</v>
      </c>
      <c r="P88" s="197">
        <v>596418.65999999992</v>
      </c>
    </row>
    <row r="89" spans="1:16" s="239" customFormat="1">
      <c r="A89" s="240"/>
      <c r="B89" s="176"/>
      <c r="C89" s="241" t="s">
        <v>25</v>
      </c>
      <c r="D89" s="197">
        <f t="shared" si="24"/>
        <v>3257496.04</v>
      </c>
      <c r="E89" s="197">
        <v>213809.24</v>
      </c>
      <c r="F89" s="197">
        <v>222699.56</v>
      </c>
      <c r="G89" s="197">
        <v>230542.33000000002</v>
      </c>
      <c r="H89" s="197">
        <v>195753.56999999998</v>
      </c>
      <c r="I89" s="197">
        <v>243503.37</v>
      </c>
      <c r="J89" s="197">
        <v>162006.48000000001</v>
      </c>
      <c r="K89" s="197">
        <v>224780.26</v>
      </c>
      <c r="L89" s="197">
        <v>95306.049999999988</v>
      </c>
      <c r="M89" s="197">
        <v>153773.93</v>
      </c>
      <c r="N89" s="197">
        <v>52340.78</v>
      </c>
      <c r="O89" s="197">
        <v>154958.54999999999</v>
      </c>
      <c r="P89" s="197">
        <v>1308021.92</v>
      </c>
    </row>
    <row r="90" spans="1:16" s="239" customFormat="1">
      <c r="A90" s="240"/>
      <c r="B90" s="176"/>
      <c r="C90" s="241" t="s">
        <v>147</v>
      </c>
      <c r="D90" s="197">
        <f t="shared" si="24"/>
        <v>2028387.23</v>
      </c>
      <c r="E90" s="197">
        <v>82940.98</v>
      </c>
      <c r="F90" s="197">
        <v>126569.73000000001</v>
      </c>
      <c r="G90" s="197">
        <v>173564.21</v>
      </c>
      <c r="H90" s="197">
        <v>164487.23000000001</v>
      </c>
      <c r="I90" s="197">
        <v>164265.07</v>
      </c>
      <c r="J90" s="197">
        <v>195032.53</v>
      </c>
      <c r="K90" s="197">
        <v>304056.96999999997</v>
      </c>
      <c r="L90" s="197">
        <v>281672.13</v>
      </c>
      <c r="M90" s="197">
        <v>226699.44</v>
      </c>
      <c r="N90" s="197">
        <v>162282.78</v>
      </c>
      <c r="O90" s="197">
        <v>99712.4</v>
      </c>
      <c r="P90" s="197">
        <v>47103.76</v>
      </c>
    </row>
    <row r="91" spans="1:16">
      <c r="A91" s="147"/>
      <c r="B91" s="176"/>
      <c r="C91" s="241" t="s">
        <v>148</v>
      </c>
      <c r="D91" s="197">
        <f t="shared" si="23"/>
        <v>2008694.9400000002</v>
      </c>
      <c r="E91" s="197">
        <v>72535.710000000006</v>
      </c>
      <c r="F91" s="197">
        <v>147134.10999999999</v>
      </c>
      <c r="G91" s="197">
        <v>164522.86000000002</v>
      </c>
      <c r="H91" s="197">
        <v>141189.97999999998</v>
      </c>
      <c r="I91" s="197">
        <v>160081.40000000002</v>
      </c>
      <c r="J91" s="197">
        <v>220392.4</v>
      </c>
      <c r="K91" s="197">
        <v>295073.42000000004</v>
      </c>
      <c r="L91" s="197">
        <v>259527.19</v>
      </c>
      <c r="M91" s="197">
        <v>208827.52999999997</v>
      </c>
      <c r="N91" s="197">
        <v>181491.75</v>
      </c>
      <c r="O91" s="197">
        <v>99796.800000000003</v>
      </c>
      <c r="P91" s="197">
        <v>58121.79</v>
      </c>
    </row>
    <row r="92" spans="1:16">
      <c r="A92" s="147"/>
      <c r="B92" s="176"/>
      <c r="C92" s="241" t="s">
        <v>149</v>
      </c>
      <c r="D92" s="197">
        <f t="shared" si="23"/>
        <v>1817124.4500000002</v>
      </c>
      <c r="E92" s="197">
        <v>78986.11</v>
      </c>
      <c r="F92" s="197">
        <v>108776.42000000001</v>
      </c>
      <c r="G92" s="197">
        <v>134148.9</v>
      </c>
      <c r="H92" s="197">
        <v>119486.01000000001</v>
      </c>
      <c r="I92" s="197">
        <v>130263.66</v>
      </c>
      <c r="J92" s="197">
        <v>185632.79</v>
      </c>
      <c r="K92" s="197">
        <v>284359.18</v>
      </c>
      <c r="L92" s="197">
        <v>260762.52</v>
      </c>
      <c r="M92" s="197">
        <v>209268.63999999998</v>
      </c>
      <c r="N92" s="197">
        <v>162291.14000000001</v>
      </c>
      <c r="O92" s="197">
        <v>88664.76999999999</v>
      </c>
      <c r="P92" s="197">
        <v>54484.31</v>
      </c>
    </row>
    <row r="93" spans="1:16">
      <c r="A93" s="74"/>
      <c r="B93" s="176"/>
      <c r="C93" s="242" t="s">
        <v>26</v>
      </c>
      <c r="D93" s="197">
        <f t="shared" si="22"/>
        <v>2618368.9200000004</v>
      </c>
      <c r="E93" s="197">
        <v>256389.94</v>
      </c>
      <c r="F93" s="197">
        <v>203654.13</v>
      </c>
      <c r="G93" s="197">
        <v>208151.56</v>
      </c>
      <c r="H93" s="197">
        <v>150609.1</v>
      </c>
      <c r="I93" s="197">
        <v>111799.64</v>
      </c>
      <c r="J93" s="197">
        <v>176524.03</v>
      </c>
      <c r="K93" s="197">
        <v>313658.75</v>
      </c>
      <c r="L93" s="197">
        <v>287621.25</v>
      </c>
      <c r="M93" s="197">
        <v>263122.52</v>
      </c>
      <c r="N93" s="197">
        <v>250091.14</v>
      </c>
      <c r="O93" s="197">
        <v>180043.2</v>
      </c>
      <c r="P93" s="197">
        <v>216703.66</v>
      </c>
    </row>
    <row r="94" spans="1:16">
      <c r="A94" s="74"/>
      <c r="B94" s="176"/>
      <c r="C94" s="243" t="s">
        <v>99</v>
      </c>
      <c r="D94" s="197">
        <f t="shared" si="22"/>
        <v>33045343.129999999</v>
      </c>
      <c r="E94" s="197">
        <v>2844870.39</v>
      </c>
      <c r="F94" s="197">
        <v>2485434.3200000003</v>
      </c>
      <c r="G94" s="197">
        <v>2841909.98</v>
      </c>
      <c r="H94" s="197">
        <v>1734429.23</v>
      </c>
      <c r="I94" s="197">
        <v>3012900.04</v>
      </c>
      <c r="J94" s="197">
        <v>3072409.48</v>
      </c>
      <c r="K94" s="197">
        <v>3140147.2000000002</v>
      </c>
      <c r="L94" s="197">
        <v>3143076.66</v>
      </c>
      <c r="M94" s="197">
        <v>3064917.9799999995</v>
      </c>
      <c r="N94" s="197">
        <v>1994596.6500000001</v>
      </c>
      <c r="O94" s="197">
        <v>3060280.95</v>
      </c>
      <c r="P94" s="197">
        <v>2650370.25</v>
      </c>
    </row>
    <row r="95" spans="1:16">
      <c r="A95" s="147"/>
      <c r="B95" s="176"/>
      <c r="C95" s="243" t="s">
        <v>138</v>
      </c>
      <c r="D95" s="197">
        <f t="shared" si="22"/>
        <v>8008594.5299999993</v>
      </c>
      <c r="E95" s="197">
        <v>426210.89</v>
      </c>
      <c r="F95" s="197">
        <v>488190.32</v>
      </c>
      <c r="G95" s="197">
        <v>692748.08</v>
      </c>
      <c r="H95" s="197">
        <v>718461.34</v>
      </c>
      <c r="I95" s="197">
        <v>783421.87</v>
      </c>
      <c r="J95" s="197">
        <v>936405.72</v>
      </c>
      <c r="K95" s="197">
        <v>1027937.37</v>
      </c>
      <c r="L95" s="197">
        <v>941169.26</v>
      </c>
      <c r="M95" s="197">
        <v>794460.54</v>
      </c>
      <c r="N95" s="197">
        <v>635477.9</v>
      </c>
      <c r="O95" s="197">
        <v>328030.50999999995</v>
      </c>
      <c r="P95" s="197">
        <v>236080.72999999998</v>
      </c>
    </row>
    <row r="96" spans="1:16">
      <c r="A96" s="74"/>
      <c r="B96" s="176"/>
      <c r="C96" s="243" t="s">
        <v>27</v>
      </c>
      <c r="D96" s="197">
        <f t="shared" si="22"/>
        <v>39762.58</v>
      </c>
      <c r="E96" s="197">
        <v>16444.47</v>
      </c>
      <c r="F96" s="197">
        <v>10110.4</v>
      </c>
      <c r="G96" s="197">
        <v>4055.74</v>
      </c>
      <c r="H96" s="197">
        <v>553.27</v>
      </c>
      <c r="I96" s="197">
        <v>181.27</v>
      </c>
      <c r="J96" s="197">
        <v>54.300000000000004</v>
      </c>
      <c r="K96" s="197">
        <v>0</v>
      </c>
      <c r="L96" s="197">
        <v>1040.82</v>
      </c>
      <c r="M96" s="197">
        <v>7.7</v>
      </c>
      <c r="N96" s="197">
        <v>256.95999999999998</v>
      </c>
      <c r="O96" s="197">
        <v>329.92</v>
      </c>
      <c r="P96" s="197">
        <v>6727.73</v>
      </c>
    </row>
    <row r="97" spans="1:16">
      <c r="A97" s="147"/>
      <c r="B97" s="176"/>
      <c r="C97" s="243" t="s">
        <v>135</v>
      </c>
      <c r="D97" s="197">
        <f t="shared" si="22"/>
        <v>9141290.2300000004</v>
      </c>
      <c r="E97" s="197">
        <v>550263.23</v>
      </c>
      <c r="F97" s="197">
        <v>671792.67999999993</v>
      </c>
      <c r="G97" s="197">
        <v>771916.19000000006</v>
      </c>
      <c r="H97" s="197">
        <v>907014.71</v>
      </c>
      <c r="I97" s="197">
        <v>1042874.73</v>
      </c>
      <c r="J97" s="197">
        <v>939466</v>
      </c>
      <c r="K97" s="197">
        <v>1021026.69</v>
      </c>
      <c r="L97" s="197">
        <v>877751.78</v>
      </c>
      <c r="M97" s="197">
        <v>753263.64</v>
      </c>
      <c r="N97" s="197">
        <v>721718.62</v>
      </c>
      <c r="O97" s="197">
        <v>528390.57000000007</v>
      </c>
      <c r="P97" s="197">
        <v>355811.39</v>
      </c>
    </row>
    <row r="98" spans="1:16">
      <c r="A98" s="74"/>
      <c r="B98" s="176"/>
      <c r="C98" s="243" t="s">
        <v>100</v>
      </c>
      <c r="D98" s="197">
        <f t="shared" si="22"/>
        <v>1610859.1099999999</v>
      </c>
      <c r="E98" s="197">
        <v>54343.380000000005</v>
      </c>
      <c r="F98" s="197">
        <v>160564.06</v>
      </c>
      <c r="G98" s="197">
        <v>144376.59</v>
      </c>
      <c r="H98" s="197">
        <v>187246.89</v>
      </c>
      <c r="I98" s="197">
        <v>205830.81</v>
      </c>
      <c r="J98" s="197">
        <v>178139.22</v>
      </c>
      <c r="K98" s="197">
        <v>160104.08000000002</v>
      </c>
      <c r="L98" s="197">
        <v>148530.25</v>
      </c>
      <c r="M98" s="197">
        <v>127815.45</v>
      </c>
      <c r="N98" s="197">
        <v>94268.93</v>
      </c>
      <c r="O98" s="197">
        <v>86138.25</v>
      </c>
      <c r="P98" s="197">
        <v>63501.2</v>
      </c>
    </row>
    <row r="99" spans="1:16">
      <c r="A99" s="74"/>
      <c r="C99" s="243" t="s">
        <v>124</v>
      </c>
      <c r="D99" s="197">
        <f t="shared" si="22"/>
        <v>5469965.1100000003</v>
      </c>
      <c r="E99" s="197">
        <v>289434.87</v>
      </c>
      <c r="F99" s="197">
        <v>303645.22000000003</v>
      </c>
      <c r="G99" s="197">
        <v>384452.08999999997</v>
      </c>
      <c r="H99" s="197">
        <v>468470.75</v>
      </c>
      <c r="I99" s="197">
        <v>542811.69999999995</v>
      </c>
      <c r="J99" s="197">
        <v>636601.54</v>
      </c>
      <c r="K99" s="197">
        <v>748727.53</v>
      </c>
      <c r="L99" s="197">
        <v>628787.23</v>
      </c>
      <c r="M99" s="197">
        <v>537461.56000000006</v>
      </c>
      <c r="N99" s="197">
        <v>455604.24</v>
      </c>
      <c r="O99" s="197">
        <v>277460.58</v>
      </c>
      <c r="P99" s="197">
        <v>196507.8</v>
      </c>
    </row>
    <row r="100" spans="1:16">
      <c r="A100" s="74"/>
      <c r="C100" s="243" t="s">
        <v>123</v>
      </c>
      <c r="D100" s="197">
        <f t="shared" si="22"/>
        <v>11888238.539999999</v>
      </c>
      <c r="E100" s="197">
        <v>575104.04</v>
      </c>
      <c r="F100" s="197">
        <v>799801.05</v>
      </c>
      <c r="G100" s="197">
        <v>888539.04</v>
      </c>
      <c r="H100" s="197">
        <v>705358.95000000007</v>
      </c>
      <c r="I100" s="197">
        <v>1636113.02</v>
      </c>
      <c r="J100" s="197">
        <v>1290280.05</v>
      </c>
      <c r="K100" s="197">
        <v>1432186.78</v>
      </c>
      <c r="L100" s="197">
        <v>1252615.3699999999</v>
      </c>
      <c r="M100" s="197">
        <v>1344542.08</v>
      </c>
      <c r="N100" s="197">
        <v>875780.46</v>
      </c>
      <c r="O100" s="197">
        <v>683218.7</v>
      </c>
      <c r="P100" s="197">
        <v>404699</v>
      </c>
    </row>
    <row r="101" spans="1:16">
      <c r="A101" s="147"/>
      <c r="B101" s="136"/>
      <c r="C101" s="83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</row>
    <row r="102" spans="1:16">
      <c r="A102" s="74"/>
      <c r="C102" s="85" t="s">
        <v>101</v>
      </c>
      <c r="D102" s="199">
        <f>SUM(E102:P102)</f>
        <v>333140414.74789578</v>
      </c>
      <c r="E102" s="196">
        <f t="shared" ref="E102:P102" si="25">SUM(E57:E100)</f>
        <v>23643185.157787602</v>
      </c>
      <c r="F102" s="196">
        <f t="shared" si="25"/>
        <v>25837756.782045078</v>
      </c>
      <c r="G102" s="196">
        <f t="shared" si="25"/>
        <v>27884418.891427651</v>
      </c>
      <c r="H102" s="196">
        <f t="shared" si="25"/>
        <v>28732549.473033909</v>
      </c>
      <c r="I102" s="196">
        <f t="shared" si="25"/>
        <v>32533751.134756193</v>
      </c>
      <c r="J102" s="196">
        <f t="shared" si="25"/>
        <v>31357782.216976386</v>
      </c>
      <c r="K102" s="196">
        <f t="shared" si="25"/>
        <v>33202518.670214012</v>
      </c>
      <c r="L102" s="196">
        <f t="shared" si="25"/>
        <v>29955493.984785054</v>
      </c>
      <c r="M102" s="196">
        <f t="shared" si="25"/>
        <v>28264669.474944606</v>
      </c>
      <c r="N102" s="196">
        <f t="shared" si="25"/>
        <v>24976407.053285398</v>
      </c>
      <c r="O102" s="196">
        <f t="shared" si="25"/>
        <v>23799010.356843799</v>
      </c>
      <c r="P102" s="196">
        <f t="shared" si="25"/>
        <v>22952871.551796</v>
      </c>
    </row>
    <row r="103" spans="1:16">
      <c r="A103" s="74"/>
      <c r="B103" s="78"/>
      <c r="C103" s="78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</row>
    <row r="104" spans="1:16">
      <c r="A104" s="85"/>
      <c r="B104" s="85" t="s">
        <v>28</v>
      </c>
      <c r="C104" s="78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</row>
    <row r="105" spans="1:16">
      <c r="A105" s="85"/>
      <c r="C105" s="81" t="s">
        <v>102</v>
      </c>
      <c r="D105" s="197">
        <f t="shared" ref="D105:D106" si="26">SUM(E105:P105)</f>
        <v>2189839.5599999996</v>
      </c>
      <c r="E105" s="197">
        <v>182486.63</v>
      </c>
      <c r="F105" s="197">
        <v>182486.63</v>
      </c>
      <c r="G105" s="197">
        <v>182486.63</v>
      </c>
      <c r="H105" s="197">
        <v>182486.63</v>
      </c>
      <c r="I105" s="197">
        <v>182486.63</v>
      </c>
      <c r="J105" s="197">
        <v>182486.63</v>
      </c>
      <c r="K105" s="197">
        <v>182486.63</v>
      </c>
      <c r="L105" s="197">
        <v>182486.63</v>
      </c>
      <c r="M105" s="197">
        <v>182486.63</v>
      </c>
      <c r="N105" s="197">
        <v>182486.63</v>
      </c>
      <c r="O105" s="197">
        <v>182486.63</v>
      </c>
      <c r="P105" s="197">
        <v>182486.63</v>
      </c>
    </row>
    <row r="106" spans="1:16">
      <c r="A106" s="85"/>
      <c r="B106" s="85"/>
      <c r="C106" s="81" t="s">
        <v>29</v>
      </c>
      <c r="D106" s="197">
        <f t="shared" si="26"/>
        <v>-7951391.04</v>
      </c>
      <c r="E106" s="197">
        <v>-662615.92000000004</v>
      </c>
      <c r="F106" s="197">
        <v>-662615.92000000004</v>
      </c>
      <c r="G106" s="197">
        <v>-662615.92000000004</v>
      </c>
      <c r="H106" s="197">
        <v>-662615.92000000004</v>
      </c>
      <c r="I106" s="197">
        <v>-662615.92000000004</v>
      </c>
      <c r="J106" s="197">
        <v>-662615.92000000004</v>
      </c>
      <c r="K106" s="197">
        <v>-662615.92000000004</v>
      </c>
      <c r="L106" s="197">
        <v>-662615.92000000004</v>
      </c>
      <c r="M106" s="197">
        <v>-662615.92000000004</v>
      </c>
      <c r="N106" s="197">
        <v>-662615.92000000004</v>
      </c>
      <c r="O106" s="197">
        <v>-662615.92000000004</v>
      </c>
      <c r="P106" s="197">
        <v>-662615.92000000004</v>
      </c>
    </row>
    <row r="107" spans="1:16">
      <c r="A107" s="85"/>
      <c r="B107" s="85"/>
      <c r="C107" s="74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</row>
    <row r="108" spans="1:16">
      <c r="A108" s="85"/>
      <c r="C108" s="85" t="s">
        <v>103</v>
      </c>
      <c r="D108" s="199">
        <f>SUM(E108:P108)</f>
        <v>-5761551.4800000004</v>
      </c>
      <c r="E108" s="196">
        <f t="shared" ref="E108:P108" si="27">SUM(E105:E106)</f>
        <v>-480129.29000000004</v>
      </c>
      <c r="F108" s="196">
        <f t="shared" si="27"/>
        <v>-480129.29000000004</v>
      </c>
      <c r="G108" s="196">
        <f t="shared" si="27"/>
        <v>-480129.29000000004</v>
      </c>
      <c r="H108" s="196">
        <f t="shared" ref="H108:J108" si="28">SUM(H105:H106)</f>
        <v>-480129.29000000004</v>
      </c>
      <c r="I108" s="196">
        <f t="shared" si="28"/>
        <v>-480129.29000000004</v>
      </c>
      <c r="J108" s="196">
        <f t="shared" si="28"/>
        <v>-480129.29000000004</v>
      </c>
      <c r="K108" s="196">
        <f t="shared" si="27"/>
        <v>-480129.29000000004</v>
      </c>
      <c r="L108" s="196">
        <f t="shared" si="27"/>
        <v>-480129.29000000004</v>
      </c>
      <c r="M108" s="196">
        <f t="shared" si="27"/>
        <v>-480129.29000000004</v>
      </c>
      <c r="N108" s="196">
        <f t="shared" si="27"/>
        <v>-480129.29000000004</v>
      </c>
      <c r="O108" s="196">
        <f t="shared" si="27"/>
        <v>-480129.29000000004</v>
      </c>
      <c r="P108" s="196">
        <f t="shared" si="27"/>
        <v>-480129.29000000004</v>
      </c>
    </row>
    <row r="109" spans="1:16">
      <c r="A109" s="85"/>
      <c r="B109" s="85"/>
      <c r="C109" s="83"/>
      <c r="D109" s="215" t="s">
        <v>86</v>
      </c>
      <c r="E109" s="215" t="s">
        <v>86</v>
      </c>
      <c r="F109" s="215" t="s">
        <v>86</v>
      </c>
      <c r="G109" s="215" t="s">
        <v>86</v>
      </c>
      <c r="H109" s="215" t="s">
        <v>86</v>
      </c>
      <c r="I109" s="215" t="s">
        <v>86</v>
      </c>
      <c r="J109" s="215" t="s">
        <v>86</v>
      </c>
      <c r="K109" s="215" t="s">
        <v>86</v>
      </c>
      <c r="L109" s="215" t="s">
        <v>86</v>
      </c>
      <c r="M109" s="215" t="s">
        <v>86</v>
      </c>
      <c r="N109" s="215" t="s">
        <v>86</v>
      </c>
      <c r="O109" s="215" t="s">
        <v>86</v>
      </c>
      <c r="P109" s="215" t="s">
        <v>86</v>
      </c>
    </row>
    <row r="110" spans="1:16">
      <c r="A110" s="85"/>
      <c r="B110" s="85" t="s">
        <v>30</v>
      </c>
      <c r="C110" s="83"/>
      <c r="D110" s="199">
        <f>SUM(E110:P110)</f>
        <v>549970117.77763331</v>
      </c>
      <c r="E110" s="196">
        <f t="shared" ref="E110:P110" si="29">SUM(E108,E54,E102)</f>
        <v>45045020.207787603</v>
      </c>
      <c r="F110" s="196">
        <f t="shared" si="29"/>
        <v>44868995.662045076</v>
      </c>
      <c r="G110" s="196">
        <f t="shared" si="29"/>
        <v>46957645.461427651</v>
      </c>
      <c r="H110" s="196">
        <f t="shared" si="29"/>
        <v>48049672.673033908</v>
      </c>
      <c r="I110" s="196">
        <f t="shared" si="29"/>
        <v>52027326.664756194</v>
      </c>
      <c r="J110" s="196">
        <f t="shared" si="29"/>
        <v>48635200.21671398</v>
      </c>
      <c r="K110" s="196">
        <f t="shared" si="29"/>
        <v>49496260.820214011</v>
      </c>
      <c r="L110" s="196">
        <f t="shared" si="29"/>
        <v>45204618.364785053</v>
      </c>
      <c r="M110" s="196">
        <f t="shared" si="29"/>
        <v>44038830.164944604</v>
      </c>
      <c r="N110" s="196">
        <f t="shared" si="29"/>
        <v>41956818.623285398</v>
      </c>
      <c r="O110" s="196">
        <f t="shared" si="29"/>
        <v>41766838.376843795</v>
      </c>
      <c r="P110" s="196">
        <f t="shared" si="29"/>
        <v>41922890.541796006</v>
      </c>
    </row>
    <row r="111" spans="1:16">
      <c r="A111" s="85"/>
      <c r="B111" s="85"/>
      <c r="C111" s="78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</row>
    <row r="112" spans="1:16">
      <c r="A112" s="85"/>
      <c r="B112" s="85" t="s">
        <v>31</v>
      </c>
      <c r="C112" s="78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</row>
    <row r="113" spans="1:16">
      <c r="A113" s="85"/>
      <c r="B113" s="85"/>
      <c r="C113" s="83" t="s">
        <v>104</v>
      </c>
      <c r="D113" s="197">
        <f t="shared" ref="D113:D115" si="30">SUM(E113:P113)</f>
        <v>0</v>
      </c>
      <c r="E113" s="197">
        <v>0</v>
      </c>
      <c r="F113" s="197">
        <v>0</v>
      </c>
      <c r="G113" s="197">
        <v>0</v>
      </c>
      <c r="H113" s="197">
        <v>0</v>
      </c>
      <c r="I113" s="197">
        <v>0</v>
      </c>
      <c r="J113" s="197">
        <v>0</v>
      </c>
      <c r="K113" s="197">
        <v>0</v>
      </c>
      <c r="L113" s="197">
        <v>0</v>
      </c>
      <c r="M113" s="197">
        <v>0</v>
      </c>
      <c r="N113" s="197">
        <v>0</v>
      </c>
      <c r="O113" s="197">
        <v>0</v>
      </c>
      <c r="P113" s="197">
        <v>0</v>
      </c>
    </row>
    <row r="114" spans="1:16">
      <c r="A114" s="85"/>
      <c r="B114" s="85"/>
      <c r="C114" s="83" t="s">
        <v>32</v>
      </c>
      <c r="D114" s="197">
        <f>SUM(E114:P114)</f>
        <v>4500000</v>
      </c>
      <c r="E114" s="197">
        <v>450000</v>
      </c>
      <c r="F114" s="197">
        <v>450000</v>
      </c>
      <c r="G114" s="197">
        <v>450000</v>
      </c>
      <c r="H114" s="197">
        <v>450000</v>
      </c>
      <c r="I114" s="197">
        <v>450000</v>
      </c>
      <c r="J114" s="197">
        <v>450000</v>
      </c>
      <c r="K114" s="197">
        <v>450000</v>
      </c>
      <c r="L114" s="197">
        <v>450000</v>
      </c>
      <c r="M114" s="197">
        <v>450000</v>
      </c>
      <c r="N114" s="197">
        <v>450000</v>
      </c>
      <c r="O114" s="197">
        <v>0</v>
      </c>
      <c r="P114" s="197">
        <v>0</v>
      </c>
    </row>
    <row r="115" spans="1:16">
      <c r="A115" s="85"/>
      <c r="B115" s="85"/>
      <c r="C115" s="83" t="s">
        <v>105</v>
      </c>
      <c r="D115" s="197">
        <f t="shared" si="30"/>
        <v>0</v>
      </c>
      <c r="E115" s="197">
        <v>0</v>
      </c>
      <c r="F115" s="197">
        <v>0</v>
      </c>
      <c r="G115" s="197">
        <v>0</v>
      </c>
      <c r="H115" s="197">
        <v>0</v>
      </c>
      <c r="I115" s="197">
        <v>0</v>
      </c>
      <c r="J115" s="197">
        <v>0</v>
      </c>
      <c r="K115" s="197">
        <v>0</v>
      </c>
      <c r="L115" s="197">
        <v>0</v>
      </c>
      <c r="M115" s="197">
        <v>0</v>
      </c>
      <c r="N115" s="197">
        <v>0</v>
      </c>
      <c r="O115" s="197">
        <v>0</v>
      </c>
      <c r="P115" s="197">
        <v>0</v>
      </c>
    </row>
    <row r="116" spans="1:16">
      <c r="A116" s="85"/>
      <c r="B116" s="85"/>
      <c r="C116" s="78"/>
      <c r="D116" s="215" t="s">
        <v>86</v>
      </c>
      <c r="E116" s="215" t="s">
        <v>86</v>
      </c>
      <c r="F116" s="215" t="s">
        <v>86</v>
      </c>
      <c r="G116" s="215" t="s">
        <v>86</v>
      </c>
      <c r="H116" s="215" t="s">
        <v>86</v>
      </c>
      <c r="I116" s="215" t="s">
        <v>86</v>
      </c>
      <c r="J116" s="215" t="s">
        <v>86</v>
      </c>
      <c r="K116" s="215" t="s">
        <v>86</v>
      </c>
      <c r="L116" s="215" t="s">
        <v>86</v>
      </c>
      <c r="M116" s="215" t="s">
        <v>86</v>
      </c>
      <c r="N116" s="215" t="s">
        <v>86</v>
      </c>
      <c r="O116" s="215" t="s">
        <v>86</v>
      </c>
      <c r="P116" s="215" t="s">
        <v>86</v>
      </c>
    </row>
    <row r="117" spans="1:16">
      <c r="A117" s="85"/>
      <c r="B117" s="85" t="s">
        <v>33</v>
      </c>
      <c r="C117" s="78"/>
      <c r="D117" s="199">
        <f>SUM(E117:P117)</f>
        <v>4500000</v>
      </c>
      <c r="E117" s="199">
        <f t="shared" ref="E117:P117" si="31">SUM(E113:E115)</f>
        <v>450000</v>
      </c>
      <c r="F117" s="199">
        <f t="shared" si="31"/>
        <v>450000</v>
      </c>
      <c r="G117" s="199">
        <f t="shared" si="31"/>
        <v>450000</v>
      </c>
      <c r="H117" s="199">
        <f t="shared" si="31"/>
        <v>450000</v>
      </c>
      <c r="I117" s="199">
        <f t="shared" si="31"/>
        <v>450000</v>
      </c>
      <c r="J117" s="199">
        <f t="shared" si="31"/>
        <v>450000</v>
      </c>
      <c r="K117" s="199">
        <f t="shared" si="31"/>
        <v>450000</v>
      </c>
      <c r="L117" s="199">
        <f t="shared" si="31"/>
        <v>450000</v>
      </c>
      <c r="M117" s="199">
        <f t="shared" si="31"/>
        <v>450000</v>
      </c>
      <c r="N117" s="199">
        <f t="shared" si="31"/>
        <v>450000</v>
      </c>
      <c r="O117" s="199">
        <f t="shared" si="31"/>
        <v>0</v>
      </c>
      <c r="P117" s="199">
        <f t="shared" si="31"/>
        <v>0</v>
      </c>
    </row>
    <row r="118" spans="1:16">
      <c r="A118" s="85"/>
      <c r="B118" s="85"/>
      <c r="C118" s="78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</row>
    <row r="119" spans="1:16">
      <c r="A119" s="163"/>
      <c r="B119" s="163" t="s">
        <v>34</v>
      </c>
      <c r="C119" s="13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</row>
    <row r="120" spans="1:16">
      <c r="A120" s="163"/>
      <c r="C120" s="156" t="s">
        <v>79</v>
      </c>
      <c r="D120" s="199">
        <f t="shared" ref="D120:D122" si="32">SUM(E120:P120)</f>
        <v>697321948.8900001</v>
      </c>
      <c r="E120" s="196">
        <v>23270055.5</v>
      </c>
      <c r="F120" s="196">
        <v>21960308.350000009</v>
      </c>
      <c r="G120" s="196">
        <v>21445028.259999994</v>
      </c>
      <c r="H120" s="196">
        <v>28381333.910000004</v>
      </c>
      <c r="I120" s="196">
        <v>25816927.489999998</v>
      </c>
      <c r="J120" s="196">
        <v>29481186.340000004</v>
      </c>
      <c r="K120" s="196">
        <v>110227478.92999999</v>
      </c>
      <c r="L120" s="196">
        <v>113677202.72999999</v>
      </c>
      <c r="M120" s="196">
        <v>133192256.03000003</v>
      </c>
      <c r="N120" s="196">
        <v>31951740.31000001</v>
      </c>
      <c r="O120" s="196">
        <v>43920498.730000012</v>
      </c>
      <c r="P120" s="196">
        <v>113997932.31</v>
      </c>
    </row>
    <row r="121" spans="1:16">
      <c r="A121" s="163"/>
      <c r="B121" s="163"/>
      <c r="C121" s="156" t="s">
        <v>118</v>
      </c>
      <c r="D121" s="197">
        <f t="shared" si="32"/>
        <v>-294703564.77000004</v>
      </c>
      <c r="E121" s="197">
        <v>-14209525.760000011</v>
      </c>
      <c r="F121" s="197">
        <v>-11526126.800000018</v>
      </c>
      <c r="G121" s="197">
        <v>-11304955.840000011</v>
      </c>
      <c r="H121" s="197">
        <v>-18147070.999999993</v>
      </c>
      <c r="I121" s="197">
        <v>-24063194.889999993</v>
      </c>
      <c r="J121" s="197">
        <v>-15739318.060000012</v>
      </c>
      <c r="K121" s="197">
        <v>-27334778.650000006</v>
      </c>
      <c r="L121" s="197">
        <v>-40144890.670000039</v>
      </c>
      <c r="M121" s="197">
        <v>-51780067.399999991</v>
      </c>
      <c r="N121" s="197">
        <v>-21154374.659999978</v>
      </c>
      <c r="O121" s="197">
        <v>-21204273.740000036</v>
      </c>
      <c r="P121" s="197">
        <v>-38094987.300000004</v>
      </c>
    </row>
    <row r="122" spans="1:16">
      <c r="A122" s="163"/>
      <c r="B122" s="163"/>
      <c r="C122" s="156" t="s">
        <v>119</v>
      </c>
      <c r="D122" s="197">
        <f t="shared" si="32"/>
        <v>4646424.0699999947</v>
      </c>
      <c r="E122" s="197">
        <v>108933.44999999879</v>
      </c>
      <c r="F122" s="197">
        <v>-49372.950000000885</v>
      </c>
      <c r="G122" s="197">
        <v>-212740.91000000032</v>
      </c>
      <c r="H122" s="197">
        <v>-156339.02000000159</v>
      </c>
      <c r="I122" s="197">
        <v>512222.31000000081</v>
      </c>
      <c r="J122" s="197">
        <v>232312.1500000002</v>
      </c>
      <c r="K122" s="197">
        <v>1398965.6499999997</v>
      </c>
      <c r="L122" s="197">
        <v>5296176.8500000024</v>
      </c>
      <c r="M122" s="197">
        <v>-3123638.5700000036</v>
      </c>
      <c r="N122" s="197">
        <v>1226739.3100000012</v>
      </c>
      <c r="O122" s="197">
        <v>-3712581.3200000022</v>
      </c>
      <c r="P122" s="197">
        <v>3125747.12</v>
      </c>
    </row>
    <row r="123" spans="1:16">
      <c r="A123" s="163"/>
      <c r="B123" s="163"/>
      <c r="C123" s="156"/>
      <c r="D123" s="197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</row>
    <row r="124" spans="1:16">
      <c r="A124" s="85"/>
      <c r="B124" s="85" t="s">
        <v>34</v>
      </c>
      <c r="C124" s="78"/>
      <c r="D124" s="199">
        <f>SUM(E124:P124)</f>
        <v>407264808.18999994</v>
      </c>
      <c r="E124" s="199">
        <f t="shared" ref="E124:P124" si="33">SUM(E120:E122)</f>
        <v>9169463.1899999883</v>
      </c>
      <c r="F124" s="199">
        <f t="shared" si="33"/>
        <v>10384808.59999999</v>
      </c>
      <c r="G124" s="199">
        <f t="shared" si="33"/>
        <v>9927331.509999983</v>
      </c>
      <c r="H124" s="199">
        <f t="shared" ref="H124:J124" si="34">SUM(H120:H122)</f>
        <v>10077923.89000001</v>
      </c>
      <c r="I124" s="199">
        <f t="shared" si="34"/>
        <v>2265954.9100000062</v>
      </c>
      <c r="J124" s="199">
        <f t="shared" si="34"/>
        <v>13974180.429999992</v>
      </c>
      <c r="K124" s="199">
        <f t="shared" ref="K124:M124" si="35">SUM(K120:K122)</f>
        <v>84291665.929999992</v>
      </c>
      <c r="L124" s="199">
        <f t="shared" si="35"/>
        <v>78828488.909999952</v>
      </c>
      <c r="M124" s="199">
        <f t="shared" si="35"/>
        <v>78288550.060000032</v>
      </c>
      <c r="N124" s="199">
        <f t="shared" si="33"/>
        <v>12024104.960000033</v>
      </c>
      <c r="O124" s="199">
        <f t="shared" si="33"/>
        <v>19003643.669999972</v>
      </c>
      <c r="P124" s="199">
        <f t="shared" si="33"/>
        <v>79028692.129999995</v>
      </c>
    </row>
    <row r="125" spans="1:16">
      <c r="D125" s="193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</row>
    <row r="126" spans="1:16">
      <c r="A126" s="85"/>
      <c r="B126" s="85"/>
      <c r="C126" s="78"/>
      <c r="D126" s="215" t="s">
        <v>86</v>
      </c>
      <c r="E126" s="215" t="s">
        <v>86</v>
      </c>
      <c r="F126" s="215" t="s">
        <v>86</v>
      </c>
      <c r="G126" s="215" t="s">
        <v>86</v>
      </c>
      <c r="H126" s="215" t="s">
        <v>86</v>
      </c>
      <c r="I126" s="215" t="s">
        <v>86</v>
      </c>
      <c r="J126" s="215" t="s">
        <v>86</v>
      </c>
      <c r="K126" s="215" t="s">
        <v>86</v>
      </c>
      <c r="L126" s="215" t="s">
        <v>86</v>
      </c>
      <c r="M126" s="215" t="s">
        <v>86</v>
      </c>
      <c r="N126" s="215" t="s">
        <v>86</v>
      </c>
      <c r="O126" s="215" t="s">
        <v>86</v>
      </c>
      <c r="P126" s="215" t="s">
        <v>86</v>
      </c>
    </row>
    <row r="127" spans="1:16">
      <c r="A127" s="82" t="s">
        <v>36</v>
      </c>
      <c r="B127" s="85"/>
      <c r="C127" s="78"/>
      <c r="D127" s="200">
        <f>SUM(E127:P127)</f>
        <v>961734925.96763313</v>
      </c>
      <c r="E127" s="200">
        <f t="shared" ref="E127:P127" si="36">SUM(E124,E117,E110)</f>
        <v>54664483.397787593</v>
      </c>
      <c r="F127" s="200">
        <f t="shared" si="36"/>
        <v>55703804.262045071</v>
      </c>
      <c r="G127" s="200">
        <f t="shared" si="36"/>
        <v>57334976.971427634</v>
      </c>
      <c r="H127" s="200">
        <f t="shared" si="36"/>
        <v>58577596.563033916</v>
      </c>
      <c r="I127" s="200">
        <f t="shared" si="36"/>
        <v>54743281.574756198</v>
      </c>
      <c r="J127" s="200">
        <f t="shared" si="36"/>
        <v>63059380.646713972</v>
      </c>
      <c r="K127" s="200">
        <f t="shared" si="36"/>
        <v>134237926.75021401</v>
      </c>
      <c r="L127" s="200">
        <f t="shared" si="36"/>
        <v>124483107.27478501</v>
      </c>
      <c r="M127" s="200">
        <f t="shared" si="36"/>
        <v>122777380.22494464</v>
      </c>
      <c r="N127" s="200">
        <f t="shared" si="36"/>
        <v>54430923.583285429</v>
      </c>
      <c r="O127" s="200">
        <f t="shared" si="36"/>
        <v>60770482.046843767</v>
      </c>
      <c r="P127" s="200">
        <f t="shared" si="36"/>
        <v>120951582.67179599</v>
      </c>
    </row>
    <row r="128" spans="1:16">
      <c r="A128" s="82"/>
      <c r="B128" s="85"/>
      <c r="C128" s="78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</row>
    <row r="129" spans="1:16">
      <c r="A129" s="169" t="s">
        <v>37</v>
      </c>
      <c r="B129" s="85"/>
      <c r="C129" s="78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</row>
    <row r="130" spans="1:16">
      <c r="A130" s="85"/>
      <c r="B130" s="74"/>
      <c r="C130" s="85" t="s">
        <v>38</v>
      </c>
      <c r="D130" s="196">
        <f>SUM(E130:P130)</f>
        <v>150448799.01000002</v>
      </c>
      <c r="E130" s="196">
        <v>11381355.280000001</v>
      </c>
      <c r="F130" s="196">
        <v>11919833.090000002</v>
      </c>
      <c r="G130" s="196">
        <v>12607933.300000006</v>
      </c>
      <c r="H130" s="196">
        <v>12582278.340000002</v>
      </c>
      <c r="I130" s="196">
        <v>12211732.890000004</v>
      </c>
      <c r="J130" s="196">
        <v>12266590.470000003</v>
      </c>
      <c r="K130" s="196">
        <v>12739449.730000002</v>
      </c>
      <c r="L130" s="196">
        <v>13002118.499999998</v>
      </c>
      <c r="M130" s="196">
        <v>13008690.77</v>
      </c>
      <c r="N130" s="196">
        <v>12469102.559999999</v>
      </c>
      <c r="O130" s="196">
        <v>12640521.260000004</v>
      </c>
      <c r="P130" s="196">
        <v>13619192.82</v>
      </c>
    </row>
    <row r="131" spans="1:16">
      <c r="A131" s="85"/>
      <c r="B131" s="74"/>
      <c r="C131" s="85" t="s">
        <v>39</v>
      </c>
      <c r="D131" s="197">
        <f>SUM(E131:P131)</f>
        <v>13639927.969999997</v>
      </c>
      <c r="E131" s="197">
        <v>569005.23000000021</v>
      </c>
      <c r="F131" s="197">
        <v>411166.74999999994</v>
      </c>
      <c r="G131" s="197">
        <v>449040.15000000008</v>
      </c>
      <c r="H131" s="197">
        <v>803825.90999999945</v>
      </c>
      <c r="I131" s="197">
        <v>479883.26</v>
      </c>
      <c r="J131" s="197">
        <v>1287012.5000000009</v>
      </c>
      <c r="K131" s="197">
        <v>2770591.3399999966</v>
      </c>
      <c r="L131" s="197">
        <v>1932529.6400000027</v>
      </c>
      <c r="M131" s="197">
        <v>1144302.9800000007</v>
      </c>
      <c r="N131" s="197">
        <v>675465.12999999966</v>
      </c>
      <c r="O131" s="197">
        <v>1623634.0399999996</v>
      </c>
      <c r="P131" s="197">
        <v>1493471.0399999998</v>
      </c>
    </row>
    <row r="132" spans="1:16">
      <c r="A132" s="85"/>
      <c r="B132" s="85"/>
      <c r="C132" s="78"/>
      <c r="D132" s="215" t="s">
        <v>86</v>
      </c>
      <c r="E132" s="215" t="s">
        <v>86</v>
      </c>
      <c r="F132" s="215" t="s">
        <v>86</v>
      </c>
      <c r="G132" s="215" t="s">
        <v>86</v>
      </c>
      <c r="H132" s="215" t="s">
        <v>86</v>
      </c>
      <c r="I132" s="215" t="s">
        <v>86</v>
      </c>
      <c r="J132" s="215" t="s">
        <v>86</v>
      </c>
      <c r="K132" s="215" t="s">
        <v>86</v>
      </c>
      <c r="L132" s="215" t="s">
        <v>86</v>
      </c>
      <c r="M132" s="215" t="s">
        <v>86</v>
      </c>
      <c r="N132" s="215" t="s">
        <v>86</v>
      </c>
      <c r="O132" s="215" t="s">
        <v>86</v>
      </c>
      <c r="P132" s="215" t="s">
        <v>86</v>
      </c>
    </row>
    <row r="133" spans="1:16">
      <c r="A133" s="86" t="s">
        <v>40</v>
      </c>
      <c r="B133" s="85"/>
      <c r="C133" s="78"/>
      <c r="D133" s="200">
        <f>SUM(E133:P133)</f>
        <v>164088726.98000002</v>
      </c>
      <c r="E133" s="200">
        <f t="shared" ref="E133:P133" si="37">SUM(E130:E131)</f>
        <v>11950360.510000002</v>
      </c>
      <c r="F133" s="200">
        <f t="shared" si="37"/>
        <v>12330999.840000002</v>
      </c>
      <c r="G133" s="200">
        <f t="shared" si="37"/>
        <v>13056973.450000007</v>
      </c>
      <c r="H133" s="200">
        <f t="shared" ref="H133:J133" si="38">SUM(H130:H131)</f>
        <v>13386104.250000002</v>
      </c>
      <c r="I133" s="200">
        <f t="shared" si="38"/>
        <v>12691616.150000004</v>
      </c>
      <c r="J133" s="200">
        <f t="shared" si="38"/>
        <v>13553602.970000003</v>
      </c>
      <c r="K133" s="200">
        <f t="shared" ref="K133:M133" si="39">SUM(K130:K131)</f>
        <v>15510041.069999998</v>
      </c>
      <c r="L133" s="200">
        <f t="shared" si="39"/>
        <v>14934648.140000001</v>
      </c>
      <c r="M133" s="200">
        <f t="shared" si="39"/>
        <v>14152993.75</v>
      </c>
      <c r="N133" s="200">
        <f t="shared" si="37"/>
        <v>13144567.689999998</v>
      </c>
      <c r="O133" s="200">
        <f t="shared" si="37"/>
        <v>14264155.300000003</v>
      </c>
      <c r="P133" s="200">
        <f t="shared" si="37"/>
        <v>15112663.859999999</v>
      </c>
    </row>
    <row r="134" spans="1:16">
      <c r="A134" s="86"/>
      <c r="B134" s="85"/>
      <c r="C134" s="78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</row>
    <row r="135" spans="1:16">
      <c r="A135" s="169" t="s">
        <v>140</v>
      </c>
      <c r="B135" s="85"/>
      <c r="C135" s="78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</row>
    <row r="136" spans="1:16">
      <c r="A136" s="85"/>
      <c r="B136" s="74"/>
      <c r="C136" s="85" t="s">
        <v>41</v>
      </c>
      <c r="D136" s="204">
        <f t="shared" ref="D136:D144" si="40">SUM(E136:P136)</f>
        <v>20849027.449999999</v>
      </c>
      <c r="E136" s="197">
        <v>1834185.83</v>
      </c>
      <c r="F136" s="197">
        <v>1783708.67</v>
      </c>
      <c r="G136" s="197">
        <v>1901841.2</v>
      </c>
      <c r="H136" s="197">
        <v>1029683.3800000001</v>
      </c>
      <c r="I136" s="197">
        <v>1195513.6099999999</v>
      </c>
      <c r="J136" s="197">
        <v>1530688.65</v>
      </c>
      <c r="K136" s="197">
        <v>2028319.5699999998</v>
      </c>
      <c r="L136" s="197">
        <v>2214605.69</v>
      </c>
      <c r="M136" s="197">
        <v>1882630.8900000001</v>
      </c>
      <c r="N136" s="197">
        <v>2240892.2899999996</v>
      </c>
      <c r="O136" s="197">
        <v>1458558.31</v>
      </c>
      <c r="P136" s="197">
        <v>1748399.3599999999</v>
      </c>
    </row>
    <row r="137" spans="1:16">
      <c r="A137" s="85"/>
      <c r="B137" s="74"/>
      <c r="C137" s="85" t="s">
        <v>42</v>
      </c>
      <c r="D137" s="204">
        <f t="shared" si="40"/>
        <v>24121432.789999999</v>
      </c>
      <c r="E137" s="197">
        <v>2683121.4</v>
      </c>
      <c r="F137" s="197">
        <v>785612.07</v>
      </c>
      <c r="G137" s="197">
        <v>1772123.9900000002</v>
      </c>
      <c r="H137" s="197">
        <v>2674310.7000000002</v>
      </c>
      <c r="I137" s="197">
        <v>1565299.8599999999</v>
      </c>
      <c r="J137" s="197">
        <v>2408819.39</v>
      </c>
      <c r="K137" s="197">
        <v>2118380.8099999996</v>
      </c>
      <c r="L137" s="197">
        <v>1801947.5100000002</v>
      </c>
      <c r="M137" s="197">
        <v>2856401.81</v>
      </c>
      <c r="N137" s="197">
        <v>1489150.6599999997</v>
      </c>
      <c r="O137" s="197">
        <v>2363791.5</v>
      </c>
      <c r="P137" s="197">
        <v>1602473.09</v>
      </c>
    </row>
    <row r="138" spans="1:16">
      <c r="A138" s="85"/>
      <c r="B138" s="74"/>
      <c r="C138" s="85" t="s">
        <v>43</v>
      </c>
      <c r="D138" s="204">
        <f t="shared" si="40"/>
        <v>45379006.369999997</v>
      </c>
      <c r="E138" s="197">
        <v>3473429.13</v>
      </c>
      <c r="F138" s="197">
        <v>3525792.4499999997</v>
      </c>
      <c r="G138" s="197">
        <v>4301619.1900000004</v>
      </c>
      <c r="H138" s="197">
        <v>2094151.4300000004</v>
      </c>
      <c r="I138" s="197">
        <v>2841581.59</v>
      </c>
      <c r="J138" s="197">
        <v>2431505.96</v>
      </c>
      <c r="K138" s="197">
        <v>5608308.8799999999</v>
      </c>
      <c r="L138" s="197">
        <v>4217068.49</v>
      </c>
      <c r="M138" s="197">
        <v>4770507.43</v>
      </c>
      <c r="N138" s="197">
        <v>4211403.63</v>
      </c>
      <c r="O138" s="197">
        <v>4369551.46</v>
      </c>
      <c r="P138" s="197">
        <v>3534086.7299999995</v>
      </c>
    </row>
    <row r="139" spans="1:16">
      <c r="A139" s="85"/>
      <c r="B139" s="74"/>
      <c r="C139" s="85" t="s">
        <v>44</v>
      </c>
      <c r="D139" s="204">
        <f t="shared" si="40"/>
        <v>12927651.869999999</v>
      </c>
      <c r="E139" s="197">
        <v>1715645.4</v>
      </c>
      <c r="F139" s="197">
        <v>902598.96</v>
      </c>
      <c r="G139" s="197">
        <v>987760.12999999989</v>
      </c>
      <c r="H139" s="197">
        <v>953295.27</v>
      </c>
      <c r="I139" s="197">
        <v>778700.53</v>
      </c>
      <c r="J139" s="197">
        <v>822065.94</v>
      </c>
      <c r="K139" s="197">
        <v>1159083.26</v>
      </c>
      <c r="L139" s="197">
        <v>1269789.71</v>
      </c>
      <c r="M139" s="197">
        <v>1093946.67</v>
      </c>
      <c r="N139" s="197">
        <v>1054077.9100000001</v>
      </c>
      <c r="O139" s="197">
        <v>1136178.74</v>
      </c>
      <c r="P139" s="197">
        <v>1054509.3499999999</v>
      </c>
    </row>
    <row r="140" spans="1:16">
      <c r="A140" s="85"/>
      <c r="B140" s="74"/>
      <c r="C140" s="85" t="s">
        <v>45</v>
      </c>
      <c r="D140" s="204">
        <f t="shared" si="40"/>
        <v>106543072.29000001</v>
      </c>
      <c r="E140" s="197">
        <v>11311713.250000002</v>
      </c>
      <c r="F140" s="197">
        <v>8818872.0100000016</v>
      </c>
      <c r="G140" s="197">
        <v>5979201.4100000011</v>
      </c>
      <c r="H140" s="197">
        <v>7305808.5000000019</v>
      </c>
      <c r="I140" s="197">
        <v>10224004.110000001</v>
      </c>
      <c r="J140" s="197">
        <v>11070651.99</v>
      </c>
      <c r="K140" s="197">
        <v>12240375.770000001</v>
      </c>
      <c r="L140" s="197">
        <v>12588783.050000001</v>
      </c>
      <c r="M140" s="197">
        <v>9136442.8000000007</v>
      </c>
      <c r="N140" s="197">
        <v>4020528.6600000006</v>
      </c>
      <c r="O140" s="197">
        <v>5841915.7199999997</v>
      </c>
      <c r="P140" s="197">
        <v>8004775.0199999977</v>
      </c>
    </row>
    <row r="141" spans="1:16">
      <c r="A141" s="85"/>
      <c r="B141" s="74"/>
      <c r="C141" s="85" t="s">
        <v>46</v>
      </c>
      <c r="D141" s="204">
        <f t="shared" si="40"/>
        <v>121347518.95000002</v>
      </c>
      <c r="E141" s="197">
        <v>10622079.520000001</v>
      </c>
      <c r="F141" s="197">
        <v>9128732.040000001</v>
      </c>
      <c r="G141" s="197">
        <v>10064686.65</v>
      </c>
      <c r="H141" s="197">
        <v>10198628.510000002</v>
      </c>
      <c r="I141" s="197">
        <v>10296416.08</v>
      </c>
      <c r="J141" s="197">
        <v>10615744.810000002</v>
      </c>
      <c r="K141" s="197">
        <v>11829854.030000001</v>
      </c>
      <c r="L141" s="197">
        <v>12472141.560000002</v>
      </c>
      <c r="M141" s="197">
        <v>10894417.010000002</v>
      </c>
      <c r="N141" s="197">
        <v>6363370.75</v>
      </c>
      <c r="O141" s="197">
        <v>9593055.120000001</v>
      </c>
      <c r="P141" s="197">
        <v>9268392.8699999992</v>
      </c>
    </row>
    <row r="142" spans="1:16">
      <c r="A142" s="85"/>
      <c r="B142" s="74"/>
      <c r="C142" s="85" t="s">
        <v>47</v>
      </c>
      <c r="D142" s="204">
        <f t="shared" si="40"/>
        <v>177053828.65000001</v>
      </c>
      <c r="E142" s="197">
        <v>14694656.66</v>
      </c>
      <c r="F142" s="197">
        <v>12570371.65</v>
      </c>
      <c r="G142" s="197">
        <v>14969029.780000001</v>
      </c>
      <c r="H142" s="197">
        <v>13332394.049999999</v>
      </c>
      <c r="I142" s="197">
        <v>12637556.74</v>
      </c>
      <c r="J142" s="197">
        <v>8704634.9600000009</v>
      </c>
      <c r="K142" s="197">
        <v>17652349.699999999</v>
      </c>
      <c r="L142" s="197">
        <v>16386426.219999999</v>
      </c>
      <c r="M142" s="197">
        <v>16250867.270000001</v>
      </c>
      <c r="N142" s="197">
        <v>19547220.729999997</v>
      </c>
      <c r="O142" s="197">
        <v>15361926.119999999</v>
      </c>
      <c r="P142" s="197">
        <v>14946394.77</v>
      </c>
    </row>
    <row r="143" spans="1:16">
      <c r="A143" s="85"/>
      <c r="B143" s="74"/>
      <c r="C143" s="85" t="s">
        <v>152</v>
      </c>
      <c r="D143" s="204">
        <f t="shared" si="40"/>
        <v>50876387.800000012</v>
      </c>
      <c r="E143" s="197">
        <v>6240360.3799999999</v>
      </c>
      <c r="F143" s="197">
        <v>2465250.0300000003</v>
      </c>
      <c r="G143" s="197">
        <v>2654515.66</v>
      </c>
      <c r="H143" s="197">
        <v>2501244.14</v>
      </c>
      <c r="I143" s="197">
        <v>3623146.8100000005</v>
      </c>
      <c r="J143" s="197">
        <v>2901419.6300000004</v>
      </c>
      <c r="K143" s="197">
        <v>5964483.9000000004</v>
      </c>
      <c r="L143" s="197">
        <v>4677937.6399999997</v>
      </c>
      <c r="M143" s="197">
        <v>5005396.8800000008</v>
      </c>
      <c r="N143" s="197">
        <v>5091728.419999999</v>
      </c>
      <c r="O143" s="197">
        <v>4150202.8400000003</v>
      </c>
      <c r="P143" s="197">
        <v>5600701.4699999997</v>
      </c>
    </row>
    <row r="144" spans="1:16">
      <c r="A144" s="85"/>
      <c r="B144" s="74"/>
      <c r="C144" s="85" t="s">
        <v>48</v>
      </c>
      <c r="D144" s="204">
        <f t="shared" si="40"/>
        <v>21737034.959999997</v>
      </c>
      <c r="E144" s="197">
        <v>1410907</v>
      </c>
      <c r="F144" s="197">
        <v>1865007.43</v>
      </c>
      <c r="G144" s="197">
        <v>2047426.1800000002</v>
      </c>
      <c r="H144" s="197">
        <v>1123441.3600000001</v>
      </c>
      <c r="I144" s="197">
        <v>40278.879999999925</v>
      </c>
      <c r="J144" s="197">
        <v>2325065.0499999998</v>
      </c>
      <c r="K144" s="197">
        <v>1668404.5800000003</v>
      </c>
      <c r="L144" s="197">
        <v>2630805.06</v>
      </c>
      <c r="M144" s="197">
        <v>1943423.98</v>
      </c>
      <c r="N144" s="197">
        <v>2531627.8899999997</v>
      </c>
      <c r="O144" s="197">
        <v>2081249.4000000001</v>
      </c>
      <c r="P144" s="197">
        <v>2069398.1500000001</v>
      </c>
    </row>
    <row r="145" spans="1:16">
      <c r="A145" s="85"/>
      <c r="B145" s="85"/>
      <c r="C145" s="74"/>
      <c r="D145" s="215" t="s">
        <v>86</v>
      </c>
      <c r="E145" s="215" t="s">
        <v>86</v>
      </c>
      <c r="F145" s="215" t="s">
        <v>86</v>
      </c>
      <c r="G145" s="215" t="s">
        <v>86</v>
      </c>
      <c r="H145" s="215" t="s">
        <v>86</v>
      </c>
      <c r="I145" s="215" t="s">
        <v>86</v>
      </c>
      <c r="J145" s="215" t="s">
        <v>86</v>
      </c>
      <c r="K145" s="215" t="s">
        <v>86</v>
      </c>
      <c r="L145" s="215" t="s">
        <v>86</v>
      </c>
      <c r="M145" s="215" t="s">
        <v>86</v>
      </c>
      <c r="N145" s="215" t="s">
        <v>86</v>
      </c>
      <c r="O145" s="215" t="s">
        <v>86</v>
      </c>
      <c r="P145" s="215" t="s">
        <v>86</v>
      </c>
    </row>
    <row r="146" spans="1:16">
      <c r="A146" s="78" t="s">
        <v>49</v>
      </c>
      <c r="B146" s="78"/>
      <c r="C146" s="78"/>
      <c r="D146" s="200">
        <f>SUM(E146:P146)</f>
        <v>580834961.13</v>
      </c>
      <c r="E146" s="200">
        <f t="shared" ref="E146:P146" si="41">SUM(E136:E144)</f>
        <v>53986098.57</v>
      </c>
      <c r="F146" s="200">
        <f t="shared" si="41"/>
        <v>41845945.310000002</v>
      </c>
      <c r="G146" s="200">
        <f t="shared" si="41"/>
        <v>44678204.190000005</v>
      </c>
      <c r="H146" s="200">
        <f t="shared" si="41"/>
        <v>41212957.340000004</v>
      </c>
      <c r="I146" s="200">
        <f t="shared" si="41"/>
        <v>43202498.210000008</v>
      </c>
      <c r="J146" s="200">
        <f t="shared" si="41"/>
        <v>42810596.380000003</v>
      </c>
      <c r="K146" s="200">
        <f t="shared" si="41"/>
        <v>60269560.499999993</v>
      </c>
      <c r="L146" s="200">
        <f t="shared" si="41"/>
        <v>58259504.930000007</v>
      </c>
      <c r="M146" s="200">
        <f t="shared" si="41"/>
        <v>53834034.740000002</v>
      </c>
      <c r="N146" s="200">
        <f t="shared" si="41"/>
        <v>46550000.939999998</v>
      </c>
      <c r="O146" s="200">
        <f t="shared" si="41"/>
        <v>46356429.210000001</v>
      </c>
      <c r="P146" s="200">
        <f t="shared" si="41"/>
        <v>47829130.809999995</v>
      </c>
    </row>
    <row r="147" spans="1:16">
      <c r="A147" s="74"/>
      <c r="B147" s="74"/>
      <c r="C147" s="74"/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</row>
    <row r="148" spans="1:16">
      <c r="A148" s="170" t="s">
        <v>141</v>
      </c>
      <c r="B148" s="78"/>
      <c r="C148" s="74"/>
      <c r="D148" s="196"/>
      <c r="E148" s="196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</row>
    <row r="149" spans="1:16">
      <c r="A149" s="78"/>
      <c r="B149" s="78"/>
      <c r="C149" s="74" t="s">
        <v>50</v>
      </c>
      <c r="D149" s="196">
        <f>SUM(E149:P149)</f>
        <v>144499963.01000002</v>
      </c>
      <c r="E149" s="196">
        <v>14664917.26</v>
      </c>
      <c r="F149" s="196">
        <v>6653258.46</v>
      </c>
      <c r="G149" s="196">
        <v>3750206.16</v>
      </c>
      <c r="H149" s="196">
        <v>10652326.710000001</v>
      </c>
      <c r="I149" s="196">
        <v>766624.93</v>
      </c>
      <c r="J149" s="196">
        <v>754144.71</v>
      </c>
      <c r="K149" s="196">
        <v>8373904.5599999996</v>
      </c>
      <c r="L149" s="196">
        <v>11224399.08</v>
      </c>
      <c r="M149" s="196">
        <v>11256802.439999999</v>
      </c>
      <c r="N149" s="196">
        <v>15604287.359999999</v>
      </c>
      <c r="O149" s="196">
        <v>20947175.32</v>
      </c>
      <c r="P149" s="196">
        <v>39851916.020000003</v>
      </c>
    </row>
    <row r="150" spans="1:16">
      <c r="A150" s="78"/>
      <c r="B150" s="78"/>
      <c r="C150" s="74" t="s">
        <v>51</v>
      </c>
      <c r="D150" s="204">
        <f>SUM(E150:P150)</f>
        <v>102455321.92</v>
      </c>
      <c r="E150" s="197">
        <v>8246975.0700000003</v>
      </c>
      <c r="F150" s="197">
        <v>7565226.1200000001</v>
      </c>
      <c r="G150" s="197">
        <v>6298626.1100000003</v>
      </c>
      <c r="H150" s="197">
        <v>8922213.1500000004</v>
      </c>
      <c r="I150" s="197">
        <v>8631237.0899999999</v>
      </c>
      <c r="J150" s="197">
        <v>9297740.0800000001</v>
      </c>
      <c r="K150" s="197">
        <v>5497347.5599999996</v>
      </c>
      <c r="L150" s="197">
        <v>6802631.1600000001</v>
      </c>
      <c r="M150" s="197">
        <v>6248691.1399999997</v>
      </c>
      <c r="N150" s="197">
        <v>7579029.1799999997</v>
      </c>
      <c r="O150" s="197">
        <v>10977140.42</v>
      </c>
      <c r="P150" s="197">
        <v>16388464.84</v>
      </c>
    </row>
    <row r="151" spans="1:16">
      <c r="A151" s="74"/>
      <c r="B151" s="74"/>
      <c r="C151" s="85" t="s">
        <v>52</v>
      </c>
      <c r="D151" s="204">
        <f t="shared" ref="D151:D153" si="42">SUM(E151:P151)</f>
        <v>10693287.139999999</v>
      </c>
      <c r="E151" s="197">
        <v>115610.12</v>
      </c>
      <c r="F151" s="197">
        <v>76027.37</v>
      </c>
      <c r="G151" s="197">
        <v>-5523.49</v>
      </c>
      <c r="H151" s="197">
        <v>258323.58</v>
      </c>
      <c r="I151" s="197">
        <v>918113.15</v>
      </c>
      <c r="J151" s="197">
        <v>1284552.96</v>
      </c>
      <c r="K151" s="197">
        <v>1625613.2999999998</v>
      </c>
      <c r="L151" s="197">
        <v>1957907.3000000003</v>
      </c>
      <c r="M151" s="197">
        <v>1234385.8399999999</v>
      </c>
      <c r="N151" s="197">
        <v>1287700.71</v>
      </c>
      <c r="O151" s="197">
        <v>764508.02999999991</v>
      </c>
      <c r="P151" s="197">
        <v>1176068.27</v>
      </c>
    </row>
    <row r="152" spans="1:16">
      <c r="A152" s="74"/>
      <c r="B152" s="74"/>
      <c r="C152" s="85" t="s">
        <v>53</v>
      </c>
      <c r="D152" s="204">
        <f t="shared" si="42"/>
        <v>756516.39999999991</v>
      </c>
      <c r="E152" s="197">
        <v>90555.33</v>
      </c>
      <c r="F152" s="197">
        <v>67037.89</v>
      </c>
      <c r="G152" s="197">
        <v>131206.47</v>
      </c>
      <c r="H152" s="197">
        <v>53507.979999999996</v>
      </c>
      <c r="I152" s="197">
        <v>38346.49</v>
      </c>
      <c r="J152" s="197">
        <v>36373.279999999999</v>
      </c>
      <c r="K152" s="197">
        <v>59545.240000000005</v>
      </c>
      <c r="L152" s="197">
        <v>58727.78</v>
      </c>
      <c r="M152" s="197">
        <v>54484.090000000004</v>
      </c>
      <c r="N152" s="197">
        <v>32703.059999999998</v>
      </c>
      <c r="O152" s="197">
        <v>34063.03</v>
      </c>
      <c r="P152" s="197">
        <v>99965.760000000009</v>
      </c>
    </row>
    <row r="153" spans="1:16">
      <c r="A153" s="74"/>
      <c r="B153" s="74"/>
      <c r="C153" s="85" t="s">
        <v>54</v>
      </c>
      <c r="D153" s="204">
        <f t="shared" si="42"/>
        <v>76653041.670000002</v>
      </c>
      <c r="E153" s="197">
        <v>4355021.33</v>
      </c>
      <c r="F153" s="197">
        <v>4059629.64</v>
      </c>
      <c r="G153" s="197">
        <v>4284234.18</v>
      </c>
      <c r="H153" s="197">
        <v>6173136.5499999998</v>
      </c>
      <c r="I153" s="197">
        <v>6670395.9800000004</v>
      </c>
      <c r="J153" s="197">
        <v>5015300.68</v>
      </c>
      <c r="K153" s="197">
        <v>4774345.28</v>
      </c>
      <c r="L153" s="197">
        <v>5377777.2599999998</v>
      </c>
      <c r="M153" s="197">
        <v>4922139.03</v>
      </c>
      <c r="N153" s="197">
        <v>-543202.31000000006</v>
      </c>
      <c r="O153" s="197">
        <v>8163155.9299999997</v>
      </c>
      <c r="P153" s="197">
        <v>23401108.120000001</v>
      </c>
    </row>
    <row r="154" spans="1:16">
      <c r="A154" s="74"/>
      <c r="B154" s="74"/>
      <c r="C154" s="85" t="s">
        <v>115</v>
      </c>
      <c r="D154" s="204">
        <f>SUM(E154:P154)</f>
        <v>113701690.58000001</v>
      </c>
      <c r="E154" s="197">
        <v>9792529.3499999996</v>
      </c>
      <c r="F154" s="197">
        <v>7822305.6900000004</v>
      </c>
      <c r="G154" s="197">
        <v>5250066.58</v>
      </c>
      <c r="H154" s="197">
        <v>9081980.620000001</v>
      </c>
      <c r="I154" s="197">
        <v>11841059.449999999</v>
      </c>
      <c r="J154" s="197">
        <v>9577969.2000000011</v>
      </c>
      <c r="K154" s="197">
        <v>6059095.0099999998</v>
      </c>
      <c r="L154" s="197">
        <v>7419623.2200000007</v>
      </c>
      <c r="M154" s="197">
        <v>7631435.9500000002</v>
      </c>
      <c r="N154" s="197">
        <v>8999656.370000001</v>
      </c>
      <c r="O154" s="197">
        <v>11618145.210000001</v>
      </c>
      <c r="P154" s="197">
        <v>18607823.93</v>
      </c>
    </row>
    <row r="155" spans="1:16">
      <c r="A155" s="147"/>
      <c r="B155" s="147"/>
      <c r="C155" s="163" t="s">
        <v>116</v>
      </c>
      <c r="D155" s="204">
        <f>SUM(E155:P155)</f>
        <v>124095797.82000001</v>
      </c>
      <c r="E155" s="197">
        <v>10000295.33</v>
      </c>
      <c r="F155" s="197">
        <v>9230333</v>
      </c>
      <c r="G155" s="197">
        <v>7277500.1699999999</v>
      </c>
      <c r="H155" s="197">
        <v>7989623.7599999998</v>
      </c>
      <c r="I155" s="197">
        <v>10025269.060000001</v>
      </c>
      <c r="J155" s="197">
        <v>11631052.34</v>
      </c>
      <c r="K155" s="197">
        <v>6576588.7999999998</v>
      </c>
      <c r="L155" s="197">
        <v>9150155.9399999995</v>
      </c>
      <c r="M155" s="197">
        <v>8424016.6199999992</v>
      </c>
      <c r="N155" s="197">
        <v>9594039.7899999991</v>
      </c>
      <c r="O155" s="197">
        <v>13471390.640000001</v>
      </c>
      <c r="P155" s="197">
        <v>20725532.370000001</v>
      </c>
    </row>
    <row r="156" spans="1:16">
      <c r="A156" s="147"/>
      <c r="B156" s="147"/>
      <c r="C156" s="163" t="s">
        <v>153</v>
      </c>
      <c r="D156" s="204">
        <f t="shared" ref="D156" si="43">SUM(E156:P156)</f>
        <v>37669847.769999996</v>
      </c>
      <c r="E156" s="197">
        <v>188480.95</v>
      </c>
      <c r="F156" s="197">
        <v>185556.79</v>
      </c>
      <c r="G156" s="197">
        <v>184574.05</v>
      </c>
      <c r="H156" s="197">
        <v>2517178.56</v>
      </c>
      <c r="I156" s="197">
        <v>5144381.92</v>
      </c>
      <c r="J156" s="197">
        <v>3743478.62</v>
      </c>
      <c r="K156" s="197">
        <v>3271393.17</v>
      </c>
      <c r="L156" s="197">
        <v>4029802.34</v>
      </c>
      <c r="M156" s="197">
        <v>2686195.31</v>
      </c>
      <c r="N156" s="197">
        <v>4057022.21</v>
      </c>
      <c r="O156" s="197">
        <v>3562304.11</v>
      </c>
      <c r="P156" s="197">
        <v>8099479.7400000002</v>
      </c>
    </row>
    <row r="157" spans="1:16">
      <c r="A157" s="74"/>
      <c r="B157" s="85"/>
      <c r="C157" s="74"/>
      <c r="D157" s="215" t="s">
        <v>86</v>
      </c>
      <c r="E157" s="215" t="s">
        <v>86</v>
      </c>
      <c r="F157" s="215" t="s">
        <v>86</v>
      </c>
      <c r="G157" s="215" t="s">
        <v>86</v>
      </c>
      <c r="H157" s="215" t="s">
        <v>86</v>
      </c>
      <c r="I157" s="215" t="s">
        <v>86</v>
      </c>
      <c r="J157" s="215" t="s">
        <v>86</v>
      </c>
      <c r="K157" s="215" t="s">
        <v>86</v>
      </c>
      <c r="L157" s="215" t="s">
        <v>86</v>
      </c>
      <c r="M157" s="215" t="s">
        <v>86</v>
      </c>
      <c r="N157" s="215" t="s">
        <v>86</v>
      </c>
      <c r="O157" s="215" t="s">
        <v>86</v>
      </c>
      <c r="P157" s="215" t="s">
        <v>86</v>
      </c>
    </row>
    <row r="158" spans="1:16">
      <c r="A158" s="78" t="s">
        <v>55</v>
      </c>
      <c r="B158" s="85"/>
      <c r="C158" s="74"/>
      <c r="D158" s="200">
        <f>SUM(E158:P158)</f>
        <v>610525466.30999994</v>
      </c>
      <c r="E158" s="200">
        <f>SUM(E149:E156)</f>
        <v>47454384.740000002</v>
      </c>
      <c r="F158" s="200">
        <f t="shared" ref="F158:G158" si="44">SUM(F149:F156)</f>
        <v>35659374.960000001</v>
      </c>
      <c r="G158" s="200">
        <f t="shared" si="44"/>
        <v>27170890.23</v>
      </c>
      <c r="H158" s="200">
        <f t="shared" ref="H158:J158" si="45">SUM(H149:H156)</f>
        <v>45648290.910000004</v>
      </c>
      <c r="I158" s="200">
        <f t="shared" si="45"/>
        <v>44035428.07</v>
      </c>
      <c r="J158" s="200">
        <f t="shared" si="45"/>
        <v>41340611.869999997</v>
      </c>
      <c r="K158" s="200">
        <f t="shared" ref="K158:M158" si="46">SUM(K149:K156)</f>
        <v>36237832.919999994</v>
      </c>
      <c r="L158" s="200">
        <f t="shared" si="46"/>
        <v>46021024.079999998</v>
      </c>
      <c r="M158" s="200">
        <f t="shared" si="46"/>
        <v>42458150.420000002</v>
      </c>
      <c r="N158" s="200">
        <f t="shared" ref="N158:P158" si="47">SUM(N149:N156)</f>
        <v>46611236.369999997</v>
      </c>
      <c r="O158" s="200">
        <f t="shared" si="47"/>
        <v>69537882.690000013</v>
      </c>
      <c r="P158" s="200">
        <f t="shared" si="47"/>
        <v>128350359.05</v>
      </c>
    </row>
    <row r="159" spans="1:16">
      <c r="A159" s="74"/>
      <c r="B159" s="85"/>
      <c r="C159" s="74"/>
      <c r="D159" s="204"/>
      <c r="E159" s="204"/>
      <c r="F159" s="204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</row>
    <row r="160" spans="1:16">
      <c r="A160" s="170" t="s">
        <v>142</v>
      </c>
      <c r="B160" s="85"/>
      <c r="C160" s="74"/>
      <c r="D160" s="204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</row>
    <row r="161" spans="1:16">
      <c r="A161" s="74"/>
      <c r="B161" s="74"/>
      <c r="C161" s="85" t="s">
        <v>56</v>
      </c>
      <c r="D161" s="196">
        <f>SUM(E161:P161)</f>
        <v>5070191.1000000006</v>
      </c>
      <c r="E161" s="196">
        <v>362139.52</v>
      </c>
      <c r="F161" s="196">
        <v>405021.34</v>
      </c>
      <c r="G161" s="196">
        <v>413835.32</v>
      </c>
      <c r="H161" s="196">
        <v>375227.08</v>
      </c>
      <c r="I161" s="196">
        <v>368141.54</v>
      </c>
      <c r="J161" s="196">
        <v>431917.32</v>
      </c>
      <c r="K161" s="196">
        <v>392834.45</v>
      </c>
      <c r="L161" s="196">
        <v>365885.08</v>
      </c>
      <c r="M161" s="196">
        <v>445010.37</v>
      </c>
      <c r="N161" s="196">
        <v>384170.01</v>
      </c>
      <c r="O161" s="196">
        <v>656178.56999999995</v>
      </c>
      <c r="P161" s="196">
        <v>469830.5</v>
      </c>
    </row>
    <row r="162" spans="1:16">
      <c r="A162" s="74"/>
      <c r="B162" s="85"/>
      <c r="C162" s="74"/>
      <c r="D162" s="215" t="s">
        <v>86</v>
      </c>
      <c r="E162" s="215" t="s">
        <v>86</v>
      </c>
      <c r="F162" s="215" t="s">
        <v>86</v>
      </c>
      <c r="G162" s="215" t="s">
        <v>86</v>
      </c>
      <c r="H162" s="215" t="s">
        <v>86</v>
      </c>
      <c r="I162" s="215" t="s">
        <v>86</v>
      </c>
      <c r="J162" s="215" t="s">
        <v>86</v>
      </c>
      <c r="K162" s="215" t="s">
        <v>86</v>
      </c>
      <c r="L162" s="215" t="s">
        <v>86</v>
      </c>
      <c r="M162" s="215" t="s">
        <v>86</v>
      </c>
      <c r="N162" s="215" t="s">
        <v>86</v>
      </c>
      <c r="O162" s="215" t="s">
        <v>86</v>
      </c>
      <c r="P162" s="215" t="s">
        <v>86</v>
      </c>
    </row>
    <row r="163" spans="1:16">
      <c r="A163" s="78" t="s">
        <v>57</v>
      </c>
      <c r="B163" s="85"/>
      <c r="C163" s="74"/>
      <c r="D163" s="200">
        <f>SUM(E163:P163)</f>
        <v>5070191.1000000006</v>
      </c>
      <c r="E163" s="200">
        <f>E161</f>
        <v>362139.52</v>
      </c>
      <c r="F163" s="200">
        <f t="shared" ref="F163:G163" si="48">F161</f>
        <v>405021.34</v>
      </c>
      <c r="G163" s="200">
        <f t="shared" si="48"/>
        <v>413835.32</v>
      </c>
      <c r="H163" s="200">
        <f t="shared" ref="H163:J163" si="49">H161</f>
        <v>375227.08</v>
      </c>
      <c r="I163" s="200">
        <f t="shared" si="49"/>
        <v>368141.54</v>
      </c>
      <c r="J163" s="200">
        <f t="shared" si="49"/>
        <v>431917.32</v>
      </c>
      <c r="K163" s="200">
        <f t="shared" ref="K163:M163" si="50">K161</f>
        <v>392834.45</v>
      </c>
      <c r="L163" s="200">
        <f t="shared" si="50"/>
        <v>365885.08</v>
      </c>
      <c r="M163" s="200">
        <f t="shared" si="50"/>
        <v>445010.37</v>
      </c>
      <c r="N163" s="200">
        <f t="shared" ref="N163:P163" si="51">N161</f>
        <v>384170.01</v>
      </c>
      <c r="O163" s="200">
        <f t="shared" si="51"/>
        <v>656178.56999999995</v>
      </c>
      <c r="P163" s="200">
        <f t="shared" si="51"/>
        <v>469830.5</v>
      </c>
    </row>
    <row r="164" spans="1:16">
      <c r="A164" s="74"/>
      <c r="B164" s="85"/>
      <c r="C164" s="74"/>
      <c r="D164" s="215" t="s">
        <v>86</v>
      </c>
      <c r="E164" s="215" t="s">
        <v>86</v>
      </c>
      <c r="F164" s="215" t="s">
        <v>86</v>
      </c>
      <c r="G164" s="215" t="s">
        <v>86</v>
      </c>
      <c r="H164" s="215" t="s">
        <v>86</v>
      </c>
      <c r="I164" s="215" t="s">
        <v>86</v>
      </c>
      <c r="J164" s="215" t="s">
        <v>86</v>
      </c>
      <c r="K164" s="215" t="s">
        <v>86</v>
      </c>
      <c r="L164" s="215" t="s">
        <v>86</v>
      </c>
      <c r="M164" s="215" t="s">
        <v>86</v>
      </c>
      <c r="N164" s="215" t="s">
        <v>86</v>
      </c>
      <c r="O164" s="215" t="s">
        <v>86</v>
      </c>
      <c r="P164" s="215" t="s">
        <v>86</v>
      </c>
    </row>
    <row r="165" spans="1:16">
      <c r="A165" s="86" t="s">
        <v>58</v>
      </c>
      <c r="B165" s="86"/>
      <c r="C165" s="74"/>
      <c r="D165" s="200">
        <f>SUM(E165:P165)</f>
        <v>2040318302.4676335</v>
      </c>
      <c r="E165" s="200">
        <f t="shared" ref="E165:P165" si="52">SUM(E163,E158,E146,E133,E127)-E22</f>
        <v>149135191.03778762</v>
      </c>
      <c r="F165" s="200">
        <f t="shared" si="52"/>
        <v>128015620.38204508</v>
      </c>
      <c r="G165" s="200">
        <f t="shared" si="52"/>
        <v>123687808.79142764</v>
      </c>
      <c r="H165" s="200">
        <f t="shared" si="52"/>
        <v>136861971.85303393</v>
      </c>
      <c r="I165" s="200">
        <f t="shared" si="52"/>
        <v>141264863.37475622</v>
      </c>
      <c r="J165" s="200">
        <f t="shared" si="52"/>
        <v>136190181.38671398</v>
      </c>
      <c r="K165" s="200">
        <f t="shared" si="52"/>
        <v>230106401.21021399</v>
      </c>
      <c r="L165" s="200">
        <f t="shared" si="52"/>
        <v>218225839.30478501</v>
      </c>
      <c r="M165" s="200">
        <f t="shared" si="52"/>
        <v>196013525.18494463</v>
      </c>
      <c r="N165" s="200">
        <f t="shared" si="52"/>
        <v>141648706.68328542</v>
      </c>
      <c r="O165" s="200">
        <f t="shared" si="52"/>
        <v>173128690.55684376</v>
      </c>
      <c r="P165" s="200">
        <f t="shared" si="52"/>
        <v>266039502.701796</v>
      </c>
    </row>
    <row r="166" spans="1:16">
      <c r="A166" s="74"/>
      <c r="B166" s="85"/>
      <c r="C166" s="74"/>
      <c r="D166" s="216" t="s">
        <v>106</v>
      </c>
      <c r="E166" s="216" t="s">
        <v>106</v>
      </c>
      <c r="F166" s="216" t="s">
        <v>106</v>
      </c>
      <c r="G166" s="216" t="s">
        <v>106</v>
      </c>
      <c r="H166" s="216" t="s">
        <v>106</v>
      </c>
      <c r="I166" s="216" t="s">
        <v>106</v>
      </c>
      <c r="J166" s="216" t="s">
        <v>106</v>
      </c>
      <c r="K166" s="216" t="s">
        <v>106</v>
      </c>
      <c r="L166" s="216" t="s">
        <v>106</v>
      </c>
      <c r="M166" s="216" t="s">
        <v>106</v>
      </c>
      <c r="N166" s="216" t="s">
        <v>106</v>
      </c>
      <c r="O166" s="216" t="s">
        <v>106</v>
      </c>
      <c r="P166" s="216" t="s">
        <v>106</v>
      </c>
    </row>
    <row r="167" spans="1:16">
      <c r="A167" s="74"/>
      <c r="B167" s="85"/>
      <c r="C167" s="74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</row>
    <row r="168" spans="1:16" s="147" customFormat="1">
      <c r="B168" s="163"/>
      <c r="C168" s="108" t="s">
        <v>107</v>
      </c>
      <c r="D168" s="205">
        <f>D165/D175</f>
        <v>32.813136990100624</v>
      </c>
      <c r="E168" s="205">
        <f>E165/E175</f>
        <v>27.334698533921127</v>
      </c>
      <c r="F168" s="205">
        <f t="shared" ref="F168:G168" si="53">F165/F175</f>
        <v>26.227975347117432</v>
      </c>
      <c r="G168" s="205">
        <f t="shared" si="53"/>
        <v>25.371673432231191</v>
      </c>
      <c r="H168" s="205">
        <f t="shared" ref="H168:J168" si="54">H165/H175</f>
        <v>29.817157255615143</v>
      </c>
      <c r="I168" s="205">
        <f t="shared" si="54"/>
        <v>29.959072847963437</v>
      </c>
      <c r="J168" s="205">
        <f t="shared" si="54"/>
        <v>27.780040212220971</v>
      </c>
      <c r="K168" s="205">
        <f t="shared" ref="K168:M168" si="55">K165/K175</f>
        <v>36.932770554200836</v>
      </c>
      <c r="L168" s="205">
        <f t="shared" si="55"/>
        <v>36.282179967684613</v>
      </c>
      <c r="M168" s="205">
        <f t="shared" si="55"/>
        <v>39.057011294863045</v>
      </c>
      <c r="N168" s="205">
        <f t="shared" ref="N168:P168" si="56">N165/N175</f>
        <v>30.193561836745776</v>
      </c>
      <c r="O168" s="205">
        <f t="shared" si="56"/>
        <v>33.835719013709884</v>
      </c>
      <c r="P168" s="205">
        <f t="shared" si="56"/>
        <v>46.76781126661102</v>
      </c>
    </row>
    <row r="169" spans="1:16">
      <c r="A169" s="74"/>
      <c r="B169" s="85"/>
      <c r="C169" s="74"/>
      <c r="D169" s="206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</row>
    <row r="170" spans="1:16">
      <c r="A170" s="147"/>
      <c r="B170" s="163"/>
      <c r="C170" s="147"/>
      <c r="D170" s="206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</row>
    <row r="171" spans="1:16">
      <c r="A171" s="74"/>
      <c r="B171" s="85"/>
      <c r="C171" s="74"/>
      <c r="D171" s="147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</row>
    <row r="172" spans="1:16">
      <c r="A172" s="74"/>
      <c r="B172" s="85"/>
      <c r="C172" s="74"/>
      <c r="D172" s="208"/>
      <c r="E172" s="209" t="s">
        <v>108</v>
      </c>
      <c r="F172" s="209"/>
      <c r="G172" s="209"/>
      <c r="H172" s="209"/>
      <c r="I172" s="209"/>
      <c r="J172" s="209"/>
      <c r="K172" s="209"/>
      <c r="L172" s="209"/>
      <c r="M172" s="209"/>
      <c r="N172" s="209"/>
      <c r="O172" s="209"/>
      <c r="P172" s="209"/>
    </row>
    <row r="173" spans="1:16">
      <c r="A173" s="147"/>
      <c r="B173" s="163"/>
      <c r="C173" s="147"/>
      <c r="D173" s="208"/>
      <c r="E173" s="209"/>
      <c r="F173" s="209"/>
      <c r="G173" s="209"/>
      <c r="H173" s="209"/>
      <c r="I173" s="209"/>
      <c r="J173" s="209"/>
      <c r="K173" s="209"/>
      <c r="L173" s="209"/>
      <c r="M173" s="209"/>
      <c r="N173" s="209"/>
      <c r="O173" s="209"/>
      <c r="P173" s="209"/>
    </row>
    <row r="174" spans="1:16">
      <c r="A174" s="74"/>
      <c r="B174" s="85"/>
      <c r="C174" s="74"/>
      <c r="D174" s="147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</row>
    <row r="175" spans="1:16" s="147" customFormat="1">
      <c r="A175" s="86" t="s">
        <v>59</v>
      </c>
      <c r="C175" s="136"/>
      <c r="D175" s="210">
        <f>SUM(E175:P175)</f>
        <v>62179922.117265895</v>
      </c>
      <c r="E175" s="210">
        <v>5455893.0237594377</v>
      </c>
      <c r="F175" s="210">
        <v>4880880.765206093</v>
      </c>
      <c r="G175" s="210">
        <v>4875035.5045284256</v>
      </c>
      <c r="H175" s="210">
        <v>4590040.9177088868</v>
      </c>
      <c r="I175" s="210">
        <v>4715261.5199959083</v>
      </c>
      <c r="J175" s="210">
        <v>4902447.2371642329</v>
      </c>
      <c r="K175" s="210">
        <v>6230412.6594705479</v>
      </c>
      <c r="L175" s="210">
        <v>6014683.7786249844</v>
      </c>
      <c r="M175" s="210">
        <v>5018651.4197189789</v>
      </c>
      <c r="N175" s="210">
        <v>4691354.648688647</v>
      </c>
      <c r="O175" s="210">
        <v>5116743.3588951901</v>
      </c>
      <c r="P175" s="210">
        <v>5688517.2835045587</v>
      </c>
    </row>
    <row r="176" spans="1:16">
      <c r="A176" s="74"/>
      <c r="B176" s="85"/>
      <c r="C176" s="74"/>
      <c r="D176" s="202"/>
      <c r="E176" s="203"/>
      <c r="F176" s="203"/>
      <c r="G176" s="203"/>
      <c r="H176" s="203"/>
      <c r="I176" s="203"/>
      <c r="J176" s="203"/>
      <c r="K176" s="203"/>
      <c r="L176" s="203"/>
      <c r="M176" s="203"/>
      <c r="N176" s="203"/>
      <c r="O176" s="203"/>
      <c r="P176" s="203"/>
    </row>
    <row r="177" spans="1:16">
      <c r="A177" s="170" t="s">
        <v>0</v>
      </c>
      <c r="B177" s="74"/>
      <c r="C177" s="74"/>
      <c r="D177" s="202"/>
      <c r="E177" s="203"/>
      <c r="F177" s="203"/>
      <c r="G177" s="203"/>
      <c r="H177" s="203"/>
      <c r="I177" s="203"/>
      <c r="J177" s="203"/>
      <c r="K177" s="203"/>
      <c r="L177" s="203"/>
      <c r="M177" s="203"/>
      <c r="N177" s="203"/>
      <c r="O177" s="203"/>
      <c r="P177" s="203"/>
    </row>
    <row r="178" spans="1:16">
      <c r="A178" s="78"/>
      <c r="B178" s="74" t="s">
        <v>1</v>
      </c>
      <c r="C178" s="74"/>
      <c r="D178" s="202"/>
      <c r="E178" s="203"/>
      <c r="F178" s="203"/>
      <c r="G178" s="203"/>
      <c r="H178" s="203"/>
      <c r="I178" s="203"/>
      <c r="J178" s="203"/>
      <c r="K178" s="203"/>
      <c r="L178" s="203"/>
      <c r="M178" s="203"/>
      <c r="N178" s="203"/>
      <c r="O178" s="203"/>
      <c r="P178" s="203"/>
    </row>
    <row r="179" spans="1:16">
      <c r="A179" s="87"/>
      <c r="B179" s="74"/>
      <c r="C179" s="81" t="s">
        <v>2</v>
      </c>
      <c r="D179" s="202">
        <f>SUM(E179:P179)</f>
        <v>308702.13749999995</v>
      </c>
      <c r="E179" s="211">
        <v>27937.625</v>
      </c>
      <c r="F179" s="211">
        <v>19251.849999999999</v>
      </c>
      <c r="G179" s="211">
        <v>25381.3125</v>
      </c>
      <c r="H179" s="211">
        <v>26661.887500000001</v>
      </c>
      <c r="I179" s="211">
        <v>28186.387500000001</v>
      </c>
      <c r="J179" s="211">
        <v>28675.462500000001</v>
      </c>
      <c r="K179" s="211">
        <v>29519.424999999999</v>
      </c>
      <c r="L179" s="211">
        <v>28872.5</v>
      </c>
      <c r="M179" s="211">
        <v>25261.65</v>
      </c>
      <c r="N179" s="211">
        <v>23772.575000000001</v>
      </c>
      <c r="O179" s="211">
        <v>21320.224999999999</v>
      </c>
      <c r="P179" s="211">
        <v>23861.237499999999</v>
      </c>
    </row>
    <row r="180" spans="1:16" s="248" customFormat="1">
      <c r="A180" s="87"/>
      <c r="B180" s="249"/>
      <c r="C180" s="81" t="s">
        <v>3</v>
      </c>
      <c r="D180" s="202">
        <f t="shared" ref="D180" si="57">SUM(E180:P180)</f>
        <v>270.14208000000002</v>
      </c>
      <c r="E180" s="211">
        <v>22.080479999999998</v>
      </c>
      <c r="F180" s="211">
        <v>20.228159999999999</v>
      </c>
      <c r="G180" s="211">
        <v>22.994879999999998</v>
      </c>
      <c r="H180" s="211">
        <v>22.821120000000001</v>
      </c>
      <c r="I180" s="211">
        <v>23.652480000000001</v>
      </c>
      <c r="J180" s="211">
        <v>24.020160000000001</v>
      </c>
      <c r="K180" s="211">
        <v>25.359359999999999</v>
      </c>
      <c r="L180" s="211">
        <v>24.808800000000002</v>
      </c>
      <c r="M180" s="211">
        <v>22.756800000000002</v>
      </c>
      <c r="N180" s="211">
        <v>21.562079999999998</v>
      </c>
      <c r="O180" s="211">
        <v>19.966559999999998</v>
      </c>
      <c r="P180" s="211">
        <v>19.891200000000001</v>
      </c>
    </row>
    <row r="181" spans="1:16">
      <c r="A181" s="87"/>
      <c r="B181" s="74"/>
      <c r="C181" s="81" t="s">
        <v>223</v>
      </c>
      <c r="D181" s="202">
        <f t="shared" ref="D181" si="58">SUM(E181:P181)</f>
        <v>57474</v>
      </c>
      <c r="E181" s="211">
        <v>0</v>
      </c>
      <c r="F181" s="211">
        <v>0</v>
      </c>
      <c r="G181" s="211">
        <v>0</v>
      </c>
      <c r="H181" s="211">
        <v>0</v>
      </c>
      <c r="I181" s="211">
        <v>0</v>
      </c>
      <c r="J181" s="211">
        <v>0</v>
      </c>
      <c r="K181" s="211">
        <v>0</v>
      </c>
      <c r="L181" s="211">
        <v>0</v>
      </c>
      <c r="M181" s="211">
        <v>0</v>
      </c>
      <c r="N181" s="211">
        <v>0</v>
      </c>
      <c r="O181" s="211">
        <v>30737</v>
      </c>
      <c r="P181" s="211">
        <v>26737</v>
      </c>
    </row>
    <row r="182" spans="1:16">
      <c r="A182" s="74"/>
      <c r="B182" s="74"/>
      <c r="C182" s="81"/>
      <c r="D182" s="215" t="s">
        <v>86</v>
      </c>
      <c r="E182" s="215" t="s">
        <v>86</v>
      </c>
      <c r="F182" s="215" t="s">
        <v>86</v>
      </c>
      <c r="G182" s="215" t="s">
        <v>86</v>
      </c>
      <c r="H182" s="215" t="s">
        <v>86</v>
      </c>
      <c r="I182" s="215" t="s">
        <v>86</v>
      </c>
      <c r="J182" s="215" t="s">
        <v>86</v>
      </c>
      <c r="K182" s="215" t="s">
        <v>86</v>
      </c>
      <c r="L182" s="215" t="s">
        <v>86</v>
      </c>
      <c r="M182" s="215" t="s">
        <v>86</v>
      </c>
      <c r="N182" s="215" t="s">
        <v>86</v>
      </c>
      <c r="O182" s="215" t="s">
        <v>86</v>
      </c>
      <c r="P182" s="215" t="s">
        <v>86</v>
      </c>
    </row>
    <row r="183" spans="1:16">
      <c r="A183" s="74"/>
      <c r="B183" s="81" t="s">
        <v>4</v>
      </c>
      <c r="C183" s="74"/>
      <c r="D183" s="202">
        <f>SUM(E183:P183)</f>
        <v>366446.27957999997</v>
      </c>
      <c r="E183" s="211">
        <f t="shared" ref="E183:P183" si="59">SUM(E179:E181)</f>
        <v>27959.705480000001</v>
      </c>
      <c r="F183" s="211">
        <f t="shared" si="59"/>
        <v>19272.078159999997</v>
      </c>
      <c r="G183" s="211">
        <f t="shared" si="59"/>
        <v>25404.307379999998</v>
      </c>
      <c r="H183" s="211">
        <f t="shared" si="59"/>
        <v>26684.708620000001</v>
      </c>
      <c r="I183" s="211">
        <f t="shared" si="59"/>
        <v>28210.039980000001</v>
      </c>
      <c r="J183" s="211">
        <f t="shared" si="59"/>
        <v>28699.482660000001</v>
      </c>
      <c r="K183" s="211">
        <f t="shared" si="59"/>
        <v>29544.784359999998</v>
      </c>
      <c r="L183" s="211">
        <f t="shared" si="59"/>
        <v>28897.308799999999</v>
      </c>
      <c r="M183" s="211">
        <f t="shared" si="59"/>
        <v>25284.406800000001</v>
      </c>
      <c r="N183" s="211">
        <f t="shared" si="59"/>
        <v>23794.13708</v>
      </c>
      <c r="O183" s="211">
        <f t="shared" si="59"/>
        <v>52077.191559999999</v>
      </c>
      <c r="P183" s="211">
        <f t="shared" si="59"/>
        <v>50618.128700000001</v>
      </c>
    </row>
    <row r="184" spans="1:16">
      <c r="A184" s="74"/>
      <c r="B184" s="81"/>
      <c r="C184" s="74"/>
      <c r="D184" s="202"/>
      <c r="E184" s="211"/>
      <c r="F184" s="211"/>
      <c r="G184" s="211"/>
      <c r="H184" s="211"/>
      <c r="I184" s="211"/>
      <c r="J184" s="211"/>
      <c r="K184" s="211"/>
      <c r="L184" s="211"/>
      <c r="M184" s="211"/>
      <c r="N184" s="211"/>
      <c r="O184" s="211"/>
      <c r="P184" s="211"/>
    </row>
    <row r="185" spans="1:16">
      <c r="A185" s="147"/>
      <c r="B185" s="165" t="s">
        <v>78</v>
      </c>
      <c r="C185" s="147"/>
      <c r="D185" s="202"/>
      <c r="E185" s="211"/>
      <c r="F185" s="211"/>
      <c r="G185" s="211"/>
      <c r="H185" s="211"/>
      <c r="I185" s="211"/>
      <c r="J185" s="211"/>
      <c r="K185" s="211"/>
      <c r="L185" s="211"/>
      <c r="M185" s="211"/>
      <c r="N185" s="211"/>
      <c r="O185" s="211"/>
      <c r="P185" s="211"/>
    </row>
    <row r="186" spans="1:16">
      <c r="A186" s="147"/>
      <c r="B186" s="81"/>
      <c r="C186" s="165" t="s">
        <v>78</v>
      </c>
      <c r="D186" s="202">
        <f>SUM(E186:P186)</f>
        <v>3733549</v>
      </c>
      <c r="E186" s="211">
        <v>447618</v>
      </c>
      <c r="F186" s="211">
        <v>418760</v>
      </c>
      <c r="G186" s="211">
        <v>493003</v>
      </c>
      <c r="H186" s="211">
        <v>372062</v>
      </c>
      <c r="I186" s="211">
        <v>249258</v>
      </c>
      <c r="J186" s="211">
        <v>380355</v>
      </c>
      <c r="K186" s="211">
        <v>175241</v>
      </c>
      <c r="L186" s="211">
        <v>191841</v>
      </c>
      <c r="M186" s="211">
        <v>252745</v>
      </c>
      <c r="N186" s="211">
        <v>266959</v>
      </c>
      <c r="O186" s="211">
        <v>210290</v>
      </c>
      <c r="P186" s="211">
        <v>275417</v>
      </c>
    </row>
    <row r="187" spans="1:16">
      <c r="A187" s="147"/>
      <c r="B187" s="81"/>
      <c r="C187" s="165" t="s">
        <v>120</v>
      </c>
      <c r="D187" s="202">
        <f>SUM(E187:P187)</f>
        <v>491520.07386200002</v>
      </c>
      <c r="E187" s="211">
        <v>19483.052391000001</v>
      </c>
      <c r="F187" s="211">
        <v>18050.409999999996</v>
      </c>
      <c r="G187" s="211">
        <v>21444.189997000005</v>
      </c>
      <c r="H187" s="211">
        <v>25431.669229999996</v>
      </c>
      <c r="I187" s="211">
        <v>26864.050000000003</v>
      </c>
      <c r="J187" s="211">
        <v>174178.15283200002</v>
      </c>
      <c r="K187" s="211">
        <v>54443.439999999995</v>
      </c>
      <c r="L187" s="211">
        <v>46930.482941000009</v>
      </c>
      <c r="M187" s="211">
        <v>34667.298317000008</v>
      </c>
      <c r="N187" s="211">
        <v>21150.810999999998</v>
      </c>
      <c r="O187" s="211">
        <v>24692.295144000007</v>
      </c>
      <c r="P187" s="211">
        <v>24184.222009999998</v>
      </c>
    </row>
    <row r="188" spans="1:16">
      <c r="A188" s="147"/>
      <c r="B188" s="81"/>
      <c r="C188" s="165"/>
      <c r="D188" s="202"/>
      <c r="E188" s="211"/>
      <c r="F188" s="211"/>
      <c r="G188" s="211"/>
      <c r="H188" s="211"/>
      <c r="I188" s="211"/>
      <c r="J188" s="211"/>
      <c r="K188" s="211"/>
      <c r="L188" s="211"/>
      <c r="M188" s="211"/>
      <c r="N188" s="211"/>
      <c r="O188" s="211"/>
      <c r="P188" s="211"/>
    </row>
    <row r="189" spans="1:16" s="74" customFormat="1">
      <c r="B189" s="74" t="s">
        <v>5</v>
      </c>
      <c r="D189" s="202">
        <f>SUM(E189:P189)</f>
        <v>4225069.0738620004</v>
      </c>
      <c r="E189" s="211">
        <f t="shared" ref="E189:P189" si="60">SUM(E186:E187)</f>
        <v>467101.05239099998</v>
      </c>
      <c r="F189" s="211">
        <f t="shared" si="60"/>
        <v>436810.41</v>
      </c>
      <c r="G189" s="211">
        <f t="shared" si="60"/>
        <v>514447.18999699998</v>
      </c>
      <c r="H189" s="211">
        <f t="shared" ref="H189:J189" si="61">SUM(H186:H187)</f>
        <v>397493.66923</v>
      </c>
      <c r="I189" s="211">
        <f t="shared" si="61"/>
        <v>276122.05</v>
      </c>
      <c r="J189" s="211">
        <f t="shared" si="61"/>
        <v>554533.15283200005</v>
      </c>
      <c r="K189" s="211">
        <f t="shared" ref="K189:M189" si="62">SUM(K186:K187)</f>
        <v>229684.44</v>
      </c>
      <c r="L189" s="211">
        <f t="shared" si="62"/>
        <v>238771.48294100002</v>
      </c>
      <c r="M189" s="211">
        <f t="shared" si="62"/>
        <v>287412.29831700004</v>
      </c>
      <c r="N189" s="211">
        <f t="shared" si="60"/>
        <v>288109.81099999999</v>
      </c>
      <c r="O189" s="211">
        <f t="shared" si="60"/>
        <v>234982.295144</v>
      </c>
      <c r="P189" s="211">
        <f t="shared" si="60"/>
        <v>299601.22201000003</v>
      </c>
    </row>
    <row r="190" spans="1:16" s="147" customFormat="1">
      <c r="D190" s="202"/>
      <c r="E190" s="211"/>
      <c r="F190" s="211"/>
      <c r="G190" s="211"/>
      <c r="H190" s="211"/>
      <c r="I190" s="211"/>
      <c r="J190" s="211"/>
      <c r="K190" s="211"/>
      <c r="L190" s="211"/>
      <c r="M190" s="211"/>
      <c r="N190" s="211"/>
      <c r="O190" s="211"/>
      <c r="P190" s="211"/>
    </row>
    <row r="191" spans="1:16">
      <c r="A191" s="74"/>
      <c r="B191" s="74"/>
      <c r="C191" s="74"/>
      <c r="D191" s="215" t="s">
        <v>86</v>
      </c>
      <c r="E191" s="215" t="s">
        <v>86</v>
      </c>
      <c r="F191" s="215" t="s">
        <v>86</v>
      </c>
      <c r="G191" s="215" t="s">
        <v>86</v>
      </c>
      <c r="H191" s="215" t="s">
        <v>86</v>
      </c>
      <c r="I191" s="215" t="s">
        <v>86</v>
      </c>
      <c r="J191" s="215" t="s">
        <v>86</v>
      </c>
      <c r="K191" s="215" t="s">
        <v>86</v>
      </c>
      <c r="L191" s="215" t="s">
        <v>86</v>
      </c>
      <c r="M191" s="215" t="s">
        <v>86</v>
      </c>
      <c r="N191" s="215" t="s">
        <v>86</v>
      </c>
      <c r="O191" s="215" t="s">
        <v>86</v>
      </c>
      <c r="P191" s="215" t="s">
        <v>86</v>
      </c>
    </row>
    <row r="192" spans="1:16">
      <c r="A192" s="82" t="s">
        <v>6</v>
      </c>
      <c r="B192" s="78"/>
      <c r="C192" s="78"/>
      <c r="D192" s="210">
        <f>SUM(E192:P192)</f>
        <v>4591515.3534420002</v>
      </c>
      <c r="E192" s="212">
        <f>E183+E189</f>
        <v>495060.75787099998</v>
      </c>
      <c r="F192" s="212">
        <f t="shared" ref="F192:P192" si="63">F183+F189</f>
        <v>456082.48815999995</v>
      </c>
      <c r="G192" s="212">
        <f t="shared" si="63"/>
        <v>539851.49737699993</v>
      </c>
      <c r="H192" s="212">
        <f t="shared" si="63"/>
        <v>424178.37784999999</v>
      </c>
      <c r="I192" s="212">
        <f t="shared" si="63"/>
        <v>304332.08997999999</v>
      </c>
      <c r="J192" s="212">
        <f t="shared" si="63"/>
        <v>583232.63549200003</v>
      </c>
      <c r="K192" s="212">
        <f t="shared" si="63"/>
        <v>259229.22435999999</v>
      </c>
      <c r="L192" s="212">
        <f t="shared" si="63"/>
        <v>267668.79174100002</v>
      </c>
      <c r="M192" s="212">
        <f t="shared" si="63"/>
        <v>312696.70511700003</v>
      </c>
      <c r="N192" s="212">
        <f t="shared" si="63"/>
        <v>311903.94808</v>
      </c>
      <c r="O192" s="212">
        <f t="shared" si="63"/>
        <v>287059.48670399998</v>
      </c>
      <c r="P192" s="212">
        <f t="shared" si="63"/>
        <v>350219.35071000003</v>
      </c>
    </row>
    <row r="193" spans="1:16">
      <c r="A193" s="74"/>
      <c r="B193" s="74"/>
      <c r="C193" s="74"/>
      <c r="D193" s="215" t="s">
        <v>86</v>
      </c>
      <c r="E193" s="215" t="s">
        <v>86</v>
      </c>
      <c r="F193" s="215" t="s">
        <v>86</v>
      </c>
      <c r="G193" s="215" t="s">
        <v>86</v>
      </c>
      <c r="H193" s="215" t="s">
        <v>86</v>
      </c>
      <c r="I193" s="215" t="s">
        <v>86</v>
      </c>
      <c r="J193" s="215" t="s">
        <v>86</v>
      </c>
      <c r="K193" s="215" t="s">
        <v>86</v>
      </c>
      <c r="L193" s="215" t="s">
        <v>86</v>
      </c>
      <c r="M193" s="215" t="s">
        <v>86</v>
      </c>
      <c r="N193" s="215" t="s">
        <v>86</v>
      </c>
      <c r="O193" s="215" t="s">
        <v>86</v>
      </c>
      <c r="P193" s="215" t="s">
        <v>86</v>
      </c>
    </row>
    <row r="194" spans="1:16" s="147" customFormat="1">
      <c r="A194" s="142" t="s">
        <v>60</v>
      </c>
      <c r="B194" s="136"/>
      <c r="C194" s="136"/>
      <c r="D194" s="210">
        <f>SUM(E194:P194)</f>
        <v>66771437.470707901</v>
      </c>
      <c r="E194" s="213">
        <f t="shared" ref="E194:P194" si="64">E175+E192</f>
        <v>5950953.7816304378</v>
      </c>
      <c r="F194" s="213">
        <f t="shared" si="64"/>
        <v>5336963.2533660932</v>
      </c>
      <c r="G194" s="213">
        <f t="shared" si="64"/>
        <v>5414887.0019054255</v>
      </c>
      <c r="H194" s="213">
        <f t="shared" si="64"/>
        <v>5014219.2955588866</v>
      </c>
      <c r="I194" s="213">
        <f t="shared" si="64"/>
        <v>5019593.609975908</v>
      </c>
      <c r="J194" s="213">
        <f t="shared" si="64"/>
        <v>5485679.8726562327</v>
      </c>
      <c r="K194" s="213">
        <f t="shared" si="64"/>
        <v>6489641.8838305483</v>
      </c>
      <c r="L194" s="213">
        <f t="shared" si="64"/>
        <v>6282352.570365984</v>
      </c>
      <c r="M194" s="213">
        <f t="shared" si="64"/>
        <v>5331348.1248359792</v>
      </c>
      <c r="N194" s="213">
        <f t="shared" si="64"/>
        <v>5003258.5967686474</v>
      </c>
      <c r="O194" s="213">
        <f t="shared" si="64"/>
        <v>5403802.8455991903</v>
      </c>
      <c r="P194" s="213">
        <f t="shared" si="64"/>
        <v>6038736.6342145586</v>
      </c>
    </row>
    <row r="195" spans="1:16">
      <c r="A195" s="82"/>
      <c r="B195" s="74"/>
      <c r="C195" s="74"/>
      <c r="D195" s="202"/>
      <c r="E195" s="203"/>
      <c r="F195" s="203"/>
      <c r="G195" s="203"/>
      <c r="H195" s="203"/>
      <c r="I195" s="203"/>
      <c r="J195" s="203"/>
      <c r="K195" s="203"/>
      <c r="L195" s="203"/>
      <c r="M195" s="203"/>
      <c r="N195" s="203"/>
      <c r="O195" s="203"/>
      <c r="P195" s="203"/>
    </row>
    <row r="196" spans="1:16">
      <c r="A196" s="170" t="s">
        <v>139</v>
      </c>
      <c r="B196" s="74"/>
      <c r="C196" s="74"/>
      <c r="D196" s="202"/>
      <c r="E196" s="203"/>
      <c r="F196" s="203"/>
      <c r="G196" s="203"/>
      <c r="H196" s="203"/>
      <c r="I196" s="203"/>
      <c r="J196" s="203"/>
      <c r="K196" s="203"/>
      <c r="L196" s="203"/>
      <c r="M196" s="203"/>
      <c r="N196" s="203"/>
      <c r="O196" s="203"/>
      <c r="P196" s="203"/>
    </row>
    <row r="197" spans="1:16">
      <c r="A197" s="74"/>
      <c r="B197" s="74" t="s">
        <v>7</v>
      </c>
      <c r="C197" s="74"/>
      <c r="D197" s="202"/>
      <c r="E197" s="203"/>
      <c r="F197" s="203"/>
      <c r="G197" s="203"/>
      <c r="H197" s="203"/>
      <c r="I197" s="203"/>
      <c r="J197" s="203"/>
      <c r="K197" s="203"/>
      <c r="L197" s="203"/>
      <c r="M197" s="203"/>
      <c r="N197" s="203"/>
      <c r="O197" s="203"/>
      <c r="P197" s="203"/>
    </row>
    <row r="198" spans="1:16">
      <c r="A198" s="74"/>
      <c r="B198" s="74"/>
      <c r="C198" s="247" t="s">
        <v>158</v>
      </c>
      <c r="D198" s="202">
        <f>SUM(E198:P198)</f>
        <v>127386</v>
      </c>
      <c r="E198" s="211">
        <v>13458</v>
      </c>
      <c r="F198" s="211">
        <v>11629</v>
      </c>
      <c r="G198" s="211">
        <v>12395</v>
      </c>
      <c r="H198" s="211">
        <v>9094</v>
      </c>
      <c r="I198" s="211">
        <v>11258</v>
      </c>
      <c r="J198" s="211">
        <v>9250</v>
      </c>
      <c r="K198" s="211">
        <v>8056</v>
      </c>
      <c r="L198" s="211">
        <v>8297</v>
      </c>
      <c r="M198" s="211">
        <v>8004</v>
      </c>
      <c r="N198" s="211">
        <v>10950</v>
      </c>
      <c r="O198" s="211">
        <v>12507</v>
      </c>
      <c r="P198" s="211">
        <v>12488</v>
      </c>
    </row>
    <row r="199" spans="1:16">
      <c r="A199" s="147"/>
      <c r="B199" s="147"/>
      <c r="C199" s="247" t="s">
        <v>151</v>
      </c>
      <c r="D199" s="202">
        <f t="shared" ref="D199:D219" si="65">SUM(E199:P199)</f>
        <v>821086.00900000008</v>
      </c>
      <c r="E199" s="211">
        <v>99619.349000000002</v>
      </c>
      <c r="F199" s="211">
        <v>86132.366999999998</v>
      </c>
      <c r="G199" s="211">
        <v>86074.594000000012</v>
      </c>
      <c r="H199" s="211">
        <v>80507.129000000001</v>
      </c>
      <c r="I199" s="211">
        <v>67040.41</v>
      </c>
      <c r="J199" s="211">
        <v>47358.979999999996</v>
      </c>
      <c r="K199" s="211">
        <v>42801.463000000003</v>
      </c>
      <c r="L199" s="211">
        <v>36238.153999999995</v>
      </c>
      <c r="M199" s="211">
        <v>48460.642</v>
      </c>
      <c r="N199" s="211">
        <v>58981.989000000001</v>
      </c>
      <c r="O199" s="211">
        <v>72915.095000000001</v>
      </c>
      <c r="P199" s="211">
        <v>94955.837</v>
      </c>
    </row>
    <row r="200" spans="1:16" s="244" customFormat="1">
      <c r="A200" s="245"/>
      <c r="B200" s="245"/>
      <c r="C200" s="247" t="s">
        <v>154</v>
      </c>
      <c r="D200" s="202">
        <f t="shared" ref="D200:D202" si="66">SUM(E200:P200)</f>
        <v>568194.17599999998</v>
      </c>
      <c r="E200" s="211">
        <v>70010.443999999989</v>
      </c>
      <c r="F200" s="211">
        <v>57829.494000000006</v>
      </c>
      <c r="G200" s="211">
        <v>58165.216</v>
      </c>
      <c r="H200" s="211">
        <v>53154.630999999994</v>
      </c>
      <c r="I200" s="211">
        <v>45739.644</v>
      </c>
      <c r="J200" s="211">
        <v>33254.158000000003</v>
      </c>
      <c r="K200" s="211">
        <v>30367.985000000001</v>
      </c>
      <c r="L200" s="211">
        <v>26359.394</v>
      </c>
      <c r="M200" s="211">
        <v>34984.497000000003</v>
      </c>
      <c r="N200" s="211">
        <v>39426.591</v>
      </c>
      <c r="O200" s="211">
        <v>50794.028000000006</v>
      </c>
      <c r="P200" s="211">
        <v>68108.094000000012</v>
      </c>
    </row>
    <row r="201" spans="1:16" s="244" customFormat="1">
      <c r="A201" s="245"/>
      <c r="B201" s="245"/>
      <c r="C201" s="247" t="s">
        <v>88</v>
      </c>
      <c r="D201" s="202">
        <f t="shared" si="66"/>
        <v>79086.259000000005</v>
      </c>
      <c r="E201" s="211">
        <v>4008.2240000000002</v>
      </c>
      <c r="F201" s="211">
        <v>7608.3370000000004</v>
      </c>
      <c r="G201" s="211">
        <v>6948.6610000000001</v>
      </c>
      <c r="H201" s="211">
        <v>8902.69</v>
      </c>
      <c r="I201" s="211">
        <v>9397.7289999999994</v>
      </c>
      <c r="J201" s="211">
        <v>8784.3700000000008</v>
      </c>
      <c r="K201" s="211">
        <v>6060.8320000000003</v>
      </c>
      <c r="L201" s="211">
        <v>5635.2120000000004</v>
      </c>
      <c r="M201" s="211">
        <v>5338.4620000000004</v>
      </c>
      <c r="N201" s="211">
        <v>6291.125</v>
      </c>
      <c r="O201" s="211">
        <v>5158.0770000000002</v>
      </c>
      <c r="P201" s="211">
        <v>4952.54</v>
      </c>
    </row>
    <row r="202" spans="1:16">
      <c r="A202" s="147"/>
      <c r="B202" s="147"/>
      <c r="C202" s="247" t="s">
        <v>150</v>
      </c>
      <c r="D202" s="202">
        <f t="shared" si="66"/>
        <v>161567.53999999998</v>
      </c>
      <c r="E202" s="211">
        <v>9163.5479999999989</v>
      </c>
      <c r="F202" s="211">
        <v>11043.800999999999</v>
      </c>
      <c r="G202" s="211">
        <v>13662.909000000001</v>
      </c>
      <c r="H202" s="211">
        <v>16911.853999999999</v>
      </c>
      <c r="I202" s="211">
        <v>16650.016</v>
      </c>
      <c r="J202" s="211">
        <v>19517.766</v>
      </c>
      <c r="K202" s="211">
        <v>17386.538</v>
      </c>
      <c r="L202" s="211">
        <v>14507.254999999999</v>
      </c>
      <c r="M202" s="211">
        <v>14278.811</v>
      </c>
      <c r="N202" s="211">
        <v>12975.532999999999</v>
      </c>
      <c r="O202" s="211">
        <v>8994.755000000001</v>
      </c>
      <c r="P202" s="211">
        <v>6474.7539999999999</v>
      </c>
    </row>
    <row r="203" spans="1:16">
      <c r="A203" s="74"/>
      <c r="B203" s="74"/>
      <c r="C203" s="247" t="s">
        <v>159</v>
      </c>
      <c r="D203" s="202">
        <f t="shared" si="65"/>
        <v>331287.31300000002</v>
      </c>
      <c r="E203" s="211">
        <v>18631.691999999999</v>
      </c>
      <c r="F203" s="211">
        <v>22300.863000000001</v>
      </c>
      <c r="G203" s="211">
        <v>28198.466</v>
      </c>
      <c r="H203" s="211">
        <v>34942.802000000003</v>
      </c>
      <c r="I203" s="211">
        <v>34275.592000000004</v>
      </c>
      <c r="J203" s="211">
        <v>40195.029000000002</v>
      </c>
      <c r="K203" s="211">
        <v>36284.258999999998</v>
      </c>
      <c r="L203" s="211">
        <v>29702.207000000002</v>
      </c>
      <c r="M203" s="211">
        <v>29141.428</v>
      </c>
      <c r="N203" s="211">
        <v>26080.987000000001</v>
      </c>
      <c r="O203" s="211">
        <v>18112.563000000002</v>
      </c>
      <c r="P203" s="211">
        <v>13421.425000000001</v>
      </c>
    </row>
    <row r="204" spans="1:16">
      <c r="A204" s="147"/>
      <c r="B204" s="147"/>
      <c r="C204" s="247" t="s">
        <v>8</v>
      </c>
      <c r="D204" s="202">
        <f t="shared" si="65"/>
        <v>650838</v>
      </c>
      <c r="E204" s="211">
        <v>63899</v>
      </c>
      <c r="F204" s="211">
        <v>46375</v>
      </c>
      <c r="G204" s="211">
        <v>48540</v>
      </c>
      <c r="H204" s="211">
        <v>42826</v>
      </c>
      <c r="I204" s="211">
        <v>39056</v>
      </c>
      <c r="J204" s="211">
        <v>41814</v>
      </c>
      <c r="K204" s="211">
        <v>60610</v>
      </c>
      <c r="L204" s="211">
        <v>55281</v>
      </c>
      <c r="M204" s="211">
        <v>46979</v>
      </c>
      <c r="N204" s="211">
        <v>68438</v>
      </c>
      <c r="O204" s="211">
        <v>67317</v>
      </c>
      <c r="P204" s="211">
        <v>69703</v>
      </c>
    </row>
    <row r="205" spans="1:16">
      <c r="A205" s="147"/>
      <c r="B205" s="147"/>
      <c r="C205" s="247" t="s">
        <v>117</v>
      </c>
      <c r="D205" s="202">
        <f t="shared" si="65"/>
        <v>11172</v>
      </c>
      <c r="E205" s="211">
        <v>4040</v>
      </c>
      <c r="F205" s="211">
        <v>3728</v>
      </c>
      <c r="G205" s="211">
        <v>3404</v>
      </c>
      <c r="H205" s="211">
        <v>0</v>
      </c>
      <c r="I205" s="211">
        <v>0</v>
      </c>
      <c r="J205" s="211">
        <v>0</v>
      </c>
      <c r="K205" s="211">
        <v>0</v>
      </c>
      <c r="L205" s="211">
        <v>0</v>
      </c>
      <c r="M205" s="211">
        <v>0</v>
      </c>
      <c r="N205" s="211">
        <v>0</v>
      </c>
      <c r="O205" s="211">
        <v>0</v>
      </c>
      <c r="P205" s="211">
        <v>0</v>
      </c>
    </row>
    <row r="206" spans="1:16">
      <c r="A206" s="74"/>
      <c r="B206" s="74"/>
      <c r="C206" s="247" t="s">
        <v>89</v>
      </c>
      <c r="D206" s="202">
        <f t="shared" si="65"/>
        <v>34438</v>
      </c>
      <c r="E206" s="211">
        <v>0</v>
      </c>
      <c r="F206" s="211">
        <v>0</v>
      </c>
      <c r="G206" s="211">
        <v>0</v>
      </c>
      <c r="H206" s="211">
        <v>0</v>
      </c>
      <c r="I206" s="211">
        <v>0</v>
      </c>
      <c r="J206" s="211">
        <v>7380</v>
      </c>
      <c r="K206" s="211">
        <v>13151</v>
      </c>
      <c r="L206" s="211">
        <v>13907</v>
      </c>
      <c r="M206" s="211">
        <v>0</v>
      </c>
      <c r="N206" s="211">
        <v>0</v>
      </c>
      <c r="O206" s="211">
        <v>0</v>
      </c>
      <c r="P206" s="211">
        <v>0</v>
      </c>
    </row>
    <row r="207" spans="1:16" s="248" customFormat="1">
      <c r="A207" s="249"/>
      <c r="B207" s="249"/>
      <c r="C207" s="251" t="s">
        <v>222</v>
      </c>
      <c r="D207" s="202">
        <f t="shared" ref="D207" si="67">SUM(E207:P207)</f>
        <v>108617.90481800001</v>
      </c>
      <c r="E207" s="211">
        <v>0</v>
      </c>
      <c r="F207" s="211">
        <v>0</v>
      </c>
      <c r="G207" s="211">
        <v>0</v>
      </c>
      <c r="H207" s="211">
        <v>0</v>
      </c>
      <c r="I207" s="211">
        <v>0</v>
      </c>
      <c r="J207" s="211">
        <v>11365.257818000002</v>
      </c>
      <c r="K207" s="211">
        <v>21195.319</v>
      </c>
      <c r="L207" s="211">
        <v>20963.77</v>
      </c>
      <c r="M207" s="211">
        <v>16497.236000000001</v>
      </c>
      <c r="N207" s="211">
        <v>18141.257999999998</v>
      </c>
      <c r="O207" s="211">
        <v>11785.589</v>
      </c>
      <c r="P207" s="211">
        <v>8669.4750000000004</v>
      </c>
    </row>
    <row r="208" spans="1:16">
      <c r="A208" s="147"/>
      <c r="B208" s="147"/>
      <c r="C208" s="247" t="s">
        <v>160</v>
      </c>
      <c r="D208" s="202">
        <f t="shared" si="65"/>
        <v>272813.61700000003</v>
      </c>
      <c r="E208" s="211">
        <v>16642.456999999999</v>
      </c>
      <c r="F208" s="211">
        <v>19461.84</v>
      </c>
      <c r="G208" s="211">
        <v>22065.317000000003</v>
      </c>
      <c r="H208" s="211">
        <v>27075.234</v>
      </c>
      <c r="I208" s="211">
        <v>30121.404999999999</v>
      </c>
      <c r="J208" s="211">
        <v>29864.067999999999</v>
      </c>
      <c r="K208" s="211">
        <v>27176.891000000003</v>
      </c>
      <c r="L208" s="211">
        <v>25639.636999999999</v>
      </c>
      <c r="M208" s="211">
        <v>24528.993000000002</v>
      </c>
      <c r="N208" s="211">
        <v>23067.368000000002</v>
      </c>
      <c r="O208" s="211">
        <v>15758.143</v>
      </c>
      <c r="P208" s="211">
        <v>11412.263999999999</v>
      </c>
    </row>
    <row r="209" spans="1:16">
      <c r="A209" s="74"/>
      <c r="B209" s="74"/>
      <c r="C209" s="247" t="s">
        <v>9</v>
      </c>
      <c r="D209" s="202">
        <f t="shared" si="65"/>
        <v>3335.3999986323779</v>
      </c>
      <c r="E209" s="211">
        <v>280.79999963869005</v>
      </c>
      <c r="F209" s="211">
        <v>306.89999957047002</v>
      </c>
      <c r="G209" s="211">
        <v>252.90000014520001</v>
      </c>
      <c r="H209" s="211">
        <v>209.70000000000002</v>
      </c>
      <c r="I209" s="211">
        <v>152.09999951541002</v>
      </c>
      <c r="J209" s="211">
        <v>171</v>
      </c>
      <c r="K209" s="211">
        <v>264.59999983847001</v>
      </c>
      <c r="L209" s="211">
        <v>350.99999980022005</v>
      </c>
      <c r="M209" s="211">
        <v>554.40000039332801</v>
      </c>
      <c r="N209" s="211">
        <v>187.20000009246002</v>
      </c>
      <c r="O209" s="211">
        <v>264.59999970720003</v>
      </c>
      <c r="P209" s="211">
        <v>340.19999993093001</v>
      </c>
    </row>
    <row r="210" spans="1:16">
      <c r="A210" s="74"/>
      <c r="B210" s="74"/>
      <c r="C210" s="247" t="s">
        <v>90</v>
      </c>
      <c r="D210" s="202">
        <f t="shared" si="65"/>
        <v>0</v>
      </c>
      <c r="E210" s="211">
        <v>0</v>
      </c>
      <c r="F210" s="211">
        <v>0</v>
      </c>
      <c r="G210" s="211">
        <v>0</v>
      </c>
      <c r="H210" s="211">
        <v>0</v>
      </c>
      <c r="I210" s="211">
        <v>0</v>
      </c>
      <c r="J210" s="211">
        <v>0</v>
      </c>
      <c r="K210" s="211">
        <v>0</v>
      </c>
      <c r="L210" s="211">
        <v>0</v>
      </c>
      <c r="M210" s="211">
        <v>0</v>
      </c>
      <c r="N210" s="211">
        <v>0</v>
      </c>
      <c r="O210" s="211">
        <v>0</v>
      </c>
      <c r="P210" s="211">
        <v>0</v>
      </c>
    </row>
    <row r="211" spans="1:16">
      <c r="A211" s="74"/>
      <c r="B211" s="74"/>
      <c r="C211" s="247" t="s">
        <v>161</v>
      </c>
      <c r="D211" s="202">
        <f t="shared" si="65"/>
        <v>259394.79800000001</v>
      </c>
      <c r="E211" s="211">
        <v>14529.968000000001</v>
      </c>
      <c r="F211" s="211">
        <v>17489.873</v>
      </c>
      <c r="G211" s="211">
        <v>21664.92</v>
      </c>
      <c r="H211" s="211">
        <v>26972.414000000001</v>
      </c>
      <c r="I211" s="211">
        <v>31327.708999999999</v>
      </c>
      <c r="J211" s="211">
        <v>26534.407999999999</v>
      </c>
      <c r="K211" s="211">
        <v>27685.437000000002</v>
      </c>
      <c r="L211" s="211">
        <v>25544.577000000001</v>
      </c>
      <c r="M211" s="211">
        <v>24520.748</v>
      </c>
      <c r="N211" s="211">
        <v>21072.214</v>
      </c>
      <c r="O211" s="211">
        <v>13561.061</v>
      </c>
      <c r="P211" s="211">
        <v>8491.4689999999991</v>
      </c>
    </row>
    <row r="212" spans="1:16">
      <c r="A212" s="147"/>
      <c r="B212" s="147"/>
      <c r="C212" s="247" t="s">
        <v>162</v>
      </c>
      <c r="D212" s="202">
        <f t="shared" si="65"/>
        <v>141640.00699999998</v>
      </c>
      <c r="E212" s="211">
        <v>6161.9110000000001</v>
      </c>
      <c r="F212" s="211">
        <v>8643.094000000001</v>
      </c>
      <c r="G212" s="211">
        <v>8749.3909999999996</v>
      </c>
      <c r="H212" s="211">
        <v>12284.234</v>
      </c>
      <c r="I212" s="211">
        <v>15849.561</v>
      </c>
      <c r="J212" s="211">
        <v>16711.694</v>
      </c>
      <c r="K212" s="211">
        <v>19060.098999999998</v>
      </c>
      <c r="L212" s="211">
        <v>18156.578000000001</v>
      </c>
      <c r="M212" s="211">
        <v>13739.368</v>
      </c>
      <c r="N212" s="211">
        <v>11524.605</v>
      </c>
      <c r="O212" s="211">
        <v>5900.2749999999996</v>
      </c>
      <c r="P212" s="211">
        <v>4859.1970000000001</v>
      </c>
    </row>
    <row r="213" spans="1:16">
      <c r="A213" s="147"/>
      <c r="B213" s="147"/>
      <c r="C213" s="247" t="s">
        <v>91</v>
      </c>
      <c r="D213" s="202">
        <f t="shared" si="65"/>
        <v>0</v>
      </c>
      <c r="E213" s="211">
        <v>0</v>
      </c>
      <c r="F213" s="211">
        <v>0</v>
      </c>
      <c r="G213" s="211">
        <v>0</v>
      </c>
      <c r="H213" s="211">
        <v>0</v>
      </c>
      <c r="I213" s="211">
        <v>0</v>
      </c>
      <c r="J213" s="211">
        <v>0</v>
      </c>
      <c r="K213" s="211">
        <v>0</v>
      </c>
      <c r="L213" s="211">
        <v>0</v>
      </c>
      <c r="M213" s="211">
        <v>0</v>
      </c>
      <c r="N213" s="211">
        <v>0</v>
      </c>
      <c r="O213" s="211">
        <v>0</v>
      </c>
      <c r="P213" s="211">
        <v>0</v>
      </c>
    </row>
    <row r="214" spans="1:16">
      <c r="A214" s="147"/>
      <c r="B214" s="147"/>
      <c r="C214" s="247" t="s">
        <v>121</v>
      </c>
      <c r="D214" s="202">
        <f t="shared" si="65"/>
        <v>7780.6239999999998</v>
      </c>
      <c r="E214" s="211">
        <v>330.03399999999999</v>
      </c>
      <c r="F214" s="211">
        <v>471.11900000000003</v>
      </c>
      <c r="G214" s="211">
        <v>654.48199999999997</v>
      </c>
      <c r="H214" s="211">
        <v>781.59500000000003</v>
      </c>
      <c r="I214" s="211">
        <v>1011.974</v>
      </c>
      <c r="J214" s="211">
        <v>948.98199999999997</v>
      </c>
      <c r="K214" s="211">
        <v>1236.348</v>
      </c>
      <c r="L214" s="211">
        <v>865.34400000000005</v>
      </c>
      <c r="M214" s="211">
        <v>634.07600000000002</v>
      </c>
      <c r="N214" s="211">
        <v>418.79300000000001</v>
      </c>
      <c r="O214" s="211">
        <v>233.179</v>
      </c>
      <c r="P214" s="211">
        <v>194.69800000000001</v>
      </c>
    </row>
    <row r="215" spans="1:16" s="248" customFormat="1">
      <c r="A215" s="249"/>
      <c r="B215" s="249"/>
      <c r="C215" s="251" t="s">
        <v>218</v>
      </c>
      <c r="D215" s="202">
        <f t="shared" si="65"/>
        <v>0</v>
      </c>
      <c r="E215" s="211">
        <v>0</v>
      </c>
      <c r="F215" s="211">
        <v>0</v>
      </c>
      <c r="G215" s="211">
        <v>0</v>
      </c>
      <c r="H215" s="211">
        <v>0</v>
      </c>
      <c r="I215" s="211">
        <v>0</v>
      </c>
      <c r="J215" s="211">
        <v>0</v>
      </c>
      <c r="K215" s="211">
        <v>0</v>
      </c>
      <c r="L215" s="211">
        <v>0</v>
      </c>
      <c r="M215" s="211">
        <v>0</v>
      </c>
      <c r="N215" s="211">
        <v>0</v>
      </c>
      <c r="O215" s="211">
        <v>0</v>
      </c>
      <c r="P215" s="211">
        <v>0</v>
      </c>
    </row>
    <row r="216" spans="1:16">
      <c r="A216" s="74"/>
      <c r="B216" s="74"/>
      <c r="C216" s="247" t="s">
        <v>134</v>
      </c>
      <c r="D216" s="202">
        <f t="shared" si="65"/>
        <v>46040.087</v>
      </c>
      <c r="E216" s="211">
        <v>2805.9110000000001</v>
      </c>
      <c r="F216" s="211">
        <v>3196.2849999999999</v>
      </c>
      <c r="G216" s="211">
        <v>4168.4769999999999</v>
      </c>
      <c r="H216" s="211">
        <v>4789.0209999999997</v>
      </c>
      <c r="I216" s="211">
        <v>5415.5010000000002</v>
      </c>
      <c r="J216" s="211">
        <v>5013.2700000000004</v>
      </c>
      <c r="K216" s="211">
        <v>4962.3760000000002</v>
      </c>
      <c r="L216" s="211">
        <v>4496.2619999999997</v>
      </c>
      <c r="M216" s="211">
        <v>4203.174</v>
      </c>
      <c r="N216" s="211">
        <v>3444.4049999999997</v>
      </c>
      <c r="O216" s="211">
        <v>2073.7759999999998</v>
      </c>
      <c r="P216" s="211">
        <v>1471.6290000000001</v>
      </c>
    </row>
    <row r="217" spans="1:16">
      <c r="A217" s="74"/>
      <c r="B217" s="74"/>
      <c r="C217" s="247" t="s">
        <v>10</v>
      </c>
      <c r="D217" s="202">
        <f t="shared" si="65"/>
        <v>11055.890000000001</v>
      </c>
      <c r="E217" s="211">
        <v>1013</v>
      </c>
      <c r="F217" s="211">
        <v>912</v>
      </c>
      <c r="G217" s="211">
        <v>1012</v>
      </c>
      <c r="H217" s="211">
        <v>941</v>
      </c>
      <c r="I217" s="211">
        <v>965</v>
      </c>
      <c r="J217" s="211">
        <v>989</v>
      </c>
      <c r="K217" s="211">
        <v>857</v>
      </c>
      <c r="L217" s="211">
        <v>744</v>
      </c>
      <c r="M217" s="211">
        <v>728.88</v>
      </c>
      <c r="N217" s="211">
        <v>1013</v>
      </c>
      <c r="O217" s="211">
        <v>842.37</v>
      </c>
      <c r="P217" s="211">
        <v>1038.6400000000001</v>
      </c>
    </row>
    <row r="218" spans="1:16">
      <c r="A218" s="74"/>
      <c r="B218" s="74"/>
      <c r="C218" s="247" t="s">
        <v>163</v>
      </c>
      <c r="D218" s="202">
        <f t="shared" si="65"/>
        <v>97148.642999999996</v>
      </c>
      <c r="E218" s="211">
        <v>4231.152</v>
      </c>
      <c r="F218" s="211">
        <v>5907.72</v>
      </c>
      <c r="G218" s="211">
        <v>7291.799</v>
      </c>
      <c r="H218" s="211">
        <v>9010.7610000000004</v>
      </c>
      <c r="I218" s="211">
        <v>10513.942000000001</v>
      </c>
      <c r="J218" s="211">
        <v>10563.193000000001</v>
      </c>
      <c r="K218" s="211">
        <v>13285.814</v>
      </c>
      <c r="L218" s="211">
        <v>12095.081</v>
      </c>
      <c r="M218" s="211">
        <v>9298.42</v>
      </c>
      <c r="N218" s="211">
        <v>7806.2030000000004</v>
      </c>
      <c r="O218" s="211">
        <v>3944.7089999999998</v>
      </c>
      <c r="P218" s="211">
        <v>3199.8490000000002</v>
      </c>
    </row>
    <row r="219" spans="1:16">
      <c r="A219" s="74"/>
      <c r="B219" s="74"/>
      <c r="C219" s="247" t="s">
        <v>164</v>
      </c>
      <c r="D219" s="202">
        <f t="shared" si="65"/>
        <v>203869.50600000002</v>
      </c>
      <c r="E219" s="211">
        <v>14786.691000000001</v>
      </c>
      <c r="F219" s="211">
        <v>16293.732</v>
      </c>
      <c r="G219" s="211">
        <v>13501.204</v>
      </c>
      <c r="H219" s="211">
        <v>12479.279</v>
      </c>
      <c r="I219" s="211">
        <v>22037.17</v>
      </c>
      <c r="J219" s="211">
        <v>25607.613000000001</v>
      </c>
      <c r="K219" s="211">
        <v>22939.364999999998</v>
      </c>
      <c r="L219" s="211">
        <v>19560.866000000002</v>
      </c>
      <c r="M219" s="211">
        <v>17618.763999999999</v>
      </c>
      <c r="N219" s="211">
        <v>18710.403999999999</v>
      </c>
      <c r="O219" s="211">
        <v>12005.508</v>
      </c>
      <c r="P219" s="211">
        <v>8328.91</v>
      </c>
    </row>
    <row r="220" spans="1:16">
      <c r="A220" s="147"/>
      <c r="B220" s="147"/>
      <c r="C220" s="247" t="s">
        <v>165</v>
      </c>
      <c r="D220" s="202">
        <f t="shared" ref="D220:D224" si="68">SUM(E220:P220)</f>
        <v>152.62463477900002</v>
      </c>
      <c r="E220" s="211">
        <v>17.8858353</v>
      </c>
      <c r="F220" s="211">
        <v>33.389882471999996</v>
      </c>
      <c r="G220" s="211">
        <v>25.465198612000002</v>
      </c>
      <c r="H220" s="211">
        <v>18.652792219999998</v>
      </c>
      <c r="I220" s="211">
        <v>18.378583043999999</v>
      </c>
      <c r="J220" s="211">
        <v>19.659029759999999</v>
      </c>
      <c r="K220" s="211">
        <v>17.737984343999997</v>
      </c>
      <c r="L220" s="211">
        <v>23.599511456000002</v>
      </c>
      <c r="M220" s="211">
        <v>21.494621080000002</v>
      </c>
      <c r="N220" s="211">
        <v>20.999311120000002</v>
      </c>
      <c r="O220" s="211">
        <v>14.495128999999999</v>
      </c>
      <c r="P220" s="211">
        <v>-79.133243629000006</v>
      </c>
    </row>
    <row r="221" spans="1:16">
      <c r="A221" s="74"/>
      <c r="B221" s="74"/>
      <c r="C221" s="247" t="s">
        <v>166</v>
      </c>
      <c r="D221" s="202">
        <f t="shared" si="68"/>
        <v>0</v>
      </c>
      <c r="E221" s="211">
        <v>0</v>
      </c>
      <c r="F221" s="211">
        <v>0</v>
      </c>
      <c r="G221" s="211">
        <v>0</v>
      </c>
      <c r="H221" s="211">
        <v>0</v>
      </c>
      <c r="I221" s="211">
        <v>0</v>
      </c>
      <c r="J221" s="211">
        <v>0</v>
      </c>
      <c r="K221" s="211">
        <v>0</v>
      </c>
      <c r="L221" s="211">
        <v>0</v>
      </c>
      <c r="M221" s="211">
        <v>0</v>
      </c>
      <c r="N221" s="211">
        <v>0</v>
      </c>
      <c r="O221" s="211">
        <v>0</v>
      </c>
      <c r="P221" s="211">
        <v>0</v>
      </c>
    </row>
    <row r="222" spans="1:16">
      <c r="A222" s="74"/>
      <c r="B222" s="74"/>
      <c r="C222" s="247" t="s">
        <v>11</v>
      </c>
      <c r="D222" s="202">
        <f t="shared" si="68"/>
        <v>317723.451</v>
      </c>
      <c r="E222" s="211">
        <v>44834.7</v>
      </c>
      <c r="F222" s="211">
        <v>34570.107000000004</v>
      </c>
      <c r="G222" s="211">
        <v>29374.240000000002</v>
      </c>
      <c r="H222" s="211">
        <v>28317.874</v>
      </c>
      <c r="I222" s="211">
        <v>23594.668000000001</v>
      </c>
      <c r="J222" s="211">
        <v>19724.826000000001</v>
      </c>
      <c r="K222" s="211">
        <v>15273.403</v>
      </c>
      <c r="L222" s="211">
        <v>11933.291999999999</v>
      </c>
      <c r="M222" s="211">
        <v>15278.282999999999</v>
      </c>
      <c r="N222" s="211">
        <v>20603.273000000001</v>
      </c>
      <c r="O222" s="211">
        <v>29480.107</v>
      </c>
      <c r="P222" s="211">
        <v>44738.678</v>
      </c>
    </row>
    <row r="223" spans="1:16">
      <c r="A223" s="74"/>
      <c r="B223" s="74"/>
      <c r="C223" s="247" t="s">
        <v>92</v>
      </c>
      <c r="D223" s="202">
        <f t="shared" si="68"/>
        <v>394510.13900000002</v>
      </c>
      <c r="E223" s="211">
        <v>58869.938000000002</v>
      </c>
      <c r="F223" s="211">
        <v>54910.286</v>
      </c>
      <c r="G223" s="211">
        <v>47439.220999999998</v>
      </c>
      <c r="H223" s="211">
        <v>42610.277000000002</v>
      </c>
      <c r="I223" s="211">
        <v>40256.152000000002</v>
      </c>
      <c r="J223" s="211">
        <v>21648.062999999998</v>
      </c>
      <c r="K223" s="211">
        <v>18052.63</v>
      </c>
      <c r="L223" s="211">
        <v>17905.224999999999</v>
      </c>
      <c r="M223" s="211">
        <v>20409.275000000001</v>
      </c>
      <c r="N223" s="211">
        <v>20306.999</v>
      </c>
      <c r="O223" s="211">
        <v>19561.627</v>
      </c>
      <c r="P223" s="211">
        <v>32540.446</v>
      </c>
    </row>
    <row r="224" spans="1:16">
      <c r="A224" s="74"/>
      <c r="B224" s="74"/>
      <c r="C224" s="247" t="s">
        <v>93</v>
      </c>
      <c r="D224" s="202">
        <f t="shared" si="68"/>
        <v>145937.01199999999</v>
      </c>
      <c r="E224" s="211">
        <v>6991.8040000000001</v>
      </c>
      <c r="F224" s="211">
        <v>8988.8670000000002</v>
      </c>
      <c r="G224" s="211">
        <v>14358.386</v>
      </c>
      <c r="H224" s="211">
        <v>19056.758999999998</v>
      </c>
      <c r="I224" s="211">
        <v>16853.184000000001</v>
      </c>
      <c r="J224" s="211">
        <v>13954.799000000001</v>
      </c>
      <c r="K224" s="211">
        <v>10925.174000000001</v>
      </c>
      <c r="L224" s="211">
        <v>8156.95</v>
      </c>
      <c r="M224" s="211">
        <v>10645.954</v>
      </c>
      <c r="N224" s="211">
        <v>9268.1119999999992</v>
      </c>
      <c r="O224" s="211">
        <v>12911.049000000001</v>
      </c>
      <c r="P224" s="211">
        <v>13825.974</v>
      </c>
    </row>
    <row r="225" spans="1:16">
      <c r="A225" s="74"/>
      <c r="B225" s="74"/>
      <c r="C225" s="74"/>
      <c r="D225" s="202"/>
      <c r="E225" s="203"/>
      <c r="F225" s="203"/>
      <c r="G225" s="203"/>
      <c r="H225" s="203"/>
      <c r="I225" s="203"/>
      <c r="J225" s="203"/>
      <c r="K225" s="203"/>
      <c r="L225" s="203"/>
      <c r="M225" s="203"/>
      <c r="N225" s="203"/>
      <c r="O225" s="203"/>
      <c r="P225" s="203"/>
    </row>
    <row r="226" spans="1:16">
      <c r="A226" s="82"/>
      <c r="C226" s="84" t="s">
        <v>94</v>
      </c>
      <c r="D226" s="202">
        <f>SUM(E226:P226)</f>
        <v>4795075.0004514121</v>
      </c>
      <c r="E226" s="203">
        <f t="shared" ref="E226:P226" si="69">SUM(E198:E224)</f>
        <v>454326.50883493875</v>
      </c>
      <c r="F226" s="203">
        <f t="shared" si="69"/>
        <v>417832.07488204254</v>
      </c>
      <c r="G226" s="203">
        <f t="shared" si="69"/>
        <v>427946.64819875726</v>
      </c>
      <c r="H226" s="203">
        <f t="shared" si="69"/>
        <v>430885.90679222002</v>
      </c>
      <c r="I226" s="203">
        <f t="shared" si="69"/>
        <v>421534.13558255933</v>
      </c>
      <c r="J226" s="203">
        <f t="shared" si="69"/>
        <v>390670.13584776013</v>
      </c>
      <c r="K226" s="203">
        <f t="shared" si="69"/>
        <v>397650.27098418243</v>
      </c>
      <c r="L226" s="203">
        <f t="shared" si="69"/>
        <v>356363.40351125615</v>
      </c>
      <c r="M226" s="203">
        <f t="shared" si="69"/>
        <v>345865.90562147339</v>
      </c>
      <c r="N226" s="203">
        <f t="shared" si="69"/>
        <v>378729.05831121246</v>
      </c>
      <c r="O226" s="203">
        <f t="shared" si="69"/>
        <v>364135.00612870714</v>
      </c>
      <c r="P226" s="203">
        <f t="shared" si="69"/>
        <v>409135.94575630187</v>
      </c>
    </row>
    <row r="227" spans="1:16">
      <c r="A227" s="82"/>
      <c r="C227" s="84"/>
      <c r="D227" s="202"/>
      <c r="E227" s="203"/>
      <c r="F227" s="203"/>
      <c r="G227" s="203"/>
      <c r="H227" s="203"/>
      <c r="I227" s="203"/>
      <c r="J227" s="203"/>
      <c r="K227" s="203"/>
      <c r="L227" s="203"/>
      <c r="M227" s="203"/>
      <c r="N227" s="203"/>
      <c r="O227" s="203"/>
      <c r="P227" s="203"/>
    </row>
    <row r="228" spans="1:16" s="88" customFormat="1">
      <c r="A228" s="74"/>
      <c r="B228" s="85" t="s">
        <v>12</v>
      </c>
      <c r="C228" s="78"/>
      <c r="D228" s="210"/>
      <c r="E228" s="203"/>
      <c r="F228" s="203"/>
      <c r="G228" s="203"/>
      <c r="H228" s="203"/>
      <c r="I228" s="203"/>
      <c r="J228" s="203"/>
      <c r="K228" s="203"/>
      <c r="L228" s="203"/>
      <c r="M228" s="203"/>
      <c r="N228" s="203"/>
      <c r="O228" s="203"/>
      <c r="P228" s="203"/>
    </row>
    <row r="229" spans="1:16" s="88" customFormat="1">
      <c r="A229" s="74"/>
      <c r="B229" s="176"/>
      <c r="C229" s="251" t="s">
        <v>13</v>
      </c>
      <c r="D229" s="202">
        <f t="shared" ref="D229:D272" si="70">SUM(E229:P229)</f>
        <v>33135.870999999999</v>
      </c>
      <c r="E229" s="211">
        <v>2677.8150000000001</v>
      </c>
      <c r="F229" s="211">
        <v>5460.9610000000002</v>
      </c>
      <c r="G229" s="211">
        <v>5645.9539999999997</v>
      </c>
      <c r="H229" s="211">
        <v>4105.4930000000004</v>
      </c>
      <c r="I229" s="211">
        <v>3122.875</v>
      </c>
      <c r="J229" s="211">
        <v>2727.2869999999998</v>
      </c>
      <c r="K229" s="211">
        <v>2174.9569999999999</v>
      </c>
      <c r="L229" s="211">
        <v>331.29399999999998</v>
      </c>
      <c r="M229" s="211">
        <v>318.70099999999996</v>
      </c>
      <c r="N229" s="211">
        <v>318.55599999999998</v>
      </c>
      <c r="O229" s="211">
        <v>2537.7719999999999</v>
      </c>
      <c r="P229" s="211">
        <v>3714.2059999999997</v>
      </c>
    </row>
    <row r="230" spans="1:16">
      <c r="A230" s="74"/>
      <c r="B230" s="176"/>
      <c r="C230" s="251" t="s">
        <v>14</v>
      </c>
      <c r="D230" s="202">
        <f t="shared" si="70"/>
        <v>102638.11000000002</v>
      </c>
      <c r="E230" s="211">
        <v>7125.1510000000007</v>
      </c>
      <c r="F230" s="211">
        <v>6058.911000000001</v>
      </c>
      <c r="G230" s="211">
        <v>8685.8269999999993</v>
      </c>
      <c r="H230" s="211">
        <v>8222.6770000000015</v>
      </c>
      <c r="I230" s="211">
        <v>9324.979000000003</v>
      </c>
      <c r="J230" s="211">
        <v>12232.025999999998</v>
      </c>
      <c r="K230" s="211">
        <v>10096.699000000001</v>
      </c>
      <c r="L230" s="211">
        <v>8285.8000000000011</v>
      </c>
      <c r="M230" s="211">
        <v>7797.4990000000007</v>
      </c>
      <c r="N230" s="211">
        <v>8795.91</v>
      </c>
      <c r="O230" s="211">
        <v>8213.5510000000013</v>
      </c>
      <c r="P230" s="211">
        <v>7799.079999999999</v>
      </c>
    </row>
    <row r="231" spans="1:16">
      <c r="A231" s="74"/>
      <c r="B231" s="176"/>
      <c r="C231" s="251" t="s">
        <v>15</v>
      </c>
      <c r="D231" s="202">
        <f t="shared" si="70"/>
        <v>589623.72551299992</v>
      </c>
      <c r="E231" s="211">
        <v>35065.040000000008</v>
      </c>
      <c r="F231" s="211">
        <v>39697.786999999989</v>
      </c>
      <c r="G231" s="211">
        <v>46818.868000000002</v>
      </c>
      <c r="H231" s="211">
        <v>55024.424999999996</v>
      </c>
      <c r="I231" s="211">
        <v>67550.996999999988</v>
      </c>
      <c r="J231" s="211">
        <v>68763.037940000009</v>
      </c>
      <c r="K231" s="211">
        <v>69182.676500000001</v>
      </c>
      <c r="L231" s="211">
        <v>62165.604999999996</v>
      </c>
      <c r="M231" s="211">
        <v>52737.612652999996</v>
      </c>
      <c r="N231" s="211">
        <v>45043.652500000011</v>
      </c>
      <c r="O231" s="211">
        <v>27477.814999999991</v>
      </c>
      <c r="P231" s="211">
        <v>20096.208920000001</v>
      </c>
    </row>
    <row r="232" spans="1:16">
      <c r="A232" s="74"/>
      <c r="B232" s="176"/>
      <c r="C232" s="251" t="s">
        <v>16</v>
      </c>
      <c r="D232" s="202">
        <f t="shared" si="70"/>
        <v>209989.34675000006</v>
      </c>
      <c r="E232" s="211">
        <v>13150.296727000034</v>
      </c>
      <c r="F232" s="211">
        <v>15315.064918</v>
      </c>
      <c r="G232" s="211">
        <v>18475.534269000018</v>
      </c>
      <c r="H232" s="211">
        <v>20988.803851000041</v>
      </c>
      <c r="I232" s="211">
        <v>24310.87153299999</v>
      </c>
      <c r="J232" s="211">
        <v>21862.318870000003</v>
      </c>
      <c r="K232" s="211">
        <v>19765.315405999972</v>
      </c>
      <c r="L232" s="211">
        <v>17209.787659000016</v>
      </c>
      <c r="M232" s="211">
        <v>19279.752388000019</v>
      </c>
      <c r="N232" s="211">
        <v>19865.141911999955</v>
      </c>
      <c r="O232" s="211">
        <v>12643.842617999993</v>
      </c>
      <c r="P232" s="211">
        <v>7122.616599</v>
      </c>
    </row>
    <row r="233" spans="1:16">
      <c r="A233" s="74"/>
      <c r="B233" s="176"/>
      <c r="C233" s="251" t="s">
        <v>17</v>
      </c>
      <c r="D233" s="202">
        <f t="shared" si="70"/>
        <v>5151.5190000000002</v>
      </c>
      <c r="E233" s="211">
        <v>0</v>
      </c>
      <c r="F233" s="211">
        <v>1E-3</v>
      </c>
      <c r="G233" s="211">
        <v>0</v>
      </c>
      <c r="H233" s="211">
        <v>225.07400000000001</v>
      </c>
      <c r="I233" s="211">
        <v>0.48399999999999999</v>
      </c>
      <c r="J233" s="211">
        <v>421.21699999999998</v>
      </c>
      <c r="K233" s="211">
        <v>2064.19</v>
      </c>
      <c r="L233" s="211">
        <v>1564.356</v>
      </c>
      <c r="M233" s="211">
        <v>671.572</v>
      </c>
      <c r="N233" s="211">
        <v>204.625</v>
      </c>
      <c r="O233" s="211">
        <v>0</v>
      </c>
      <c r="P233" s="211">
        <v>0</v>
      </c>
    </row>
    <row r="234" spans="1:16">
      <c r="A234" s="74"/>
      <c r="B234" s="176"/>
      <c r="C234" s="251" t="s">
        <v>18</v>
      </c>
      <c r="D234" s="202">
        <f t="shared" si="70"/>
        <v>1389.306</v>
      </c>
      <c r="E234" s="211">
        <v>113.99299999999998</v>
      </c>
      <c r="F234" s="211">
        <v>124.67599999999999</v>
      </c>
      <c r="G234" s="211">
        <v>114.004</v>
      </c>
      <c r="H234" s="211">
        <v>190.64599999999999</v>
      </c>
      <c r="I234" s="211">
        <v>175.125</v>
      </c>
      <c r="J234" s="211">
        <v>34.623999999999995</v>
      </c>
      <c r="K234" s="211">
        <v>50.212000000000003</v>
      </c>
      <c r="L234" s="211">
        <v>55.488</v>
      </c>
      <c r="M234" s="211">
        <v>85.965999999999994</v>
      </c>
      <c r="N234" s="211">
        <v>243.60400000000001</v>
      </c>
      <c r="O234" s="211">
        <v>42.690999999999995</v>
      </c>
      <c r="P234" s="211">
        <v>158.27699999999999</v>
      </c>
    </row>
    <row r="235" spans="1:16">
      <c r="A235" s="74"/>
      <c r="B235" s="176"/>
      <c r="C235" s="251" t="s">
        <v>95</v>
      </c>
      <c r="D235" s="202">
        <f t="shared" si="70"/>
        <v>187221.30700000003</v>
      </c>
      <c r="E235" s="211">
        <v>21075.355</v>
      </c>
      <c r="F235" s="211">
        <v>18576.121999999999</v>
      </c>
      <c r="G235" s="211">
        <v>20809.504000000001</v>
      </c>
      <c r="H235" s="211">
        <v>19503.004000000001</v>
      </c>
      <c r="I235" s="211">
        <v>0</v>
      </c>
      <c r="J235" s="211">
        <v>0</v>
      </c>
      <c r="K235" s="211">
        <v>19334.945</v>
      </c>
      <c r="L235" s="211">
        <v>18783.527999999998</v>
      </c>
      <c r="M235" s="211">
        <v>19180.580999999998</v>
      </c>
      <c r="N235" s="211">
        <v>20173.203000000001</v>
      </c>
      <c r="O235" s="211">
        <v>20164.599000000002</v>
      </c>
      <c r="P235" s="211">
        <v>9620.4660000000003</v>
      </c>
    </row>
    <row r="236" spans="1:16">
      <c r="A236" s="147"/>
      <c r="B236" s="176"/>
      <c r="C236" s="251" t="s">
        <v>137</v>
      </c>
      <c r="D236" s="202">
        <f t="shared" si="70"/>
        <v>27730.727000000003</v>
      </c>
      <c r="E236" s="211">
        <v>2093.732</v>
      </c>
      <c r="F236" s="211">
        <v>3126.6369999999997</v>
      </c>
      <c r="G236" s="211">
        <v>2776.3180000000002</v>
      </c>
      <c r="H236" s="211">
        <v>2840.9430000000002</v>
      </c>
      <c r="I236" s="211">
        <v>2815.6459999999997</v>
      </c>
      <c r="J236" s="211">
        <v>2377.4889999999996</v>
      </c>
      <c r="K236" s="211">
        <v>1889.922</v>
      </c>
      <c r="L236" s="211">
        <v>1992.0430000000001</v>
      </c>
      <c r="M236" s="211">
        <v>1603.06</v>
      </c>
      <c r="N236" s="211">
        <v>2178.5509999999999</v>
      </c>
      <c r="O236" s="211">
        <v>2123.4940000000001</v>
      </c>
      <c r="P236" s="211">
        <v>1912.8919999999998</v>
      </c>
    </row>
    <row r="237" spans="1:16" s="248" customFormat="1">
      <c r="A237" s="249"/>
      <c r="B237" s="176"/>
      <c r="C237" s="251" t="s">
        <v>224</v>
      </c>
      <c r="D237" s="202">
        <f t="shared" si="70"/>
        <v>3871.9440000000004</v>
      </c>
      <c r="E237" s="211">
        <v>0</v>
      </c>
      <c r="F237" s="211">
        <v>0</v>
      </c>
      <c r="G237" s="211">
        <v>0</v>
      </c>
      <c r="H237" s="211">
        <v>0</v>
      </c>
      <c r="I237" s="211">
        <v>0</v>
      </c>
      <c r="J237" s="211">
        <v>0</v>
      </c>
      <c r="K237" s="211">
        <v>0</v>
      </c>
      <c r="L237" s="211">
        <v>0</v>
      </c>
      <c r="M237" s="211">
        <v>0</v>
      </c>
      <c r="N237" s="211">
        <v>957.91200000000003</v>
      </c>
      <c r="O237" s="211">
        <v>1353.5219999999999</v>
      </c>
      <c r="P237" s="211">
        <v>1560.51</v>
      </c>
    </row>
    <row r="238" spans="1:16">
      <c r="A238" s="74"/>
      <c r="B238" s="176"/>
      <c r="C238" s="251" t="s">
        <v>96</v>
      </c>
      <c r="D238" s="202">
        <f t="shared" si="70"/>
        <v>3315.0030000000006</v>
      </c>
      <c r="E238" s="211">
        <v>41.433</v>
      </c>
      <c r="F238" s="211">
        <v>22.908000000000001</v>
      </c>
      <c r="G238" s="211">
        <v>68.562999999999988</v>
      </c>
      <c r="H238" s="211">
        <v>106.34299999999999</v>
      </c>
      <c r="I238" s="211">
        <v>182.553</v>
      </c>
      <c r="J238" s="211">
        <v>196.363</v>
      </c>
      <c r="K238" s="211">
        <v>556.54300000000001</v>
      </c>
      <c r="L238" s="211">
        <v>562.48800000000006</v>
      </c>
      <c r="M238" s="211">
        <v>527.85199999999998</v>
      </c>
      <c r="N238" s="211">
        <v>452.22300000000001</v>
      </c>
      <c r="O238" s="211">
        <v>245.851</v>
      </c>
      <c r="P238" s="211">
        <v>351.88300000000004</v>
      </c>
    </row>
    <row r="239" spans="1:16">
      <c r="A239" s="147"/>
      <c r="B239" s="176"/>
      <c r="C239" s="251" t="s">
        <v>126</v>
      </c>
      <c r="D239" s="202">
        <f t="shared" si="70"/>
        <v>227718.61</v>
      </c>
      <c r="E239" s="211">
        <v>13546.744999999999</v>
      </c>
      <c r="F239" s="211">
        <v>15912.848</v>
      </c>
      <c r="G239" s="211">
        <v>18849.54</v>
      </c>
      <c r="H239" s="211">
        <v>22953.879999999997</v>
      </c>
      <c r="I239" s="211">
        <v>26992.451000000001</v>
      </c>
      <c r="J239" s="211">
        <v>25725.082999999999</v>
      </c>
      <c r="K239" s="211">
        <v>23454.601999999999</v>
      </c>
      <c r="L239" s="211">
        <v>19519.493000000002</v>
      </c>
      <c r="M239" s="211">
        <v>19223.932000000001</v>
      </c>
      <c r="N239" s="211">
        <v>18698.064999999999</v>
      </c>
      <c r="O239" s="211">
        <v>13484.906000000001</v>
      </c>
      <c r="P239" s="211">
        <v>9357.0650000000005</v>
      </c>
    </row>
    <row r="240" spans="1:16">
      <c r="A240" s="147"/>
      <c r="B240" s="176"/>
      <c r="C240" s="251" t="s">
        <v>127</v>
      </c>
      <c r="D240" s="202">
        <f t="shared" si="70"/>
        <v>209448.70199999996</v>
      </c>
      <c r="E240" s="211">
        <v>12127.837</v>
      </c>
      <c r="F240" s="211">
        <v>14300.478999999999</v>
      </c>
      <c r="G240" s="211">
        <v>17153.191999999999</v>
      </c>
      <c r="H240" s="211">
        <v>20846.182000000001</v>
      </c>
      <c r="I240" s="211">
        <v>23723.272000000001</v>
      </c>
      <c r="J240" s="211">
        <v>23862.076999999997</v>
      </c>
      <c r="K240" s="211">
        <v>22028.61</v>
      </c>
      <c r="L240" s="211">
        <v>19553.930999999997</v>
      </c>
      <c r="M240" s="211">
        <v>19781.401000000002</v>
      </c>
      <c r="N240" s="211">
        <v>17039.185000000001</v>
      </c>
      <c r="O240" s="211">
        <v>11698.061</v>
      </c>
      <c r="P240" s="211">
        <v>7334.4750000000004</v>
      </c>
    </row>
    <row r="241" spans="1:16">
      <c r="A241" s="147"/>
      <c r="B241" s="176"/>
      <c r="C241" s="251" t="s">
        <v>128</v>
      </c>
      <c r="D241" s="202">
        <f>SUM(E241:P241)</f>
        <v>208204.59599999999</v>
      </c>
      <c r="E241" s="211">
        <v>11324.554</v>
      </c>
      <c r="F241" s="211">
        <v>13846.552</v>
      </c>
      <c r="G241" s="211">
        <v>17502.252</v>
      </c>
      <c r="H241" s="211">
        <v>20748.217000000001</v>
      </c>
      <c r="I241" s="211">
        <v>23812.669000000002</v>
      </c>
      <c r="J241" s="211">
        <v>23762.175999999999</v>
      </c>
      <c r="K241" s="211">
        <v>22272.45</v>
      </c>
      <c r="L241" s="211">
        <v>19581.014999999999</v>
      </c>
      <c r="M241" s="211">
        <v>19461.152999999998</v>
      </c>
      <c r="N241" s="211">
        <v>16854.557000000001</v>
      </c>
      <c r="O241" s="211">
        <v>11780.133000000002</v>
      </c>
      <c r="P241" s="211">
        <v>7258.8680000000004</v>
      </c>
    </row>
    <row r="242" spans="1:16">
      <c r="A242" s="147"/>
      <c r="B242" s="176"/>
      <c r="C242" s="251" t="s">
        <v>129</v>
      </c>
      <c r="D242" s="202">
        <f>SUM(E242:P242)</f>
        <v>209075.98700000002</v>
      </c>
      <c r="E242" s="211">
        <v>11834.694000000001</v>
      </c>
      <c r="F242" s="211">
        <v>14099.952000000001</v>
      </c>
      <c r="G242" s="211">
        <v>15538.896000000001</v>
      </c>
      <c r="H242" s="211">
        <v>20949.911999999997</v>
      </c>
      <c r="I242" s="211">
        <v>24201.881999999998</v>
      </c>
      <c r="J242" s="211">
        <v>24203.934000000001</v>
      </c>
      <c r="K242" s="211">
        <v>22522.745999999999</v>
      </c>
      <c r="L242" s="211">
        <v>19809.966</v>
      </c>
      <c r="M242" s="211">
        <v>19933.543000000001</v>
      </c>
      <c r="N242" s="211">
        <v>16861.936999999998</v>
      </c>
      <c r="O242" s="211">
        <v>11646.285</v>
      </c>
      <c r="P242" s="211">
        <v>7472.24</v>
      </c>
    </row>
    <row r="243" spans="1:16">
      <c r="A243" s="74"/>
      <c r="B243" s="176"/>
      <c r="C243" s="251" t="s">
        <v>19</v>
      </c>
      <c r="D243" s="202">
        <f t="shared" si="70"/>
        <v>946.73200000000008</v>
      </c>
      <c r="E243" s="211">
        <v>0</v>
      </c>
      <c r="F243" s="211">
        <v>0</v>
      </c>
      <c r="G243" s="211">
        <v>668.44600000000003</v>
      </c>
      <c r="H243" s="211">
        <v>2.9000000000000001E-2</v>
      </c>
      <c r="I243" s="211">
        <v>51.326999999999998</v>
      </c>
      <c r="J243" s="211">
        <v>0</v>
      </c>
      <c r="K243" s="211">
        <v>0</v>
      </c>
      <c r="L243" s="211">
        <v>177.08799999999999</v>
      </c>
      <c r="M243" s="211">
        <v>0.49299999999999999</v>
      </c>
      <c r="N243" s="211">
        <v>0</v>
      </c>
      <c r="O243" s="211">
        <v>0</v>
      </c>
      <c r="P243" s="211">
        <v>49.348999999999997</v>
      </c>
    </row>
    <row r="244" spans="1:16">
      <c r="A244" s="74"/>
      <c r="B244" s="176"/>
      <c r="C244" s="251" t="s">
        <v>97</v>
      </c>
      <c r="D244" s="202">
        <f t="shared" si="70"/>
        <v>93041.747000000003</v>
      </c>
      <c r="E244" s="211">
        <v>5227.43</v>
      </c>
      <c r="F244" s="211">
        <v>4888.2349999999997</v>
      </c>
      <c r="G244" s="211">
        <v>8863.982</v>
      </c>
      <c r="H244" s="211">
        <v>11402.656999999999</v>
      </c>
      <c r="I244" s="211">
        <v>10847.5</v>
      </c>
      <c r="J244" s="211">
        <v>9295.9549999999999</v>
      </c>
      <c r="K244" s="211">
        <v>6330.0010000000002</v>
      </c>
      <c r="L244" s="211">
        <v>5394.3960000000006</v>
      </c>
      <c r="M244" s="211">
        <v>7037.29</v>
      </c>
      <c r="N244" s="211">
        <v>5709.0249999999996</v>
      </c>
      <c r="O244" s="211">
        <v>8521.991</v>
      </c>
      <c r="P244" s="211">
        <v>9523.2849999999999</v>
      </c>
    </row>
    <row r="245" spans="1:16">
      <c r="A245" s="147"/>
      <c r="B245" s="176"/>
      <c r="C245" s="251" t="s">
        <v>131</v>
      </c>
      <c r="D245" s="202">
        <f t="shared" si="70"/>
        <v>205575.45</v>
      </c>
      <c r="E245" s="211">
        <v>12206.848000000002</v>
      </c>
      <c r="F245" s="211">
        <v>14145.217000000001</v>
      </c>
      <c r="G245" s="211">
        <v>17290.22</v>
      </c>
      <c r="H245" s="211">
        <v>21356.055</v>
      </c>
      <c r="I245" s="211">
        <v>25145.786999999997</v>
      </c>
      <c r="J245" s="211">
        <v>24222.618999999999</v>
      </c>
      <c r="K245" s="211">
        <v>20458.763999999999</v>
      </c>
      <c r="L245" s="211">
        <v>17695.157999999999</v>
      </c>
      <c r="M245" s="211">
        <v>17028.72</v>
      </c>
      <c r="N245" s="211">
        <v>16210.561</v>
      </c>
      <c r="O245" s="211">
        <v>11701.687</v>
      </c>
      <c r="P245" s="211">
        <v>8113.8139999999994</v>
      </c>
    </row>
    <row r="246" spans="1:16">
      <c r="A246" s="147"/>
      <c r="B246" s="176"/>
      <c r="C246" s="251" t="s">
        <v>132</v>
      </c>
      <c r="D246" s="202">
        <f t="shared" si="70"/>
        <v>116267.87900000002</v>
      </c>
      <c r="E246" s="211">
        <v>7446.3619999999992</v>
      </c>
      <c r="F246" s="211">
        <v>8655.2060000000001</v>
      </c>
      <c r="G246" s="211">
        <v>10906.573</v>
      </c>
      <c r="H246" s="211">
        <v>2600.7650000000003</v>
      </c>
      <c r="I246" s="211">
        <v>15774.537</v>
      </c>
      <c r="J246" s="211">
        <v>14389.236000000001</v>
      </c>
      <c r="K246" s="211">
        <v>12596.903</v>
      </c>
      <c r="L246" s="211">
        <v>11151.785</v>
      </c>
      <c r="M246" s="211">
        <v>10374.949999999999</v>
      </c>
      <c r="N246" s="211">
        <v>10013.531999999999</v>
      </c>
      <c r="O246" s="211">
        <v>7373.192</v>
      </c>
      <c r="P246" s="211">
        <v>4984.8379999999997</v>
      </c>
    </row>
    <row r="247" spans="1:16">
      <c r="A247" s="147"/>
      <c r="B247" s="176"/>
      <c r="C247" s="251" t="s">
        <v>125</v>
      </c>
      <c r="D247" s="202">
        <f t="shared" si="70"/>
        <v>204203.93500000003</v>
      </c>
      <c r="E247" s="211">
        <v>12034.78</v>
      </c>
      <c r="F247" s="211">
        <v>15241.197</v>
      </c>
      <c r="G247" s="211">
        <v>17556.186000000002</v>
      </c>
      <c r="H247" s="211">
        <v>15132.349</v>
      </c>
      <c r="I247" s="211">
        <v>24831.001</v>
      </c>
      <c r="J247" s="211">
        <v>24340.674999999999</v>
      </c>
      <c r="K247" s="211">
        <v>21344.391000000003</v>
      </c>
      <c r="L247" s="211">
        <v>18201.275000000001</v>
      </c>
      <c r="M247" s="211">
        <v>17567.808000000001</v>
      </c>
      <c r="N247" s="211">
        <v>17104.181</v>
      </c>
      <c r="O247" s="211">
        <v>12329.715</v>
      </c>
      <c r="P247" s="211">
        <v>8520.3770000000004</v>
      </c>
    </row>
    <row r="248" spans="1:16">
      <c r="A248" s="147"/>
      <c r="B248" s="176"/>
      <c r="C248" s="251" t="s">
        <v>122</v>
      </c>
      <c r="D248" s="202">
        <f t="shared" si="70"/>
        <v>156114.842</v>
      </c>
      <c r="E248" s="211">
        <v>11553.237000000001</v>
      </c>
      <c r="F248" s="211">
        <v>16812.059999999998</v>
      </c>
      <c r="G248" s="211">
        <v>17322.254000000001</v>
      </c>
      <c r="H248" s="211">
        <v>19050.763999999999</v>
      </c>
      <c r="I248" s="211">
        <v>16887.332999999999</v>
      </c>
      <c r="J248" s="211">
        <v>8623.5329999999994</v>
      </c>
      <c r="K248" s="211">
        <v>6637.2510000000002</v>
      </c>
      <c r="L248" s="211">
        <v>6719.1109999999999</v>
      </c>
      <c r="M248" s="211">
        <v>9207.3869999999988</v>
      </c>
      <c r="N248" s="211">
        <v>9139.8970000000008</v>
      </c>
      <c r="O248" s="211">
        <v>16914.273000000001</v>
      </c>
      <c r="P248" s="211">
        <v>17247.741999999998</v>
      </c>
    </row>
    <row r="249" spans="1:16">
      <c r="A249" s="147"/>
      <c r="B249" s="176"/>
      <c r="C249" s="251" t="s">
        <v>20</v>
      </c>
      <c r="D249" s="202">
        <f t="shared" si="70"/>
        <v>152624.875</v>
      </c>
      <c r="E249" s="211">
        <v>20272.219000000001</v>
      </c>
      <c r="F249" s="211">
        <v>19448.361000000001</v>
      </c>
      <c r="G249" s="211">
        <v>14764.423000000001</v>
      </c>
      <c r="H249" s="211">
        <v>16971.469000000001</v>
      </c>
      <c r="I249" s="211">
        <v>13507.248</v>
      </c>
      <c r="J249" s="211">
        <v>4646.7980000000007</v>
      </c>
      <c r="K249" s="211">
        <v>7872.1650000000009</v>
      </c>
      <c r="L249" s="211">
        <v>4655.8270000000002</v>
      </c>
      <c r="M249" s="211">
        <v>6056.9859999999999</v>
      </c>
      <c r="N249" s="211">
        <v>10321.01</v>
      </c>
      <c r="O249" s="211">
        <v>16322.384</v>
      </c>
      <c r="P249" s="211">
        <v>17785.985000000001</v>
      </c>
    </row>
    <row r="250" spans="1:16">
      <c r="A250" s="74"/>
      <c r="B250" s="176"/>
      <c r="C250" s="251" t="s">
        <v>21</v>
      </c>
      <c r="D250" s="202">
        <f t="shared" si="70"/>
        <v>206687.345</v>
      </c>
      <c r="E250" s="211">
        <v>27049.266</v>
      </c>
      <c r="F250" s="211">
        <v>26315.796999999999</v>
      </c>
      <c r="G250" s="211">
        <v>18516.364000000001</v>
      </c>
      <c r="H250" s="211">
        <v>20401.599999999999</v>
      </c>
      <c r="I250" s="211">
        <v>17281.984</v>
      </c>
      <c r="J250" s="211">
        <v>12089.843000000001</v>
      </c>
      <c r="K250" s="211">
        <v>10530.940999999999</v>
      </c>
      <c r="L250" s="211">
        <v>5560.0940000000001</v>
      </c>
      <c r="M250" s="211">
        <v>7844.9160000000002</v>
      </c>
      <c r="N250" s="211">
        <v>13632.995000000001</v>
      </c>
      <c r="O250" s="211">
        <v>20459.983</v>
      </c>
      <c r="P250" s="211">
        <v>27003.561999999998</v>
      </c>
    </row>
    <row r="251" spans="1:16">
      <c r="A251" s="74"/>
      <c r="B251" s="176"/>
      <c r="C251" s="251" t="s">
        <v>98</v>
      </c>
      <c r="D251" s="202">
        <f t="shared" si="70"/>
        <v>195256.541</v>
      </c>
      <c r="E251" s="211">
        <v>9745.1280000000006</v>
      </c>
      <c r="F251" s="211">
        <v>11144.898000000001</v>
      </c>
      <c r="G251" s="211">
        <v>19996.673999999999</v>
      </c>
      <c r="H251" s="211">
        <v>24205.324000000001</v>
      </c>
      <c r="I251" s="211">
        <v>21033.991000000002</v>
      </c>
      <c r="J251" s="211">
        <v>19721.807999999997</v>
      </c>
      <c r="K251" s="211">
        <v>13306.412</v>
      </c>
      <c r="L251" s="211">
        <v>12221.098</v>
      </c>
      <c r="M251" s="211">
        <v>15554.602999999999</v>
      </c>
      <c r="N251" s="211">
        <v>13349.077000000001</v>
      </c>
      <c r="O251" s="211">
        <v>16622.795999999998</v>
      </c>
      <c r="P251" s="211">
        <v>18354.732</v>
      </c>
    </row>
    <row r="252" spans="1:16">
      <c r="A252" s="74"/>
      <c r="B252" s="176"/>
      <c r="C252" s="251" t="s">
        <v>22</v>
      </c>
      <c r="D252" s="202">
        <f t="shared" si="70"/>
        <v>125029.815</v>
      </c>
      <c r="E252" s="211">
        <v>5211.9619999999995</v>
      </c>
      <c r="F252" s="211">
        <v>11271</v>
      </c>
      <c r="G252" s="211">
        <v>11299.856</v>
      </c>
      <c r="H252" s="211">
        <v>13876.263999999999</v>
      </c>
      <c r="I252" s="211">
        <v>13676.239000000001</v>
      </c>
      <c r="J252" s="211">
        <v>12600.155999999997</v>
      </c>
      <c r="K252" s="211">
        <v>13022.573</v>
      </c>
      <c r="L252" s="211">
        <v>11865.772999999999</v>
      </c>
      <c r="M252" s="211">
        <v>9560.6479999999992</v>
      </c>
      <c r="N252" s="211">
        <v>7561.9829999999993</v>
      </c>
      <c r="O252" s="211">
        <v>9065.4670000000006</v>
      </c>
      <c r="P252" s="211">
        <v>6017.8940000000002</v>
      </c>
    </row>
    <row r="253" spans="1:16">
      <c r="A253" s="74"/>
      <c r="B253" s="176"/>
      <c r="C253" s="251" t="s">
        <v>167</v>
      </c>
      <c r="D253" s="202">
        <f t="shared" si="70"/>
        <v>15926.264999999999</v>
      </c>
      <c r="E253" s="211">
        <v>777.096</v>
      </c>
      <c r="F253" s="211">
        <v>1221.2180000000001</v>
      </c>
      <c r="G253" s="211">
        <v>529.495</v>
      </c>
      <c r="H253" s="211">
        <v>2411.8230000000003</v>
      </c>
      <c r="I253" s="211">
        <v>2181.5079999999998</v>
      </c>
      <c r="J253" s="211">
        <v>1646.9380000000001</v>
      </c>
      <c r="K253" s="211">
        <v>1679.6959999999999</v>
      </c>
      <c r="L253" s="211">
        <v>1501.1559999999999</v>
      </c>
      <c r="M253" s="211">
        <v>1310.3220000000001</v>
      </c>
      <c r="N253" s="211">
        <v>845.70399999999995</v>
      </c>
      <c r="O253" s="211">
        <v>1206.269</v>
      </c>
      <c r="P253" s="211">
        <v>615.04</v>
      </c>
    </row>
    <row r="254" spans="1:16">
      <c r="A254" s="147"/>
      <c r="B254" s="176"/>
      <c r="C254" s="251" t="s">
        <v>168</v>
      </c>
      <c r="D254" s="202">
        <f t="shared" si="70"/>
        <v>16795.825999999997</v>
      </c>
      <c r="E254" s="211">
        <v>787.096</v>
      </c>
      <c r="F254" s="211">
        <v>1236.2090000000001</v>
      </c>
      <c r="G254" s="211">
        <v>1696.366</v>
      </c>
      <c r="H254" s="211">
        <v>2409.3890000000001</v>
      </c>
      <c r="I254" s="211">
        <v>1788.9999999999998</v>
      </c>
      <c r="J254" s="211">
        <v>1708.1</v>
      </c>
      <c r="K254" s="211">
        <v>1667.0030000000002</v>
      </c>
      <c r="L254" s="211">
        <v>1416.8119999999999</v>
      </c>
      <c r="M254" s="211">
        <v>1296.0929999999998</v>
      </c>
      <c r="N254" s="211">
        <v>809.09899999999993</v>
      </c>
      <c r="O254" s="211">
        <v>1212.5059999999999</v>
      </c>
      <c r="P254" s="211">
        <v>768.15300000000002</v>
      </c>
    </row>
    <row r="255" spans="1:16">
      <c r="A255" s="147"/>
      <c r="B255" s="176"/>
      <c r="C255" s="251" t="s">
        <v>169</v>
      </c>
      <c r="D255" s="202">
        <f t="shared" si="70"/>
        <v>17019.066999999999</v>
      </c>
      <c r="E255" s="211">
        <v>800.35200000000009</v>
      </c>
      <c r="F255" s="211">
        <v>1186.194</v>
      </c>
      <c r="G255" s="211">
        <v>1840.7550000000001</v>
      </c>
      <c r="H255" s="211">
        <v>2203.596</v>
      </c>
      <c r="I255" s="211">
        <v>2104.866</v>
      </c>
      <c r="J255" s="211">
        <v>1551.415</v>
      </c>
      <c r="K255" s="211">
        <v>1670.819</v>
      </c>
      <c r="L255" s="211">
        <v>1430.1949999999999</v>
      </c>
      <c r="M255" s="211">
        <v>1256</v>
      </c>
      <c r="N255" s="211">
        <v>754.346</v>
      </c>
      <c r="O255" s="211">
        <v>996.19</v>
      </c>
      <c r="P255" s="211">
        <v>1224.3389999999999</v>
      </c>
    </row>
    <row r="256" spans="1:16">
      <c r="A256" s="74"/>
      <c r="B256" s="176"/>
      <c r="C256" s="251" t="s">
        <v>170</v>
      </c>
      <c r="D256" s="202">
        <f t="shared" si="70"/>
        <v>18106.301000000003</v>
      </c>
      <c r="E256" s="211">
        <v>867.07999999999993</v>
      </c>
      <c r="F256" s="211">
        <v>1283.8969999999999</v>
      </c>
      <c r="G256" s="211">
        <v>1928.4589999999998</v>
      </c>
      <c r="H256" s="211">
        <v>2197.7140000000004</v>
      </c>
      <c r="I256" s="211">
        <v>2290.7690000000002</v>
      </c>
      <c r="J256" s="211">
        <v>1699.6669999999999</v>
      </c>
      <c r="K256" s="211">
        <v>1708.2829999999999</v>
      </c>
      <c r="L256" s="211">
        <v>1533.6010000000001</v>
      </c>
      <c r="M256" s="211">
        <v>1304.6089999999999</v>
      </c>
      <c r="N256" s="211">
        <v>917.52099999999996</v>
      </c>
      <c r="O256" s="211">
        <v>917.71100000000001</v>
      </c>
      <c r="P256" s="211">
        <v>1456.99</v>
      </c>
    </row>
    <row r="257" spans="1:16">
      <c r="A257" s="74"/>
      <c r="B257" s="176"/>
      <c r="C257" s="251" t="s">
        <v>136</v>
      </c>
      <c r="D257" s="202">
        <f t="shared" si="70"/>
        <v>116431.933</v>
      </c>
      <c r="E257" s="211">
        <v>6939.56</v>
      </c>
      <c r="F257" s="211">
        <v>7864.8450000000003</v>
      </c>
      <c r="G257" s="211">
        <v>10203.233999999999</v>
      </c>
      <c r="H257" s="211">
        <v>12072.722</v>
      </c>
      <c r="I257" s="211">
        <v>13119.64</v>
      </c>
      <c r="J257" s="211">
        <v>14502.263999999999</v>
      </c>
      <c r="K257" s="211">
        <v>13657.317999999999</v>
      </c>
      <c r="L257" s="211">
        <v>11735.453</v>
      </c>
      <c r="M257" s="211">
        <v>9713.2430000000004</v>
      </c>
      <c r="N257" s="211">
        <v>8461.8260000000009</v>
      </c>
      <c r="O257" s="211">
        <v>5083.3189999999995</v>
      </c>
      <c r="P257" s="211">
        <v>3078.509</v>
      </c>
    </row>
    <row r="258" spans="1:16">
      <c r="A258" s="74"/>
      <c r="B258" s="176"/>
      <c r="C258" s="251" t="s">
        <v>130</v>
      </c>
      <c r="D258" s="202">
        <f t="shared" si="70"/>
        <v>218846.47</v>
      </c>
      <c r="E258" s="211">
        <v>31552.141</v>
      </c>
      <c r="F258" s="211">
        <v>23622.184000000001</v>
      </c>
      <c r="G258" s="211">
        <v>18984.120999999999</v>
      </c>
      <c r="H258" s="211">
        <v>16167.743</v>
      </c>
      <c r="I258" s="211">
        <v>13995.513000000001</v>
      </c>
      <c r="J258" s="211">
        <v>12854.703</v>
      </c>
      <c r="K258" s="211">
        <v>8900.6749999999993</v>
      </c>
      <c r="L258" s="211">
        <v>8105.7170000000006</v>
      </c>
      <c r="M258" s="211">
        <v>10675.73</v>
      </c>
      <c r="N258" s="211">
        <v>18125.822</v>
      </c>
      <c r="O258" s="211">
        <v>23849.476999999999</v>
      </c>
      <c r="P258" s="211">
        <v>32012.644</v>
      </c>
    </row>
    <row r="259" spans="1:16">
      <c r="A259" s="147"/>
      <c r="B259" s="176"/>
      <c r="C259" s="251" t="s">
        <v>23</v>
      </c>
      <c r="D259" s="202">
        <f t="shared" ref="D259:D264" si="71">SUM(E259:P259)</f>
        <v>60666.492999999995</v>
      </c>
      <c r="E259" s="211">
        <v>3158.6</v>
      </c>
      <c r="F259" s="211">
        <v>5631.5940000000001</v>
      </c>
      <c r="G259" s="211">
        <v>6994.692</v>
      </c>
      <c r="H259" s="211">
        <v>6693.2980000000007</v>
      </c>
      <c r="I259" s="211">
        <v>7019.9989999999998</v>
      </c>
      <c r="J259" s="211">
        <v>5333.8420000000006</v>
      </c>
      <c r="K259" s="211">
        <v>3531.279</v>
      </c>
      <c r="L259" s="211">
        <v>3062.6779999999999</v>
      </c>
      <c r="M259" s="211">
        <v>4291.9390000000003</v>
      </c>
      <c r="N259" s="211">
        <v>4401.4269999999997</v>
      </c>
      <c r="O259" s="211">
        <v>5023.7139999999999</v>
      </c>
      <c r="P259" s="211">
        <v>5523.4309999999996</v>
      </c>
    </row>
    <row r="260" spans="1:16" s="248" customFormat="1">
      <c r="A260" s="249"/>
      <c r="B260" s="176"/>
      <c r="C260" s="251" t="s">
        <v>24</v>
      </c>
      <c r="D260" s="202">
        <f t="shared" ref="D260:D262" si="72">SUM(E260:P260)</f>
        <v>54713.370999999999</v>
      </c>
      <c r="E260" s="211">
        <v>3396.2829999999999</v>
      </c>
      <c r="F260" s="211">
        <v>4487.3019999999997</v>
      </c>
      <c r="G260" s="211">
        <v>6084.6580000000004</v>
      </c>
      <c r="H260" s="211">
        <v>6252.8560000000007</v>
      </c>
      <c r="I260" s="211">
        <v>5740.9480000000003</v>
      </c>
      <c r="J260" s="211">
        <v>4474.82</v>
      </c>
      <c r="K260" s="211">
        <v>3249.6059999999998</v>
      </c>
      <c r="L260" s="211">
        <v>2470.52</v>
      </c>
      <c r="M260" s="211">
        <v>3787.3869999999997</v>
      </c>
      <c r="N260" s="211">
        <v>3770.2370000000001</v>
      </c>
      <c r="O260" s="211">
        <v>5591.402</v>
      </c>
      <c r="P260" s="211">
        <v>5407.3519999999999</v>
      </c>
    </row>
    <row r="261" spans="1:16" s="248" customFormat="1">
      <c r="A261" s="249"/>
      <c r="B261" s="176"/>
      <c r="C261" s="251" t="s">
        <v>25</v>
      </c>
      <c r="D261" s="202">
        <f t="shared" si="72"/>
        <v>53942.688000000002</v>
      </c>
      <c r="E261" s="211">
        <v>4101.7179999999998</v>
      </c>
      <c r="F261" s="211">
        <v>4667.1289999999999</v>
      </c>
      <c r="G261" s="211">
        <v>4879.116</v>
      </c>
      <c r="H261" s="211">
        <v>4633.4660000000003</v>
      </c>
      <c r="I261" s="211">
        <v>5703.0820000000003</v>
      </c>
      <c r="J261" s="211">
        <v>3978.33</v>
      </c>
      <c r="K261" s="211">
        <v>5205.6440000000002</v>
      </c>
      <c r="L261" s="211">
        <v>2461.5630000000001</v>
      </c>
      <c r="M261" s="211">
        <v>3791.6840000000002</v>
      </c>
      <c r="N261" s="211">
        <v>1484.729</v>
      </c>
      <c r="O261" s="211">
        <v>3709.1839999999997</v>
      </c>
      <c r="P261" s="211">
        <v>9327.0429999999997</v>
      </c>
    </row>
    <row r="262" spans="1:16" s="248" customFormat="1">
      <c r="A262" s="249"/>
      <c r="B262" s="176"/>
      <c r="C262" s="251" t="s">
        <v>147</v>
      </c>
      <c r="D262" s="202">
        <f t="shared" si="72"/>
        <v>43606.770000000011</v>
      </c>
      <c r="E262" s="211">
        <v>1693.6000000000001</v>
      </c>
      <c r="F262" s="211">
        <v>2563.7330000000002</v>
      </c>
      <c r="G262" s="211">
        <v>3891.1779999999999</v>
      </c>
      <c r="H262" s="211">
        <v>4252.0560000000005</v>
      </c>
      <c r="I262" s="211">
        <v>4201.8389999999999</v>
      </c>
      <c r="J262" s="211">
        <v>4723.6149999999998</v>
      </c>
      <c r="K262" s="211">
        <v>5603.0290000000005</v>
      </c>
      <c r="L262" s="211">
        <v>4889.7939999999999</v>
      </c>
      <c r="M262" s="211">
        <v>4580.3900000000003</v>
      </c>
      <c r="N262" s="211">
        <v>3697.6010000000001</v>
      </c>
      <c r="O262" s="211">
        <v>2243.277</v>
      </c>
      <c r="P262" s="211">
        <v>1266.6579999999999</v>
      </c>
    </row>
    <row r="263" spans="1:16">
      <c r="A263" s="147"/>
      <c r="B263" s="176"/>
      <c r="C263" s="251" t="s">
        <v>148</v>
      </c>
      <c r="D263" s="202">
        <f t="shared" si="71"/>
        <v>42990.741999999998</v>
      </c>
      <c r="E263" s="211">
        <v>1479.44</v>
      </c>
      <c r="F263" s="211">
        <v>2977.8040000000001</v>
      </c>
      <c r="G263" s="211">
        <v>3684.2669999999998</v>
      </c>
      <c r="H263" s="211">
        <v>3646.8249999999998</v>
      </c>
      <c r="I263" s="211">
        <v>4094.7419999999997</v>
      </c>
      <c r="J263" s="211">
        <v>5333.1189999999997</v>
      </c>
      <c r="K263" s="211">
        <v>5439.7509999999993</v>
      </c>
      <c r="L263" s="211">
        <v>4495.6030000000001</v>
      </c>
      <c r="M263" s="211">
        <v>4207.9070000000002</v>
      </c>
      <c r="N263" s="211">
        <v>4130.1099999999997</v>
      </c>
      <c r="O263" s="211">
        <v>2242.5250000000001</v>
      </c>
      <c r="P263" s="211">
        <v>1258.6490000000001</v>
      </c>
    </row>
    <row r="264" spans="1:16">
      <c r="A264" s="147"/>
      <c r="B264" s="176"/>
      <c r="C264" s="251" t="s">
        <v>149</v>
      </c>
      <c r="D264" s="202">
        <f t="shared" si="71"/>
        <v>38860.657000000007</v>
      </c>
      <c r="E264" s="211">
        <v>1625.3700000000001</v>
      </c>
      <c r="F264" s="211">
        <v>2218.1769999999997</v>
      </c>
      <c r="G264" s="211">
        <v>3026.0930000000003</v>
      </c>
      <c r="H264" s="211">
        <v>3111.88</v>
      </c>
      <c r="I264" s="211">
        <v>3356.9259999999999</v>
      </c>
      <c r="J264" s="211">
        <v>4528.0280000000002</v>
      </c>
      <c r="K264" s="211">
        <v>5274.2070000000003</v>
      </c>
      <c r="L264" s="211">
        <v>4555.0529999999999</v>
      </c>
      <c r="M264" s="211">
        <v>4252.2330000000002</v>
      </c>
      <c r="N264" s="211">
        <v>3719.2759999999998</v>
      </c>
      <c r="O264" s="211">
        <v>2005.345</v>
      </c>
      <c r="P264" s="211">
        <v>1188.069</v>
      </c>
    </row>
    <row r="265" spans="1:16">
      <c r="A265" s="74"/>
      <c r="B265" s="176"/>
      <c r="C265" s="251" t="s">
        <v>26</v>
      </c>
      <c r="D265" s="202">
        <f t="shared" si="70"/>
        <v>42584.570999999996</v>
      </c>
      <c r="E265" s="211">
        <v>4087.7</v>
      </c>
      <c r="F265" s="211">
        <v>3353.2910000000002</v>
      </c>
      <c r="G265" s="211">
        <v>3595.6899999999996</v>
      </c>
      <c r="H265" s="211">
        <v>2827.66</v>
      </c>
      <c r="I265" s="211">
        <v>2124.8609999999999</v>
      </c>
      <c r="J265" s="211">
        <v>3014.5540000000001</v>
      </c>
      <c r="K265" s="211">
        <v>4461.7690000000002</v>
      </c>
      <c r="L265" s="211">
        <v>4017.2659999999996</v>
      </c>
      <c r="M265" s="211">
        <v>4146.732</v>
      </c>
      <c r="N265" s="211">
        <v>4374.4079999999994</v>
      </c>
      <c r="O265" s="211">
        <v>3101.5419999999999</v>
      </c>
      <c r="P265" s="211">
        <v>3479.098</v>
      </c>
    </row>
    <row r="266" spans="1:16">
      <c r="A266" s="74"/>
      <c r="B266" s="176"/>
      <c r="C266" s="251" t="s">
        <v>99</v>
      </c>
      <c r="D266" s="202">
        <f t="shared" si="70"/>
        <v>404895.179</v>
      </c>
      <c r="E266" s="211">
        <v>38156.055</v>
      </c>
      <c r="F266" s="211">
        <v>30864.763999999999</v>
      </c>
      <c r="G266" s="211">
        <v>38076.737999999998</v>
      </c>
      <c r="H266" s="211">
        <v>16428.308000000001</v>
      </c>
      <c r="I266" s="211">
        <v>38257.261999999995</v>
      </c>
      <c r="J266" s="211">
        <v>37070.951000000001</v>
      </c>
      <c r="K266" s="211">
        <v>38278.206999999995</v>
      </c>
      <c r="L266" s="211">
        <v>38329.952000000005</v>
      </c>
      <c r="M266" s="211">
        <v>36949.701000000001</v>
      </c>
      <c r="N266" s="211">
        <v>21259.16</v>
      </c>
      <c r="O266" s="211">
        <v>36870.163999999997</v>
      </c>
      <c r="P266" s="211">
        <v>34353.917000000001</v>
      </c>
    </row>
    <row r="267" spans="1:16">
      <c r="A267" s="147"/>
      <c r="B267" s="176"/>
      <c r="C267" s="251" t="s">
        <v>138</v>
      </c>
      <c r="D267" s="202">
        <f t="shared" si="70"/>
        <v>186498.66899999999</v>
      </c>
      <c r="E267" s="211">
        <v>9906.344000000001</v>
      </c>
      <c r="F267" s="211">
        <v>11104.016</v>
      </c>
      <c r="G267" s="211">
        <v>16461.127</v>
      </c>
      <c r="H267" s="211">
        <v>17938.433000000001</v>
      </c>
      <c r="I267" s="211">
        <v>20135.118000000002</v>
      </c>
      <c r="J267" s="211">
        <v>22464.461000000003</v>
      </c>
      <c r="K267" s="211">
        <v>22623.320999999996</v>
      </c>
      <c r="L267" s="211">
        <v>19920.648000000001</v>
      </c>
      <c r="M267" s="211">
        <v>17892.149000000001</v>
      </c>
      <c r="N267" s="211">
        <v>14420.152</v>
      </c>
      <c r="O267" s="211">
        <v>8008.1460000000006</v>
      </c>
      <c r="P267" s="211">
        <v>5624.7539999999999</v>
      </c>
    </row>
    <row r="268" spans="1:16">
      <c r="A268" s="147"/>
      <c r="B268" s="176"/>
      <c r="C268" s="251" t="s">
        <v>27</v>
      </c>
      <c r="D268" s="202">
        <f t="shared" si="70"/>
        <v>1423.1050000000002</v>
      </c>
      <c r="E268" s="211">
        <v>613.15599999999995</v>
      </c>
      <c r="F268" s="211">
        <v>349.62799999999999</v>
      </c>
      <c r="G268" s="211">
        <v>130.267</v>
      </c>
      <c r="H268" s="211">
        <v>22.308</v>
      </c>
      <c r="I268" s="211">
        <v>9.3420000000000005</v>
      </c>
      <c r="J268" s="211">
        <v>2.2750000000000004</v>
      </c>
      <c r="K268" s="211">
        <v>0</v>
      </c>
      <c r="L268" s="211">
        <v>46.313000000000002</v>
      </c>
      <c r="M268" s="211">
        <v>0.34300000000000003</v>
      </c>
      <c r="N268" s="211">
        <v>6.08</v>
      </c>
      <c r="O268" s="211">
        <v>10.308</v>
      </c>
      <c r="P268" s="211">
        <v>233.08500000000001</v>
      </c>
    </row>
    <row r="269" spans="1:16">
      <c r="A269" s="74"/>
      <c r="B269" s="176"/>
      <c r="C269" s="251" t="s">
        <v>135</v>
      </c>
      <c r="D269" s="202">
        <f t="shared" si="70"/>
        <v>216136.17800000001</v>
      </c>
      <c r="E269" s="211">
        <v>13355.548000000001</v>
      </c>
      <c r="F269" s="211">
        <v>16195.421</v>
      </c>
      <c r="G269" s="211">
        <v>18904.849999999999</v>
      </c>
      <c r="H269" s="211">
        <v>21439.839</v>
      </c>
      <c r="I269" s="211">
        <v>26675.624000000003</v>
      </c>
      <c r="J269" s="211">
        <v>24449.179</v>
      </c>
      <c r="K269" s="211">
        <v>21908.053999999996</v>
      </c>
      <c r="L269" s="211">
        <v>18504.066999999999</v>
      </c>
      <c r="M269" s="211">
        <v>16971.228999999999</v>
      </c>
      <c r="N269" s="211">
        <v>16515.684000000001</v>
      </c>
      <c r="O269" s="211">
        <v>12264.398999999999</v>
      </c>
      <c r="P269" s="211">
        <v>8952.2839999999997</v>
      </c>
    </row>
    <row r="270" spans="1:16">
      <c r="A270" s="74"/>
      <c r="B270" s="176"/>
      <c r="C270" s="251" t="s">
        <v>100</v>
      </c>
      <c r="D270" s="202">
        <f t="shared" si="70"/>
        <v>19953.982</v>
      </c>
      <c r="E270" s="211">
        <v>665.2</v>
      </c>
      <c r="F270" s="211">
        <v>1960.8220000000001</v>
      </c>
      <c r="G270" s="211">
        <v>1787.2739999999999</v>
      </c>
      <c r="H270" s="211">
        <v>2299.6979999999999</v>
      </c>
      <c r="I270" s="211">
        <v>2539.864</v>
      </c>
      <c r="J270" s="211">
        <v>2218.462</v>
      </c>
      <c r="K270" s="211">
        <v>2064.8559999999998</v>
      </c>
      <c r="L270" s="211">
        <v>1828.885</v>
      </c>
      <c r="M270" s="211">
        <v>1580.2840000000001</v>
      </c>
      <c r="N270" s="211">
        <v>1163.42</v>
      </c>
      <c r="O270" s="211">
        <v>1061.82</v>
      </c>
      <c r="P270" s="211">
        <v>783.39699999999993</v>
      </c>
    </row>
    <row r="271" spans="1:16">
      <c r="A271" s="74"/>
      <c r="C271" s="251" t="s">
        <v>124</v>
      </c>
      <c r="D271" s="202">
        <f t="shared" si="70"/>
        <v>102006.30499999999</v>
      </c>
      <c r="E271" s="211">
        <v>5716.38</v>
      </c>
      <c r="F271" s="211">
        <v>6646.0859999999993</v>
      </c>
      <c r="G271" s="211">
        <v>8506.8719999999994</v>
      </c>
      <c r="H271" s="211">
        <v>9982.3009999999995</v>
      </c>
      <c r="I271" s="211">
        <v>10959.178</v>
      </c>
      <c r="J271" s="211">
        <v>12214.804</v>
      </c>
      <c r="K271" s="211">
        <v>11782.128000000001</v>
      </c>
      <c r="L271" s="211">
        <v>9935.5579999999991</v>
      </c>
      <c r="M271" s="211">
        <v>9124.5300000000007</v>
      </c>
      <c r="N271" s="211">
        <v>8240.9050000000007</v>
      </c>
      <c r="O271" s="211">
        <v>5234.9189999999999</v>
      </c>
      <c r="P271" s="211">
        <v>3662.6440000000002</v>
      </c>
    </row>
    <row r="272" spans="1:16">
      <c r="A272" s="74"/>
      <c r="C272" s="251" t="s">
        <v>123</v>
      </c>
      <c r="D272" s="202">
        <f t="shared" si="70"/>
        <v>205140.94799999995</v>
      </c>
      <c r="E272" s="211">
        <v>11629.762999999999</v>
      </c>
      <c r="F272" s="211">
        <v>14489.082</v>
      </c>
      <c r="G272" s="211">
        <v>17047.826999999997</v>
      </c>
      <c r="H272" s="211">
        <v>13470.403</v>
      </c>
      <c r="I272" s="211">
        <v>30812.184000000001</v>
      </c>
      <c r="J272" s="211">
        <v>24476.111999999997</v>
      </c>
      <c r="K272" s="211">
        <v>20897.256999999998</v>
      </c>
      <c r="L272" s="211">
        <v>18088.508999999998</v>
      </c>
      <c r="M272" s="211">
        <v>18061.449000000001</v>
      </c>
      <c r="N272" s="211">
        <v>16452.760999999999</v>
      </c>
      <c r="O272" s="211">
        <v>11708.543</v>
      </c>
      <c r="P272" s="211">
        <v>8007.058</v>
      </c>
    </row>
    <row r="273" spans="1:16">
      <c r="A273" s="147"/>
      <c r="B273" s="136"/>
      <c r="C273" s="83"/>
      <c r="D273" s="210"/>
      <c r="E273" s="203"/>
      <c r="F273" s="203"/>
      <c r="G273" s="203"/>
      <c r="H273" s="203"/>
      <c r="I273" s="203"/>
      <c r="J273" s="203"/>
      <c r="K273" s="203"/>
      <c r="L273" s="203"/>
      <c r="M273" s="203"/>
      <c r="N273" s="203"/>
      <c r="O273" s="203"/>
      <c r="P273" s="203"/>
    </row>
    <row r="274" spans="1:16">
      <c r="A274" s="74"/>
      <c r="C274" s="85" t="s">
        <v>101</v>
      </c>
      <c r="D274" s="202">
        <f>SUM(E274:P274)</f>
        <v>5350809.4352630004</v>
      </c>
      <c r="E274" s="203">
        <f t="shared" ref="E274:P274" si="73">SUM(E229:E272)</f>
        <v>382232.35972699994</v>
      </c>
      <c r="F274" s="203">
        <f t="shared" si="73"/>
        <v>418388.26591800002</v>
      </c>
      <c r="G274" s="203">
        <f t="shared" si="73"/>
        <v>477876.50926899991</v>
      </c>
      <c r="H274" s="203">
        <f t="shared" si="73"/>
        <v>492165.19385100005</v>
      </c>
      <c r="I274" s="203">
        <f t="shared" si="73"/>
        <v>562363.01653299993</v>
      </c>
      <c r="J274" s="203">
        <f t="shared" si="73"/>
        <v>524343.89481000009</v>
      </c>
      <c r="K274" s="203">
        <f t="shared" si="73"/>
        <v>507096.17090599984</v>
      </c>
      <c r="L274" s="203">
        <f t="shared" si="73"/>
        <v>441385.74265900016</v>
      </c>
      <c r="M274" s="203">
        <f t="shared" si="73"/>
        <v>436030.38004100003</v>
      </c>
      <c r="N274" s="203">
        <f t="shared" si="73"/>
        <v>404279.65141200012</v>
      </c>
      <c r="O274" s="203">
        <f t="shared" si="73"/>
        <v>375064.77061800001</v>
      </c>
      <c r="P274" s="203">
        <f t="shared" si="73"/>
        <v>329583.4795190001</v>
      </c>
    </row>
    <row r="275" spans="1:16">
      <c r="A275" s="74"/>
      <c r="B275" s="78"/>
      <c r="C275" s="78"/>
      <c r="D275" s="210"/>
      <c r="E275" s="203"/>
      <c r="F275" s="203"/>
      <c r="G275" s="203"/>
      <c r="H275" s="203"/>
      <c r="I275" s="203"/>
      <c r="J275" s="203"/>
      <c r="K275" s="203"/>
      <c r="L275" s="203"/>
      <c r="M275" s="203"/>
      <c r="N275" s="203"/>
      <c r="O275" s="203"/>
      <c r="P275" s="203"/>
    </row>
    <row r="276" spans="1:16">
      <c r="A276" s="85"/>
      <c r="B276" s="85" t="s">
        <v>28</v>
      </c>
      <c r="C276" s="78"/>
      <c r="D276" s="210"/>
      <c r="E276" s="203"/>
      <c r="F276" s="203"/>
      <c r="G276" s="203"/>
      <c r="H276" s="203"/>
      <c r="I276" s="203"/>
      <c r="J276" s="203"/>
      <c r="K276" s="203"/>
      <c r="L276" s="203"/>
      <c r="M276" s="203"/>
      <c r="N276" s="203"/>
      <c r="O276" s="203"/>
      <c r="P276" s="203"/>
    </row>
    <row r="277" spans="1:16">
      <c r="A277" s="85"/>
      <c r="B277" s="91"/>
      <c r="C277" s="83" t="s">
        <v>102</v>
      </c>
      <c r="D277" s="202">
        <f t="shared" ref="D277:D278" si="74">SUM(E277:P277)</f>
        <v>100477.6206185567</v>
      </c>
      <c r="E277" s="211">
        <v>17954.28</v>
      </c>
      <c r="F277" s="211">
        <v>9977.9</v>
      </c>
      <c r="G277" s="211">
        <v>2071.7684536082452</v>
      </c>
      <c r="H277" s="211">
        <v>6566.07</v>
      </c>
      <c r="I277" s="211">
        <v>9071.35</v>
      </c>
      <c r="J277" s="211">
        <v>9954.0721649484531</v>
      </c>
      <c r="K277" s="211">
        <v>9526.86</v>
      </c>
      <c r="L277" s="211">
        <v>9795</v>
      </c>
      <c r="M277" s="211">
        <v>5541.35</v>
      </c>
      <c r="N277" s="211">
        <v>4676.18</v>
      </c>
      <c r="O277" s="211">
        <v>7142.53</v>
      </c>
      <c r="P277" s="211">
        <v>8200.26</v>
      </c>
    </row>
    <row r="278" spans="1:16">
      <c r="A278" s="85"/>
      <c r="B278" s="85"/>
      <c r="C278" s="83" t="s">
        <v>29</v>
      </c>
      <c r="D278" s="202">
        <f t="shared" si="74"/>
        <v>0</v>
      </c>
      <c r="E278" s="211">
        <v>0</v>
      </c>
      <c r="F278" s="211">
        <v>0</v>
      </c>
      <c r="G278" s="211">
        <v>0</v>
      </c>
      <c r="H278" s="211">
        <v>0</v>
      </c>
      <c r="I278" s="211">
        <v>0</v>
      </c>
      <c r="J278" s="211">
        <v>0</v>
      </c>
      <c r="K278" s="211">
        <v>0</v>
      </c>
      <c r="L278" s="211">
        <v>0</v>
      </c>
      <c r="M278" s="211">
        <v>0</v>
      </c>
      <c r="N278" s="211">
        <v>0</v>
      </c>
      <c r="O278" s="211">
        <v>0</v>
      </c>
      <c r="P278" s="211">
        <v>0</v>
      </c>
    </row>
    <row r="279" spans="1:16">
      <c r="A279" s="85"/>
      <c r="B279" s="85"/>
      <c r="C279" s="74"/>
      <c r="D279" s="202"/>
      <c r="E279" s="203"/>
      <c r="F279" s="203"/>
      <c r="G279" s="203"/>
      <c r="H279" s="203"/>
      <c r="I279" s="203"/>
      <c r="J279" s="203"/>
      <c r="K279" s="203"/>
      <c r="L279" s="203"/>
      <c r="M279" s="203"/>
      <c r="N279" s="203"/>
      <c r="O279" s="203"/>
      <c r="P279" s="203"/>
    </row>
    <row r="280" spans="1:16">
      <c r="A280" s="85"/>
      <c r="C280" s="85" t="s">
        <v>103</v>
      </c>
      <c r="D280" s="202">
        <f>SUM(E280:P280)</f>
        <v>100477.6206185567</v>
      </c>
      <c r="E280" s="203">
        <f t="shared" ref="E280:P280" si="75">SUM(E277:E278)</f>
        <v>17954.28</v>
      </c>
      <c r="F280" s="203">
        <f t="shared" si="75"/>
        <v>9977.9</v>
      </c>
      <c r="G280" s="203">
        <f t="shared" si="75"/>
        <v>2071.7684536082452</v>
      </c>
      <c r="H280" s="203">
        <f t="shared" ref="H280:J280" si="76">SUM(H277:H278)</f>
        <v>6566.07</v>
      </c>
      <c r="I280" s="203">
        <f t="shared" si="76"/>
        <v>9071.35</v>
      </c>
      <c r="J280" s="203">
        <f t="shared" si="76"/>
        <v>9954.0721649484531</v>
      </c>
      <c r="K280" s="203">
        <f t="shared" si="75"/>
        <v>9526.86</v>
      </c>
      <c r="L280" s="203">
        <f t="shared" si="75"/>
        <v>9795</v>
      </c>
      <c r="M280" s="203">
        <f t="shared" si="75"/>
        <v>5541.35</v>
      </c>
      <c r="N280" s="203">
        <f t="shared" si="75"/>
        <v>4676.18</v>
      </c>
      <c r="O280" s="203">
        <f t="shared" si="75"/>
        <v>7142.53</v>
      </c>
      <c r="P280" s="203">
        <f t="shared" si="75"/>
        <v>8200.26</v>
      </c>
    </row>
    <row r="281" spans="1:16">
      <c r="A281" s="85"/>
      <c r="B281" s="85"/>
      <c r="C281" s="83"/>
      <c r="D281" s="215" t="s">
        <v>86</v>
      </c>
      <c r="E281" s="215" t="s">
        <v>86</v>
      </c>
      <c r="F281" s="215" t="s">
        <v>86</v>
      </c>
      <c r="G281" s="215" t="s">
        <v>86</v>
      </c>
      <c r="H281" s="215" t="s">
        <v>86</v>
      </c>
      <c r="I281" s="215" t="s">
        <v>86</v>
      </c>
      <c r="J281" s="215" t="s">
        <v>86</v>
      </c>
      <c r="K281" s="215" t="s">
        <v>86</v>
      </c>
      <c r="L281" s="215" t="s">
        <v>86</v>
      </c>
      <c r="M281" s="215" t="s">
        <v>86</v>
      </c>
      <c r="N281" s="215" t="s">
        <v>86</v>
      </c>
      <c r="O281" s="215" t="s">
        <v>86</v>
      </c>
      <c r="P281" s="215" t="s">
        <v>86</v>
      </c>
    </row>
    <row r="282" spans="1:16">
      <c r="A282" s="85"/>
      <c r="B282" s="85" t="s">
        <v>30</v>
      </c>
      <c r="C282" s="83"/>
      <c r="D282" s="202">
        <f>SUM(E282:P282)</f>
        <v>10246362.056332968</v>
      </c>
      <c r="E282" s="203">
        <f t="shared" ref="E282:P282" si="77">SUM(E280,E274,E226)</f>
        <v>854513.14856193867</v>
      </c>
      <c r="F282" s="203">
        <f t="shared" si="77"/>
        <v>846198.24080004264</v>
      </c>
      <c r="G282" s="203">
        <f t="shared" si="77"/>
        <v>907894.92592136539</v>
      </c>
      <c r="H282" s="203">
        <f t="shared" si="77"/>
        <v>929617.17064322007</v>
      </c>
      <c r="I282" s="203">
        <f t="shared" si="77"/>
        <v>992968.5021155593</v>
      </c>
      <c r="J282" s="203">
        <f t="shared" si="77"/>
        <v>924968.10282270866</v>
      </c>
      <c r="K282" s="203">
        <f t="shared" si="77"/>
        <v>914273.30189018231</v>
      </c>
      <c r="L282" s="203">
        <f t="shared" si="77"/>
        <v>807544.14617025631</v>
      </c>
      <c r="M282" s="203">
        <f t="shared" si="77"/>
        <v>787437.63566247339</v>
      </c>
      <c r="N282" s="203">
        <f t="shared" si="77"/>
        <v>787684.88972321257</v>
      </c>
      <c r="O282" s="203">
        <f t="shared" si="77"/>
        <v>746342.30674670718</v>
      </c>
      <c r="P282" s="203">
        <f t="shared" si="77"/>
        <v>746919.68527530204</v>
      </c>
    </row>
    <row r="283" spans="1:16">
      <c r="A283" s="85"/>
      <c r="B283" s="85"/>
      <c r="C283" s="78"/>
      <c r="D283" s="210"/>
      <c r="E283" s="203"/>
      <c r="F283" s="203"/>
      <c r="G283" s="203"/>
      <c r="H283" s="203"/>
      <c r="I283" s="203"/>
      <c r="J283" s="203"/>
      <c r="K283" s="203"/>
      <c r="L283" s="203"/>
      <c r="M283" s="203"/>
      <c r="N283" s="203"/>
      <c r="O283" s="203"/>
      <c r="P283" s="203"/>
    </row>
    <row r="284" spans="1:16">
      <c r="A284" s="85"/>
      <c r="B284" s="85" t="s">
        <v>31</v>
      </c>
      <c r="C284" s="78"/>
      <c r="D284" s="210"/>
      <c r="E284" s="203"/>
      <c r="F284" s="203"/>
      <c r="G284" s="203"/>
      <c r="H284" s="203"/>
      <c r="I284" s="203"/>
      <c r="J284" s="203"/>
      <c r="K284" s="203"/>
      <c r="L284" s="203"/>
      <c r="M284" s="203"/>
      <c r="N284" s="203"/>
      <c r="O284" s="203"/>
      <c r="P284" s="203"/>
    </row>
    <row r="285" spans="1:16">
      <c r="A285" s="85"/>
      <c r="B285" s="85"/>
      <c r="C285" s="83" t="s">
        <v>104</v>
      </c>
      <c r="D285" s="202">
        <f t="shared" ref="D285:D294" si="78">SUM(E285:P285)</f>
        <v>-21813</v>
      </c>
      <c r="E285" s="211">
        <v>-8246</v>
      </c>
      <c r="F285" s="211">
        <v>-13625</v>
      </c>
      <c r="G285" s="211">
        <v>307</v>
      </c>
      <c r="H285" s="211">
        <v>-14693</v>
      </c>
      <c r="I285" s="211">
        <v>17722</v>
      </c>
      <c r="J285" s="211">
        <v>4641</v>
      </c>
      <c r="K285" s="211">
        <v>-5708</v>
      </c>
      <c r="L285" s="211">
        <v>-5922</v>
      </c>
      <c r="M285" s="211">
        <v>-8565</v>
      </c>
      <c r="N285" s="211">
        <v>7522</v>
      </c>
      <c r="O285" s="211">
        <v>11938</v>
      </c>
      <c r="P285" s="211">
        <v>-7184</v>
      </c>
    </row>
    <row r="286" spans="1:16">
      <c r="A286" s="85"/>
      <c r="B286" s="85"/>
      <c r="C286" s="83" t="s">
        <v>32</v>
      </c>
      <c r="D286" s="202">
        <f t="shared" si="78"/>
        <v>452</v>
      </c>
      <c r="E286" s="211">
        <v>99</v>
      </c>
      <c r="F286" s="211">
        <v>85</v>
      </c>
      <c r="G286" s="211">
        <v>0</v>
      </c>
      <c r="H286" s="211">
        <v>0</v>
      </c>
      <c r="I286" s="211">
        <v>0</v>
      </c>
      <c r="J286" s="211">
        <v>0</v>
      </c>
      <c r="K286" s="211">
        <v>0</v>
      </c>
      <c r="L286" s="211">
        <v>0</v>
      </c>
      <c r="M286" s="211">
        <v>0</v>
      </c>
      <c r="N286" s="211">
        <v>0</v>
      </c>
      <c r="O286" s="211">
        <v>0</v>
      </c>
      <c r="P286" s="211">
        <v>268</v>
      </c>
    </row>
    <row r="287" spans="1:16">
      <c r="A287" s="85"/>
      <c r="B287" s="85"/>
      <c r="C287" s="83" t="s">
        <v>105</v>
      </c>
      <c r="D287" s="202">
        <f>SUM(E287:P287)</f>
        <v>-73345</v>
      </c>
      <c r="E287" s="211">
        <v>-33840</v>
      </c>
      <c r="F287" s="211">
        <v>-39505</v>
      </c>
      <c r="G287" s="211">
        <v>0</v>
      </c>
      <c r="H287" s="211">
        <v>0</v>
      </c>
      <c r="I287" s="211">
        <v>0</v>
      </c>
      <c r="J287" s="211">
        <v>0</v>
      </c>
      <c r="K287" s="211">
        <v>0</v>
      </c>
      <c r="L287" s="211">
        <v>0</v>
      </c>
      <c r="M287" s="211">
        <v>0</v>
      </c>
      <c r="N287" s="211">
        <v>0</v>
      </c>
      <c r="O287" s="211">
        <v>0</v>
      </c>
      <c r="P287" s="211">
        <v>0</v>
      </c>
    </row>
    <row r="288" spans="1:16">
      <c r="A288" s="85"/>
      <c r="B288" s="85"/>
      <c r="C288" s="78"/>
      <c r="D288" s="215" t="s">
        <v>86</v>
      </c>
      <c r="E288" s="215" t="s">
        <v>86</v>
      </c>
      <c r="F288" s="215" t="s">
        <v>86</v>
      </c>
      <c r="G288" s="215" t="s">
        <v>86</v>
      </c>
      <c r="H288" s="215" t="s">
        <v>86</v>
      </c>
      <c r="I288" s="215" t="s">
        <v>86</v>
      </c>
      <c r="J288" s="215" t="s">
        <v>86</v>
      </c>
      <c r="K288" s="215" t="s">
        <v>86</v>
      </c>
      <c r="L288" s="215" t="s">
        <v>86</v>
      </c>
      <c r="M288" s="215" t="s">
        <v>86</v>
      </c>
      <c r="N288" s="215" t="s">
        <v>86</v>
      </c>
      <c r="O288" s="215" t="s">
        <v>86</v>
      </c>
      <c r="P288" s="215" t="s">
        <v>86</v>
      </c>
    </row>
    <row r="289" spans="1:16">
      <c r="A289" s="85"/>
      <c r="B289" s="85" t="s">
        <v>33</v>
      </c>
      <c r="C289" s="78"/>
      <c r="D289" s="202">
        <f>SUM(E289:P289)</f>
        <v>-94706</v>
      </c>
      <c r="E289" s="211">
        <f t="shared" ref="E289:P289" si="79">SUM(E285:E287)</f>
        <v>-41987</v>
      </c>
      <c r="F289" s="211">
        <f t="shared" si="79"/>
        <v>-53045</v>
      </c>
      <c r="G289" s="211">
        <f t="shared" si="79"/>
        <v>307</v>
      </c>
      <c r="H289" s="211">
        <f t="shared" si="79"/>
        <v>-14693</v>
      </c>
      <c r="I289" s="211">
        <f t="shared" si="79"/>
        <v>17722</v>
      </c>
      <c r="J289" s="211">
        <f t="shared" si="79"/>
        <v>4641</v>
      </c>
      <c r="K289" s="211">
        <f t="shared" si="79"/>
        <v>-5708</v>
      </c>
      <c r="L289" s="211">
        <f t="shared" si="79"/>
        <v>-5922</v>
      </c>
      <c r="M289" s="211">
        <f t="shared" si="79"/>
        <v>-8565</v>
      </c>
      <c r="N289" s="211">
        <f t="shared" si="79"/>
        <v>7522</v>
      </c>
      <c r="O289" s="211">
        <f t="shared" si="79"/>
        <v>11938</v>
      </c>
      <c r="P289" s="211">
        <f t="shared" si="79"/>
        <v>-6916</v>
      </c>
    </row>
    <row r="290" spans="1:16">
      <c r="A290" s="85"/>
      <c r="B290" s="85"/>
      <c r="C290" s="78"/>
      <c r="D290" s="210"/>
      <c r="E290" s="211"/>
      <c r="F290" s="211"/>
      <c r="G290" s="211"/>
      <c r="H290" s="211"/>
      <c r="I290" s="211"/>
      <c r="J290" s="211"/>
      <c r="K290" s="211"/>
      <c r="L290" s="211"/>
      <c r="M290" s="211"/>
      <c r="N290" s="211"/>
      <c r="O290" s="211"/>
      <c r="P290" s="211"/>
    </row>
    <row r="291" spans="1:16">
      <c r="A291" s="163"/>
      <c r="B291" s="156" t="s">
        <v>79</v>
      </c>
      <c r="C291" s="170"/>
      <c r="D291" s="210"/>
      <c r="E291" s="211"/>
      <c r="F291" s="211"/>
      <c r="G291" s="211"/>
      <c r="H291" s="211"/>
      <c r="I291" s="211"/>
      <c r="J291" s="211"/>
      <c r="K291" s="211"/>
      <c r="L291" s="211"/>
      <c r="M291" s="211"/>
      <c r="N291" s="211"/>
      <c r="O291" s="211"/>
      <c r="P291" s="211"/>
    </row>
    <row r="292" spans="1:16">
      <c r="A292" s="163"/>
      <c r="B292" s="156"/>
      <c r="C292" s="162" t="s">
        <v>79</v>
      </c>
      <c r="D292" s="202">
        <f t="shared" si="78"/>
        <v>6908405.9080058439</v>
      </c>
      <c r="E292" s="211">
        <v>425649.68970849994</v>
      </c>
      <c r="F292" s="211">
        <v>396863.21523200005</v>
      </c>
      <c r="G292" s="211">
        <v>370515.50403039175</v>
      </c>
      <c r="H292" s="211">
        <v>334917.206229</v>
      </c>
      <c r="I292" s="211">
        <v>347420.56886090001</v>
      </c>
      <c r="J292" s="211">
        <v>824425.32963965146</v>
      </c>
      <c r="K292" s="211">
        <v>1260051.8675800001</v>
      </c>
      <c r="L292" s="211">
        <v>994971.20569480001</v>
      </c>
      <c r="M292" s="211">
        <v>666535.04141000018</v>
      </c>
      <c r="N292" s="211">
        <v>376709.69697220001</v>
      </c>
      <c r="O292" s="211">
        <v>451344.35431379994</v>
      </c>
      <c r="P292" s="211">
        <v>459002.22833459999</v>
      </c>
    </row>
    <row r="293" spans="1:16">
      <c r="A293" s="163"/>
      <c r="B293" s="156"/>
      <c r="C293" s="156" t="s">
        <v>118</v>
      </c>
      <c r="D293" s="202">
        <f t="shared" si="78"/>
        <v>-3434662.2750000013</v>
      </c>
      <c r="E293" s="211">
        <v>-338814</v>
      </c>
      <c r="F293" s="211">
        <v>-78430</v>
      </c>
      <c r="G293" s="211">
        <v>-104438.11833333329</v>
      </c>
      <c r="H293" s="211">
        <v>-283483.53833333298</v>
      </c>
      <c r="I293" s="211">
        <v>-361816.22250000061</v>
      </c>
      <c r="J293" s="211">
        <v>-83930.140000000305</v>
      </c>
      <c r="K293" s="211">
        <v>-413181.38833333296</v>
      </c>
      <c r="L293" s="211">
        <v>-503705.10916666762</v>
      </c>
      <c r="M293" s="211">
        <v>-625565.33833333326</v>
      </c>
      <c r="N293" s="211">
        <v>-290269.9866666664</v>
      </c>
      <c r="O293" s="211">
        <v>-244664.00666666665</v>
      </c>
      <c r="P293" s="211">
        <v>-106364.42666666661</v>
      </c>
    </row>
    <row r="294" spans="1:16">
      <c r="A294" s="163"/>
      <c r="B294" s="156"/>
      <c r="C294" s="162" t="s">
        <v>119</v>
      </c>
      <c r="D294" s="202">
        <f t="shared" si="78"/>
        <v>603998.73636908061</v>
      </c>
      <c r="E294" s="211">
        <v>81091.838359999994</v>
      </c>
      <c r="F294" s="211">
        <v>-8445.873665948704</v>
      </c>
      <c r="G294" s="211">
        <v>20891.813287000001</v>
      </c>
      <c r="H294" s="211">
        <v>-6552.9779799999906</v>
      </c>
      <c r="I294" s="211">
        <v>38301.241499449672</v>
      </c>
      <c r="J294" s="211">
        <v>2686.1811938709734</v>
      </c>
      <c r="K294" s="211">
        <v>68550.499693699254</v>
      </c>
      <c r="L294" s="211">
        <v>207469.84666759617</v>
      </c>
      <c r="M294" s="211">
        <v>64590.824096839482</v>
      </c>
      <c r="N294" s="211">
        <v>45646.191739900918</v>
      </c>
      <c r="O294" s="211">
        <v>46733.607205350221</v>
      </c>
      <c r="P294" s="211">
        <v>43035.544271322615</v>
      </c>
    </row>
    <row r="295" spans="1:16">
      <c r="A295" s="163"/>
      <c r="B295" s="156"/>
      <c r="C295" s="162"/>
      <c r="D295" s="202"/>
      <c r="E295" s="211"/>
      <c r="F295" s="211"/>
      <c r="G295" s="211"/>
      <c r="H295" s="211"/>
      <c r="I295" s="211"/>
      <c r="J295" s="211"/>
      <c r="K295" s="211"/>
      <c r="L295" s="211"/>
      <c r="M295" s="211"/>
      <c r="N295" s="211"/>
      <c r="O295" s="211"/>
      <c r="P295" s="211"/>
    </row>
    <row r="296" spans="1:16">
      <c r="A296" s="74"/>
      <c r="B296" s="85" t="s">
        <v>34</v>
      </c>
      <c r="C296" s="78"/>
      <c r="D296" s="202">
        <f>SUM(E296:P296)</f>
        <v>4077742.3693749234</v>
      </c>
      <c r="E296" s="211">
        <f t="shared" ref="E296:G296" si="80">SUM(E292:E294)</f>
        <v>167927.52806849993</v>
      </c>
      <c r="F296" s="211">
        <f t="shared" si="80"/>
        <v>309987.34156605136</v>
      </c>
      <c r="G296" s="211">
        <f t="shared" si="80"/>
        <v>286969.19898405846</v>
      </c>
      <c r="H296" s="211">
        <f t="shared" ref="H296:J296" si="81">SUM(H292:H294)</f>
        <v>44880.689915667033</v>
      </c>
      <c r="I296" s="211">
        <f t="shared" si="81"/>
        <v>23905.587860349064</v>
      </c>
      <c r="J296" s="211">
        <f t="shared" si="81"/>
        <v>743181.37083352217</v>
      </c>
      <c r="K296" s="211">
        <f t="shared" ref="K296:M296" si="82">SUM(K292:K294)</f>
        <v>915420.97894036642</v>
      </c>
      <c r="L296" s="211">
        <f t="shared" si="82"/>
        <v>698735.94319572859</v>
      </c>
      <c r="M296" s="211">
        <f t="shared" si="82"/>
        <v>105560.5271735064</v>
      </c>
      <c r="N296" s="211">
        <f t="shared" ref="N296:P296" si="83">SUM(N292:N294)</f>
        <v>132085.90204543452</v>
      </c>
      <c r="O296" s="211">
        <f t="shared" si="83"/>
        <v>253413.9548524835</v>
      </c>
      <c r="P296" s="211">
        <f t="shared" si="83"/>
        <v>395673.34593925596</v>
      </c>
    </row>
    <row r="297" spans="1:16">
      <c r="A297" s="147"/>
      <c r="B297" s="163"/>
      <c r="C297" s="136"/>
      <c r="D297" s="202"/>
      <c r="E297" s="211"/>
      <c r="F297" s="211"/>
      <c r="G297" s="211"/>
      <c r="H297" s="211"/>
      <c r="I297" s="211"/>
      <c r="J297" s="211"/>
      <c r="K297" s="211"/>
      <c r="L297" s="211"/>
      <c r="M297" s="211"/>
      <c r="N297" s="211"/>
      <c r="O297" s="211"/>
      <c r="P297" s="211"/>
    </row>
    <row r="298" spans="1:16">
      <c r="A298" s="74"/>
      <c r="B298" s="333" t="s">
        <v>35</v>
      </c>
      <c r="C298" s="163" t="s">
        <v>35</v>
      </c>
      <c r="D298" s="202">
        <f>SUM(E298:P298)</f>
        <v>27715.069000000614</v>
      </c>
      <c r="E298" s="211">
        <v>1370.3390000002109</v>
      </c>
      <c r="F298" s="211">
        <v>9972.0460000000894</v>
      </c>
      <c r="G298" s="211">
        <v>3369.9010000011185</v>
      </c>
      <c r="H298" s="211">
        <v>77.605000000468863</v>
      </c>
      <c r="I298" s="211">
        <v>696.6180000005188</v>
      </c>
      <c r="J298" s="211">
        <v>310.84200000111014</v>
      </c>
      <c r="K298" s="211">
        <v>2544.783999999403</v>
      </c>
      <c r="L298" s="211">
        <v>-884.4560000008205</v>
      </c>
      <c r="M298" s="211">
        <v>4218.2379999994737</v>
      </c>
      <c r="N298" s="211">
        <v>2109.5439999994705</v>
      </c>
      <c r="O298" s="211">
        <v>2014.5640000006824</v>
      </c>
      <c r="P298" s="211">
        <v>1915.0439999988885</v>
      </c>
    </row>
    <row r="299" spans="1:16">
      <c r="A299" s="85"/>
      <c r="B299" s="85"/>
      <c r="C299" s="78"/>
      <c r="D299" s="215" t="s">
        <v>86</v>
      </c>
      <c r="E299" s="215" t="s">
        <v>86</v>
      </c>
      <c r="F299" s="215" t="s">
        <v>86</v>
      </c>
      <c r="G299" s="215" t="s">
        <v>86</v>
      </c>
      <c r="H299" s="215" t="s">
        <v>86</v>
      </c>
      <c r="I299" s="215" t="s">
        <v>86</v>
      </c>
      <c r="J299" s="215" t="s">
        <v>86</v>
      </c>
      <c r="K299" s="215" t="s">
        <v>86</v>
      </c>
      <c r="L299" s="215" t="s">
        <v>86</v>
      </c>
      <c r="M299" s="215" t="s">
        <v>86</v>
      </c>
      <c r="N299" s="215" t="s">
        <v>86</v>
      </c>
      <c r="O299" s="215" t="s">
        <v>86</v>
      </c>
      <c r="P299" s="215" t="s">
        <v>86</v>
      </c>
    </row>
    <row r="300" spans="1:16">
      <c r="A300" s="82" t="s">
        <v>36</v>
      </c>
      <c r="B300" s="85"/>
      <c r="C300" s="78"/>
      <c r="D300" s="212">
        <f>SUM(E300:P300)</f>
        <v>14257113.494707895</v>
      </c>
      <c r="E300" s="212">
        <f t="shared" ref="E300:P300" si="84">SUM(E296:E298,E289,E282)</f>
        <v>981824.01563043881</v>
      </c>
      <c r="F300" s="212">
        <f t="shared" si="84"/>
        <v>1113112.6283660941</v>
      </c>
      <c r="G300" s="212">
        <f t="shared" si="84"/>
        <v>1198541.025905425</v>
      </c>
      <c r="H300" s="212">
        <f t="shared" si="84"/>
        <v>959882.46555888758</v>
      </c>
      <c r="I300" s="212">
        <f t="shared" si="84"/>
        <v>1035292.7079759089</v>
      </c>
      <c r="J300" s="212">
        <f t="shared" si="84"/>
        <v>1673101.3156562319</v>
      </c>
      <c r="K300" s="212">
        <f t="shared" si="84"/>
        <v>1826531.0648305481</v>
      </c>
      <c r="L300" s="212">
        <f t="shared" si="84"/>
        <v>1499473.6333659841</v>
      </c>
      <c r="M300" s="212">
        <f t="shared" si="84"/>
        <v>888651.40083597926</v>
      </c>
      <c r="N300" s="212">
        <f t="shared" si="84"/>
        <v>929402.33576864656</v>
      </c>
      <c r="O300" s="212">
        <f t="shared" si="84"/>
        <v>1013708.8255991914</v>
      </c>
      <c r="P300" s="212">
        <f t="shared" si="84"/>
        <v>1137592.0752145569</v>
      </c>
    </row>
    <row r="301" spans="1:16">
      <c r="A301" s="85"/>
      <c r="B301" s="85"/>
      <c r="C301" s="78"/>
      <c r="D301" s="202"/>
      <c r="E301" s="202"/>
      <c r="F301" s="202"/>
      <c r="G301" s="202"/>
      <c r="H301" s="202"/>
      <c r="I301" s="202"/>
      <c r="J301" s="202"/>
      <c r="K301" s="202"/>
      <c r="L301" s="202"/>
      <c r="M301" s="202"/>
      <c r="N301" s="202"/>
      <c r="O301" s="202"/>
      <c r="P301" s="202"/>
    </row>
    <row r="302" spans="1:16">
      <c r="A302" s="169" t="s">
        <v>143</v>
      </c>
      <c r="B302" s="85"/>
      <c r="C302" s="78"/>
      <c r="D302" s="210"/>
      <c r="E302" s="203"/>
      <c r="F302" s="203"/>
      <c r="G302" s="203"/>
      <c r="H302" s="203"/>
      <c r="I302" s="203"/>
      <c r="J302" s="203"/>
      <c r="K302" s="203"/>
      <c r="L302" s="203"/>
      <c r="M302" s="203"/>
      <c r="N302" s="203"/>
      <c r="O302" s="203"/>
      <c r="P302" s="203"/>
    </row>
    <row r="303" spans="1:16">
      <c r="A303" s="85"/>
      <c r="B303" s="74"/>
      <c r="C303" s="85" t="s">
        <v>41</v>
      </c>
      <c r="D303" s="202">
        <f t="shared" ref="D303:D311" si="85">SUM(E303:P303)</f>
        <v>1080477</v>
      </c>
      <c r="E303" s="211">
        <v>107678</v>
      </c>
      <c r="F303" s="211">
        <v>87452.000000000029</v>
      </c>
      <c r="G303" s="211">
        <v>105735</v>
      </c>
      <c r="H303" s="211">
        <v>48902</v>
      </c>
      <c r="I303" s="211">
        <v>62976</v>
      </c>
      <c r="J303" s="211">
        <v>77595</v>
      </c>
      <c r="K303" s="211">
        <v>97988</v>
      </c>
      <c r="L303" s="211">
        <v>104136</v>
      </c>
      <c r="M303" s="211">
        <v>88209</v>
      </c>
      <c r="N303" s="211">
        <v>106452</v>
      </c>
      <c r="O303" s="211">
        <v>97850</v>
      </c>
      <c r="P303" s="211">
        <v>95504.000000000029</v>
      </c>
    </row>
    <row r="304" spans="1:16">
      <c r="A304" s="85"/>
      <c r="B304" s="74"/>
      <c r="C304" s="85" t="s">
        <v>42</v>
      </c>
      <c r="D304" s="202">
        <f t="shared" si="85"/>
        <v>1066740</v>
      </c>
      <c r="E304" s="211">
        <v>108532</v>
      </c>
      <c r="F304" s="211">
        <v>75241</v>
      </c>
      <c r="G304" s="211">
        <v>96037</v>
      </c>
      <c r="H304" s="211">
        <v>91615</v>
      </c>
      <c r="I304" s="211">
        <v>101070</v>
      </c>
      <c r="J304" s="211">
        <v>92495</v>
      </c>
      <c r="K304" s="211">
        <v>97178</v>
      </c>
      <c r="L304" s="211">
        <v>106523</v>
      </c>
      <c r="M304" s="211">
        <v>98884</v>
      </c>
      <c r="N304" s="211">
        <v>81659</v>
      </c>
      <c r="O304" s="211">
        <v>66178</v>
      </c>
      <c r="P304" s="211">
        <v>51328</v>
      </c>
    </row>
    <row r="305" spans="1:16">
      <c r="A305" s="85"/>
      <c r="B305" s="74"/>
      <c r="C305" s="85" t="s">
        <v>43</v>
      </c>
      <c r="D305" s="202">
        <f t="shared" si="85"/>
        <v>3581919</v>
      </c>
      <c r="E305" s="211">
        <v>283360</v>
      </c>
      <c r="F305" s="211">
        <v>279895</v>
      </c>
      <c r="G305" s="211">
        <v>352246</v>
      </c>
      <c r="H305" s="211">
        <v>179372</v>
      </c>
      <c r="I305" s="211">
        <v>232052</v>
      </c>
      <c r="J305" s="211">
        <v>260040</v>
      </c>
      <c r="K305" s="211">
        <v>375475</v>
      </c>
      <c r="L305" s="211">
        <v>331823</v>
      </c>
      <c r="M305" s="211">
        <v>376401</v>
      </c>
      <c r="N305" s="211">
        <v>333904</v>
      </c>
      <c r="O305" s="211">
        <v>319605</v>
      </c>
      <c r="P305" s="211">
        <v>257746</v>
      </c>
    </row>
    <row r="306" spans="1:16">
      <c r="A306" s="85"/>
      <c r="B306" s="74"/>
      <c r="C306" s="85" t="s">
        <v>44</v>
      </c>
      <c r="D306" s="202">
        <f t="shared" si="85"/>
        <v>523072</v>
      </c>
      <c r="E306" s="211">
        <v>54717</v>
      </c>
      <c r="F306" s="211">
        <v>43930</v>
      </c>
      <c r="G306" s="211">
        <v>40635</v>
      </c>
      <c r="H306" s="211">
        <v>40025</v>
      </c>
      <c r="I306" s="211">
        <v>30587</v>
      </c>
      <c r="J306" s="211">
        <v>38746</v>
      </c>
      <c r="K306" s="211">
        <v>47276</v>
      </c>
      <c r="L306" s="211">
        <v>48776</v>
      </c>
      <c r="M306" s="211">
        <v>41692</v>
      </c>
      <c r="N306" s="211">
        <v>41725</v>
      </c>
      <c r="O306" s="211">
        <v>44323</v>
      </c>
      <c r="P306" s="211">
        <v>50640</v>
      </c>
    </row>
    <row r="307" spans="1:16">
      <c r="A307" s="85"/>
      <c r="B307" s="74"/>
      <c r="C307" s="85" t="s">
        <v>45</v>
      </c>
      <c r="D307" s="202">
        <f t="shared" si="85"/>
        <v>5865760</v>
      </c>
      <c r="E307" s="211">
        <v>656821</v>
      </c>
      <c r="F307" s="211">
        <v>506717</v>
      </c>
      <c r="G307" s="211">
        <v>327003</v>
      </c>
      <c r="H307" s="211">
        <v>410902</v>
      </c>
      <c r="I307" s="211">
        <v>599263</v>
      </c>
      <c r="J307" s="211">
        <v>624207</v>
      </c>
      <c r="K307" s="211">
        <v>702793</v>
      </c>
      <c r="L307" s="211">
        <v>699341</v>
      </c>
      <c r="M307" s="211">
        <v>468828</v>
      </c>
      <c r="N307" s="211">
        <v>203151</v>
      </c>
      <c r="O307" s="211">
        <v>263034</v>
      </c>
      <c r="P307" s="211">
        <v>403700</v>
      </c>
    </row>
    <row r="308" spans="1:16">
      <c r="A308" s="85"/>
      <c r="B308" s="74"/>
      <c r="C308" s="85" t="s">
        <v>46</v>
      </c>
      <c r="D308" s="202">
        <f t="shared" si="85"/>
        <v>5673115</v>
      </c>
      <c r="E308" s="211">
        <v>539332</v>
      </c>
      <c r="F308" s="211">
        <v>445621</v>
      </c>
      <c r="G308" s="211">
        <v>464080</v>
      </c>
      <c r="H308" s="211">
        <v>471297</v>
      </c>
      <c r="I308" s="211">
        <v>460886</v>
      </c>
      <c r="J308" s="211">
        <v>424855</v>
      </c>
      <c r="K308" s="211">
        <v>526211</v>
      </c>
      <c r="L308" s="211">
        <v>577934</v>
      </c>
      <c r="M308" s="211">
        <v>530885</v>
      </c>
      <c r="N308" s="211">
        <v>286250</v>
      </c>
      <c r="O308" s="211">
        <v>438440</v>
      </c>
      <c r="P308" s="211">
        <v>507324</v>
      </c>
    </row>
    <row r="309" spans="1:16">
      <c r="A309" s="85"/>
      <c r="B309" s="74"/>
      <c r="C309" s="85" t="s">
        <v>47</v>
      </c>
      <c r="D309" s="202">
        <f t="shared" si="85"/>
        <v>7376117</v>
      </c>
      <c r="E309" s="211">
        <v>546235.99999999977</v>
      </c>
      <c r="F309" s="211">
        <v>480877.99999999977</v>
      </c>
      <c r="G309" s="211">
        <v>604740.00000000035</v>
      </c>
      <c r="H309" s="211">
        <v>544518</v>
      </c>
      <c r="I309" s="211">
        <v>533350.99999999977</v>
      </c>
      <c r="J309" s="211">
        <v>428698.00000000012</v>
      </c>
      <c r="K309" s="211">
        <v>778833.99999999988</v>
      </c>
      <c r="L309" s="211">
        <v>763053.99999999988</v>
      </c>
      <c r="M309" s="211">
        <v>731146.00000000023</v>
      </c>
      <c r="N309" s="211">
        <v>794712.99999999988</v>
      </c>
      <c r="O309" s="211">
        <v>609340.99999999977</v>
      </c>
      <c r="P309" s="211">
        <v>560607.99999999988</v>
      </c>
    </row>
    <row r="310" spans="1:16">
      <c r="A310" s="163"/>
      <c r="B310" s="147"/>
      <c r="C310" s="163" t="s">
        <v>152</v>
      </c>
      <c r="D310" s="202">
        <f t="shared" si="85"/>
        <v>1879970</v>
      </c>
      <c r="E310" s="211">
        <v>206569</v>
      </c>
      <c r="F310" s="211">
        <v>85854</v>
      </c>
      <c r="G310" s="211">
        <v>91274</v>
      </c>
      <c r="H310" s="211">
        <v>81841</v>
      </c>
      <c r="I310" s="211">
        <v>111446</v>
      </c>
      <c r="J310" s="211">
        <v>109973</v>
      </c>
      <c r="K310" s="211">
        <v>202574</v>
      </c>
      <c r="L310" s="211">
        <v>206453</v>
      </c>
      <c r="M310" s="211">
        <v>181769</v>
      </c>
      <c r="N310" s="211">
        <v>208890</v>
      </c>
      <c r="O310" s="211">
        <v>170734</v>
      </c>
      <c r="P310" s="211">
        <v>222593</v>
      </c>
    </row>
    <row r="311" spans="1:16">
      <c r="A311" s="85"/>
      <c r="B311" s="74"/>
      <c r="C311" s="85" t="s">
        <v>48</v>
      </c>
      <c r="D311" s="202">
        <f t="shared" si="85"/>
        <v>1343811</v>
      </c>
      <c r="E311" s="211">
        <v>83550</v>
      </c>
      <c r="F311" s="211">
        <v>121866</v>
      </c>
      <c r="G311" s="211">
        <v>127375</v>
      </c>
      <c r="H311" s="211">
        <v>72711</v>
      </c>
      <c r="I311" s="211">
        <v>2</v>
      </c>
      <c r="J311" s="211">
        <v>116808</v>
      </c>
      <c r="K311" s="211">
        <v>133987</v>
      </c>
      <c r="L311" s="211">
        <v>166814</v>
      </c>
      <c r="M311" s="211">
        <v>121240</v>
      </c>
      <c r="N311" s="211">
        <v>157634</v>
      </c>
      <c r="O311" s="211">
        <v>119935</v>
      </c>
      <c r="P311" s="211">
        <v>121889</v>
      </c>
    </row>
    <row r="312" spans="1:16">
      <c r="A312" s="85"/>
      <c r="B312" s="85"/>
      <c r="C312" s="74"/>
      <c r="D312" s="215" t="s">
        <v>86</v>
      </c>
      <c r="E312" s="215" t="s">
        <v>86</v>
      </c>
      <c r="F312" s="215" t="s">
        <v>86</v>
      </c>
      <c r="G312" s="215" t="s">
        <v>86</v>
      </c>
      <c r="H312" s="215" t="s">
        <v>86</v>
      </c>
      <c r="I312" s="215" t="s">
        <v>86</v>
      </c>
      <c r="J312" s="215" t="s">
        <v>86</v>
      </c>
      <c r="K312" s="215" t="s">
        <v>86</v>
      </c>
      <c r="L312" s="215" t="s">
        <v>86</v>
      </c>
      <c r="M312" s="215" t="s">
        <v>86</v>
      </c>
      <c r="N312" s="215" t="s">
        <v>86</v>
      </c>
      <c r="O312" s="215" t="s">
        <v>86</v>
      </c>
      <c r="P312" s="215" t="s">
        <v>86</v>
      </c>
    </row>
    <row r="313" spans="1:16">
      <c r="A313" s="78" t="s">
        <v>61</v>
      </c>
      <c r="B313" s="78"/>
      <c r="C313" s="78"/>
      <c r="D313" s="210">
        <f>SUM(E313:P313)</f>
        <v>28390981</v>
      </c>
      <c r="E313" s="213">
        <f t="shared" ref="E313:P313" si="86">SUM(E303:E311)</f>
        <v>2586795</v>
      </c>
      <c r="F313" s="213">
        <f t="shared" si="86"/>
        <v>2127454</v>
      </c>
      <c r="G313" s="213">
        <f t="shared" si="86"/>
        <v>2209125.0000000005</v>
      </c>
      <c r="H313" s="213">
        <f t="shared" si="86"/>
        <v>1941183</v>
      </c>
      <c r="I313" s="213">
        <f t="shared" si="86"/>
        <v>2131633</v>
      </c>
      <c r="J313" s="213">
        <f t="shared" si="86"/>
        <v>2173417</v>
      </c>
      <c r="K313" s="213">
        <f t="shared" si="86"/>
        <v>2962316</v>
      </c>
      <c r="L313" s="213">
        <f t="shared" si="86"/>
        <v>3004854</v>
      </c>
      <c r="M313" s="213">
        <f t="shared" si="86"/>
        <v>2639054</v>
      </c>
      <c r="N313" s="213">
        <f t="shared" si="86"/>
        <v>2214378</v>
      </c>
      <c r="O313" s="213">
        <f t="shared" si="86"/>
        <v>2129440</v>
      </c>
      <c r="P313" s="213">
        <f t="shared" si="86"/>
        <v>2271332</v>
      </c>
    </row>
    <row r="314" spans="1:16">
      <c r="A314" s="74"/>
      <c r="B314" s="74"/>
      <c r="C314" s="74"/>
      <c r="D314" s="202"/>
      <c r="E314" s="202"/>
      <c r="F314" s="202"/>
      <c r="G314" s="202"/>
      <c r="H314" s="202"/>
      <c r="I314" s="202"/>
      <c r="J314" s="202"/>
      <c r="K314" s="202"/>
      <c r="L314" s="202"/>
      <c r="M314" s="202"/>
      <c r="N314" s="202"/>
      <c r="O314" s="202"/>
      <c r="P314" s="202"/>
    </row>
    <row r="315" spans="1:16">
      <c r="A315" s="170" t="s">
        <v>144</v>
      </c>
      <c r="B315" s="78"/>
      <c r="C315" s="74"/>
      <c r="D315" s="202"/>
      <c r="E315" s="203"/>
      <c r="F315" s="203"/>
      <c r="G315" s="203"/>
      <c r="H315" s="203"/>
      <c r="I315" s="203"/>
      <c r="J315" s="203"/>
      <c r="K315" s="203"/>
      <c r="L315" s="203"/>
      <c r="M315" s="203"/>
      <c r="N315" s="203"/>
      <c r="O315" s="203"/>
      <c r="P315" s="203"/>
    </row>
    <row r="316" spans="1:16">
      <c r="A316" s="78"/>
      <c r="B316" s="78"/>
      <c r="C316" s="74" t="s">
        <v>50</v>
      </c>
      <c r="D316" s="202">
        <f t="shared" ref="D316:D323" si="87">SUM(E316:P316)</f>
        <v>2171994</v>
      </c>
      <c r="E316" s="211">
        <v>125384</v>
      </c>
      <c r="F316" s="211">
        <v>139501</v>
      </c>
      <c r="G316" s="211">
        <v>80614</v>
      </c>
      <c r="H316" s="211">
        <v>212498</v>
      </c>
      <c r="I316" s="211">
        <v>-471</v>
      </c>
      <c r="J316" s="211">
        <v>2871</v>
      </c>
      <c r="K316" s="211">
        <v>182021</v>
      </c>
      <c r="L316" s="211">
        <v>236233</v>
      </c>
      <c r="M316" s="211">
        <v>245562</v>
      </c>
      <c r="N316" s="211">
        <v>315880</v>
      </c>
      <c r="O316" s="211">
        <v>311140</v>
      </c>
      <c r="P316" s="211">
        <v>320761</v>
      </c>
    </row>
    <row r="317" spans="1:16">
      <c r="A317" s="78"/>
      <c r="B317" s="78"/>
      <c r="C317" s="74" t="s">
        <v>51</v>
      </c>
      <c r="D317" s="202">
        <f t="shared" si="87"/>
        <v>2805979</v>
      </c>
      <c r="E317" s="211">
        <v>257090</v>
      </c>
      <c r="F317" s="211">
        <v>241372</v>
      </c>
      <c r="G317" s="211">
        <v>226708</v>
      </c>
      <c r="H317" s="211">
        <v>234162</v>
      </c>
      <c r="I317" s="211">
        <v>179358</v>
      </c>
      <c r="J317" s="211">
        <v>213110</v>
      </c>
      <c r="K317" s="211">
        <v>209454</v>
      </c>
      <c r="L317" s="211">
        <v>239479</v>
      </c>
      <c r="M317" s="211">
        <v>224078</v>
      </c>
      <c r="N317" s="211">
        <v>239252</v>
      </c>
      <c r="O317" s="211">
        <v>266306</v>
      </c>
      <c r="P317" s="211">
        <v>275610</v>
      </c>
    </row>
    <row r="318" spans="1:16">
      <c r="A318" s="74"/>
      <c r="B318" s="74"/>
      <c r="C318" s="85" t="s">
        <v>52</v>
      </c>
      <c r="D318" s="202">
        <f t="shared" si="87"/>
        <v>115473</v>
      </c>
      <c r="E318" s="211">
        <v>-243</v>
      </c>
      <c r="F318" s="211">
        <v>114</v>
      </c>
      <c r="G318" s="211">
        <v>-301</v>
      </c>
      <c r="H318" s="211">
        <v>1316</v>
      </c>
      <c r="I318" s="211">
        <v>5282</v>
      </c>
      <c r="J318" s="211">
        <v>10124</v>
      </c>
      <c r="K318" s="211">
        <v>25588</v>
      </c>
      <c r="L318" s="211">
        <v>28087</v>
      </c>
      <c r="M318" s="211">
        <v>16948</v>
      </c>
      <c r="N318" s="211">
        <v>14317</v>
      </c>
      <c r="O318" s="211">
        <v>6632</v>
      </c>
      <c r="P318" s="211">
        <v>7609</v>
      </c>
    </row>
    <row r="319" spans="1:16">
      <c r="A319" s="74"/>
      <c r="B319" s="74"/>
      <c r="C319" s="85" t="s">
        <v>53</v>
      </c>
      <c r="D319" s="202">
        <f t="shared" si="87"/>
        <v>3348</v>
      </c>
      <c r="E319" s="211">
        <v>-25</v>
      </c>
      <c r="F319" s="211">
        <v>258</v>
      </c>
      <c r="G319" s="211">
        <v>128</v>
      </c>
      <c r="H319" s="211">
        <v>187</v>
      </c>
      <c r="I319" s="211">
        <v>-149</v>
      </c>
      <c r="J319" s="211">
        <v>-24</v>
      </c>
      <c r="K319" s="211">
        <v>890</v>
      </c>
      <c r="L319" s="211">
        <v>696</v>
      </c>
      <c r="M319" s="211">
        <v>867</v>
      </c>
      <c r="N319" s="211">
        <v>46</v>
      </c>
      <c r="O319" s="211">
        <v>13</v>
      </c>
      <c r="P319" s="211">
        <v>461</v>
      </c>
    </row>
    <row r="320" spans="1:16">
      <c r="A320" s="74"/>
      <c r="B320" s="74"/>
      <c r="C320" s="85" t="s">
        <v>54</v>
      </c>
      <c r="D320" s="202">
        <f t="shared" si="87"/>
        <v>1433878</v>
      </c>
      <c r="E320" s="211">
        <v>130938</v>
      </c>
      <c r="F320" s="211">
        <v>124670</v>
      </c>
      <c r="G320" s="211">
        <v>128862</v>
      </c>
      <c r="H320" s="211">
        <v>135930</v>
      </c>
      <c r="I320" s="211">
        <v>125118</v>
      </c>
      <c r="J320" s="211">
        <v>98816</v>
      </c>
      <c r="K320" s="211">
        <v>118302</v>
      </c>
      <c r="L320" s="211">
        <v>134845</v>
      </c>
      <c r="M320" s="211">
        <v>132717</v>
      </c>
      <c r="N320" s="211">
        <v>4573</v>
      </c>
      <c r="O320" s="211">
        <v>148272</v>
      </c>
      <c r="P320" s="211">
        <v>150835</v>
      </c>
    </row>
    <row r="321" spans="1:16">
      <c r="A321" s="74"/>
      <c r="B321" s="74"/>
      <c r="C321" s="85" t="s">
        <v>115</v>
      </c>
      <c r="D321" s="202">
        <f t="shared" si="87"/>
        <v>3047188</v>
      </c>
      <c r="E321" s="211">
        <v>300761</v>
      </c>
      <c r="F321" s="211">
        <v>261431</v>
      </c>
      <c r="G321" s="211">
        <v>188443</v>
      </c>
      <c r="H321" s="211">
        <v>243628</v>
      </c>
      <c r="I321" s="211">
        <v>246617</v>
      </c>
      <c r="J321" s="211">
        <v>205676</v>
      </c>
      <c r="K321" s="211">
        <v>236227</v>
      </c>
      <c r="L321" s="211">
        <v>233974</v>
      </c>
      <c r="M321" s="211">
        <v>272646</v>
      </c>
      <c r="N321" s="211">
        <v>268152</v>
      </c>
      <c r="O321" s="211">
        <v>280946</v>
      </c>
      <c r="P321" s="211">
        <v>308687</v>
      </c>
    </row>
    <row r="322" spans="1:16">
      <c r="A322" s="147"/>
      <c r="B322" s="147"/>
      <c r="C322" s="163" t="s">
        <v>116</v>
      </c>
      <c r="D322" s="202">
        <f t="shared" si="87"/>
        <v>3531485</v>
      </c>
      <c r="E322" s="211">
        <v>347014</v>
      </c>
      <c r="F322" s="211">
        <v>295783</v>
      </c>
      <c r="G322" s="211">
        <v>271073</v>
      </c>
      <c r="H322" s="211">
        <v>202574</v>
      </c>
      <c r="I322" s="211">
        <v>210193</v>
      </c>
      <c r="J322" s="211">
        <v>270877</v>
      </c>
      <c r="K322" s="211">
        <v>281665</v>
      </c>
      <c r="L322" s="211">
        <v>323913</v>
      </c>
      <c r="M322" s="211">
        <v>317115</v>
      </c>
      <c r="N322" s="211">
        <v>298637</v>
      </c>
      <c r="O322" s="211">
        <v>344997</v>
      </c>
      <c r="P322" s="211">
        <v>367644</v>
      </c>
    </row>
    <row r="323" spans="1:16">
      <c r="A323" s="147"/>
      <c r="B323" s="147"/>
      <c r="C323" s="163" t="s">
        <v>153</v>
      </c>
      <c r="D323" s="202">
        <f t="shared" si="87"/>
        <v>576231</v>
      </c>
      <c r="E323" s="211">
        <v>-982</v>
      </c>
      <c r="F323" s="211">
        <v>-1093</v>
      </c>
      <c r="G323" s="211">
        <v>-1139</v>
      </c>
      <c r="H323" s="211">
        <v>35775</v>
      </c>
      <c r="I323" s="211">
        <v>64962</v>
      </c>
      <c r="J323" s="211">
        <v>49784</v>
      </c>
      <c r="K323" s="211">
        <v>74617</v>
      </c>
      <c r="L323" s="211">
        <v>87751</v>
      </c>
      <c r="M323" s="211">
        <v>56501</v>
      </c>
      <c r="N323" s="211">
        <v>77175</v>
      </c>
      <c r="O323" s="211">
        <v>52526</v>
      </c>
      <c r="P323" s="211">
        <v>80354</v>
      </c>
    </row>
    <row r="324" spans="1:16">
      <c r="A324" s="74"/>
      <c r="B324" s="85"/>
      <c r="C324" s="74"/>
      <c r="D324" s="215" t="s">
        <v>86</v>
      </c>
      <c r="E324" s="215" t="s">
        <v>86</v>
      </c>
      <c r="F324" s="215" t="s">
        <v>86</v>
      </c>
      <c r="G324" s="215" t="s">
        <v>86</v>
      </c>
      <c r="H324" s="215" t="s">
        <v>86</v>
      </c>
      <c r="I324" s="215" t="s">
        <v>86</v>
      </c>
      <c r="J324" s="215" t="s">
        <v>86</v>
      </c>
      <c r="K324" s="215" t="s">
        <v>86</v>
      </c>
      <c r="L324" s="215" t="s">
        <v>86</v>
      </c>
      <c r="M324" s="215" t="s">
        <v>86</v>
      </c>
      <c r="N324" s="215" t="s">
        <v>86</v>
      </c>
      <c r="O324" s="215" t="s">
        <v>86</v>
      </c>
      <c r="P324" s="215" t="s">
        <v>86</v>
      </c>
    </row>
    <row r="325" spans="1:16">
      <c r="A325" s="78" t="s">
        <v>62</v>
      </c>
      <c r="B325" s="85"/>
      <c r="C325" s="74"/>
      <c r="D325" s="210">
        <f>SUM(E325:P325)</f>
        <v>13685576</v>
      </c>
      <c r="E325" s="213">
        <f>SUM(E316:E323)</f>
        <v>1159937</v>
      </c>
      <c r="F325" s="213">
        <f>SUM(F316:F323)</f>
        <v>1062036</v>
      </c>
      <c r="G325" s="213">
        <f>SUM(G316:G323)</f>
        <v>894388</v>
      </c>
      <c r="H325" s="213">
        <f t="shared" ref="H325:J325" si="88">SUM(H316:H323)</f>
        <v>1066070</v>
      </c>
      <c r="I325" s="213">
        <f t="shared" si="88"/>
        <v>830910</v>
      </c>
      <c r="J325" s="213">
        <f t="shared" si="88"/>
        <v>851234</v>
      </c>
      <c r="K325" s="213">
        <f t="shared" ref="K325:M325" si="89">SUM(K316:K323)</f>
        <v>1128764</v>
      </c>
      <c r="L325" s="213">
        <f t="shared" si="89"/>
        <v>1284978</v>
      </c>
      <c r="M325" s="213">
        <f t="shared" si="89"/>
        <v>1266434</v>
      </c>
      <c r="N325" s="213">
        <f t="shared" ref="N325:P325" si="90">SUM(N316:N323)</f>
        <v>1218032</v>
      </c>
      <c r="O325" s="213">
        <f t="shared" si="90"/>
        <v>1410832</v>
      </c>
      <c r="P325" s="213">
        <f t="shared" si="90"/>
        <v>1511961</v>
      </c>
    </row>
    <row r="326" spans="1:16">
      <c r="A326" s="74"/>
      <c r="B326" s="85"/>
      <c r="C326" s="74"/>
      <c r="D326" s="202"/>
      <c r="E326" s="202"/>
      <c r="F326" s="202"/>
      <c r="G326" s="202"/>
      <c r="H326" s="202"/>
      <c r="I326" s="202"/>
      <c r="J326" s="202"/>
      <c r="K326" s="202"/>
      <c r="L326" s="202"/>
      <c r="M326" s="202"/>
      <c r="N326" s="202"/>
      <c r="O326" s="202"/>
      <c r="P326" s="202"/>
    </row>
    <row r="327" spans="1:16">
      <c r="A327" s="170" t="s">
        <v>145</v>
      </c>
      <c r="B327" s="85"/>
      <c r="C327" s="74"/>
      <c r="D327" s="202"/>
      <c r="E327" s="203"/>
      <c r="F327" s="203"/>
      <c r="G327" s="203"/>
      <c r="H327" s="203"/>
      <c r="I327" s="203"/>
      <c r="J327" s="203"/>
      <c r="K327" s="203"/>
      <c r="L327" s="203"/>
      <c r="M327" s="203"/>
      <c r="N327" s="203"/>
      <c r="O327" s="203"/>
      <c r="P327" s="203"/>
    </row>
    <row r="328" spans="1:16">
      <c r="A328" s="74"/>
      <c r="B328" s="74"/>
      <c r="C328" s="85" t="s">
        <v>63</v>
      </c>
      <c r="D328" s="202">
        <f t="shared" ref="D328:D329" si="91">SUM(E328:P328)</f>
        <v>2745774</v>
      </c>
      <c r="E328" s="211">
        <v>338705</v>
      </c>
      <c r="F328" s="211">
        <v>185185</v>
      </c>
      <c r="G328" s="211">
        <v>356460</v>
      </c>
      <c r="H328" s="211">
        <v>260860</v>
      </c>
      <c r="I328" s="211">
        <v>356464</v>
      </c>
      <c r="J328" s="211">
        <v>292290</v>
      </c>
      <c r="K328" s="211">
        <v>155842</v>
      </c>
      <c r="L328" s="211">
        <v>122582</v>
      </c>
      <c r="M328" s="211">
        <v>125261</v>
      </c>
      <c r="N328" s="211">
        <v>140275</v>
      </c>
      <c r="O328" s="211">
        <v>201574</v>
      </c>
      <c r="P328" s="211">
        <v>210276</v>
      </c>
    </row>
    <row r="329" spans="1:16">
      <c r="A329" s="74"/>
      <c r="B329" s="74"/>
      <c r="C329" s="85" t="s">
        <v>64</v>
      </c>
      <c r="D329" s="202">
        <f t="shared" si="91"/>
        <v>189984.08100000003</v>
      </c>
      <c r="E329" s="211">
        <v>5422.8620000000001</v>
      </c>
      <c r="F329" s="211">
        <v>4538.5500000000011</v>
      </c>
      <c r="G329" s="211">
        <v>12268.090999999999</v>
      </c>
      <c r="H329" s="211">
        <v>21692.872000000003</v>
      </c>
      <c r="I329" s="211">
        <v>14881.717000000001</v>
      </c>
      <c r="J329" s="211">
        <v>22755.168999999998</v>
      </c>
      <c r="K329" s="211">
        <v>40443.983</v>
      </c>
      <c r="L329" s="211">
        <v>28311.996999999996</v>
      </c>
      <c r="M329" s="211">
        <v>19411.649000000005</v>
      </c>
      <c r="N329" s="211">
        <v>6583.9390000000003</v>
      </c>
      <c r="O329" s="211">
        <v>6836.6840000000002</v>
      </c>
      <c r="P329" s="211">
        <v>6836.5679999999993</v>
      </c>
    </row>
    <row r="330" spans="1:16">
      <c r="A330" s="74"/>
      <c r="B330" s="74"/>
      <c r="C330" s="85"/>
      <c r="D330" s="215" t="s">
        <v>86</v>
      </c>
      <c r="E330" s="215" t="s">
        <v>86</v>
      </c>
      <c r="F330" s="215" t="s">
        <v>86</v>
      </c>
      <c r="G330" s="215" t="s">
        <v>86</v>
      </c>
      <c r="H330" s="215" t="s">
        <v>86</v>
      </c>
      <c r="I330" s="215" t="s">
        <v>86</v>
      </c>
      <c r="J330" s="215" t="s">
        <v>86</v>
      </c>
      <c r="K330" s="215" t="s">
        <v>86</v>
      </c>
      <c r="L330" s="215" t="s">
        <v>86</v>
      </c>
      <c r="M330" s="215" t="s">
        <v>86</v>
      </c>
      <c r="N330" s="215" t="s">
        <v>86</v>
      </c>
      <c r="O330" s="215" t="s">
        <v>86</v>
      </c>
      <c r="P330" s="215" t="s">
        <v>86</v>
      </c>
    </row>
    <row r="331" spans="1:16">
      <c r="A331" s="78" t="s">
        <v>65</v>
      </c>
      <c r="B331" s="85"/>
      <c r="C331" s="74"/>
      <c r="D331" s="210">
        <f>SUM(E331:P331)</f>
        <v>2935758.0809999998</v>
      </c>
      <c r="E331" s="213">
        <f t="shared" ref="E331:P331" si="92">SUM(E328:E329)</f>
        <v>344127.86200000002</v>
      </c>
      <c r="F331" s="213">
        <f t="shared" si="92"/>
        <v>189723.55</v>
      </c>
      <c r="G331" s="213">
        <f t="shared" si="92"/>
        <v>368728.09100000001</v>
      </c>
      <c r="H331" s="213">
        <f t="shared" ref="H331:J331" si="93">SUM(H328:H329)</f>
        <v>282552.87199999997</v>
      </c>
      <c r="I331" s="213">
        <f t="shared" si="93"/>
        <v>371345.717</v>
      </c>
      <c r="J331" s="213">
        <f t="shared" si="93"/>
        <v>315045.16899999999</v>
      </c>
      <c r="K331" s="213">
        <f t="shared" ref="K331:M331" si="94">SUM(K328:K329)</f>
        <v>196285.98300000001</v>
      </c>
      <c r="L331" s="213">
        <f t="shared" si="94"/>
        <v>150893.997</v>
      </c>
      <c r="M331" s="213">
        <f t="shared" si="94"/>
        <v>144672.649</v>
      </c>
      <c r="N331" s="213">
        <f t="shared" si="92"/>
        <v>146858.93900000001</v>
      </c>
      <c r="O331" s="213">
        <f t="shared" si="92"/>
        <v>208410.68400000001</v>
      </c>
      <c r="P331" s="213">
        <f t="shared" si="92"/>
        <v>217112.568</v>
      </c>
    </row>
    <row r="332" spans="1:16">
      <c r="A332" s="74"/>
      <c r="B332" s="85"/>
      <c r="C332" s="74"/>
      <c r="D332" s="202"/>
      <c r="E332" s="203"/>
      <c r="F332" s="203"/>
      <c r="G332" s="203"/>
      <c r="H332" s="203"/>
      <c r="I332" s="203"/>
      <c r="J332" s="203"/>
      <c r="K332" s="203"/>
      <c r="L332" s="203"/>
      <c r="M332" s="203"/>
      <c r="N332" s="203"/>
      <c r="O332" s="203"/>
      <c r="P332" s="203"/>
    </row>
    <row r="333" spans="1:16">
      <c r="A333" s="170" t="s">
        <v>146</v>
      </c>
      <c r="B333" s="85"/>
      <c r="C333" s="74"/>
      <c r="D333" s="202"/>
      <c r="E333" s="203"/>
      <c r="F333" s="203"/>
      <c r="G333" s="203"/>
      <c r="H333" s="203"/>
      <c r="I333" s="203"/>
      <c r="J333" s="203"/>
      <c r="K333" s="203"/>
      <c r="L333" s="203"/>
      <c r="M333" s="203"/>
      <c r="N333" s="203"/>
      <c r="O333" s="203"/>
      <c r="P333" s="203"/>
    </row>
    <row r="334" spans="1:16">
      <c r="A334" s="74"/>
      <c r="B334" s="74"/>
      <c r="C334" s="85" t="s">
        <v>56</v>
      </c>
      <c r="D334" s="202">
        <f t="shared" ref="D334:D352" si="95">SUM(E334:P334)</f>
        <v>262129</v>
      </c>
      <c r="E334" s="211">
        <v>26678</v>
      </c>
      <c r="F334" s="211">
        <v>23814</v>
      </c>
      <c r="G334" s="211">
        <v>24414</v>
      </c>
      <c r="H334" s="211">
        <v>22604</v>
      </c>
      <c r="I334" s="211">
        <v>24615</v>
      </c>
      <c r="J334" s="211">
        <v>21953</v>
      </c>
      <c r="K334" s="211">
        <v>20656</v>
      </c>
      <c r="L334" s="211">
        <v>18500</v>
      </c>
      <c r="M334" s="211">
        <v>18737</v>
      </c>
      <c r="N334" s="211">
        <v>20510</v>
      </c>
      <c r="O334" s="211">
        <v>16185</v>
      </c>
      <c r="P334" s="211">
        <v>23463</v>
      </c>
    </row>
    <row r="335" spans="1:16">
      <c r="A335" s="74"/>
      <c r="B335" s="74"/>
      <c r="C335" s="85" t="s">
        <v>109</v>
      </c>
      <c r="D335" s="202">
        <f t="shared" si="95"/>
        <v>3933.8949999999995</v>
      </c>
      <c r="E335" s="211">
        <v>117.904</v>
      </c>
      <c r="F335" s="211">
        <v>258.07499999999999</v>
      </c>
      <c r="G335" s="211">
        <v>361.88499999999999</v>
      </c>
      <c r="H335" s="211">
        <v>425.95800000000003</v>
      </c>
      <c r="I335" s="211">
        <v>391.185</v>
      </c>
      <c r="J335" s="211">
        <v>394.38799999999998</v>
      </c>
      <c r="K335" s="211">
        <v>534.83600000000001</v>
      </c>
      <c r="L335" s="211">
        <v>438.94</v>
      </c>
      <c r="M335" s="211">
        <v>412.07499999999999</v>
      </c>
      <c r="N335" s="211">
        <v>345.322</v>
      </c>
      <c r="O335" s="211">
        <v>168.33600000000001</v>
      </c>
      <c r="P335" s="211">
        <v>84.991</v>
      </c>
    </row>
    <row r="336" spans="1:16">
      <c r="A336" s="74"/>
      <c r="B336" s="74"/>
      <c r="C336" s="85" t="s">
        <v>155</v>
      </c>
      <c r="D336" s="202">
        <f t="shared" si="95"/>
        <v>603521</v>
      </c>
      <c r="E336" s="211">
        <v>88878</v>
      </c>
      <c r="F336" s="211">
        <v>70782</v>
      </c>
      <c r="G336" s="211">
        <v>71034</v>
      </c>
      <c r="H336" s="211">
        <v>61228</v>
      </c>
      <c r="I336" s="211">
        <v>48192</v>
      </c>
      <c r="J336" s="211">
        <v>27670</v>
      </c>
      <c r="K336" s="211">
        <v>24877</v>
      </c>
      <c r="L336" s="211">
        <v>26090</v>
      </c>
      <c r="M336" s="211">
        <v>33173</v>
      </c>
      <c r="N336" s="211">
        <v>40097</v>
      </c>
      <c r="O336" s="211">
        <v>43577</v>
      </c>
      <c r="P336" s="211">
        <v>67923</v>
      </c>
    </row>
    <row r="337" spans="1:16">
      <c r="A337" s="74"/>
      <c r="B337" s="74"/>
      <c r="C337" s="85" t="s">
        <v>66</v>
      </c>
      <c r="D337" s="202">
        <f t="shared" si="95"/>
        <v>469881</v>
      </c>
      <c r="E337" s="211">
        <v>61119</v>
      </c>
      <c r="F337" s="211">
        <v>53647</v>
      </c>
      <c r="G337" s="211">
        <v>44975</v>
      </c>
      <c r="H337" s="211">
        <v>44397</v>
      </c>
      <c r="I337" s="211">
        <v>34436</v>
      </c>
      <c r="J337" s="211">
        <v>28214</v>
      </c>
      <c r="K337" s="211">
        <v>18705</v>
      </c>
      <c r="L337" s="211">
        <v>16572</v>
      </c>
      <c r="M337" s="211">
        <v>19169</v>
      </c>
      <c r="N337" s="211">
        <v>33322</v>
      </c>
      <c r="O337" s="211">
        <v>47925</v>
      </c>
      <c r="P337" s="211">
        <v>67400</v>
      </c>
    </row>
    <row r="338" spans="1:16">
      <c r="A338" s="147"/>
      <c r="B338" s="147"/>
      <c r="C338" s="163" t="s">
        <v>156</v>
      </c>
      <c r="D338" s="202">
        <f t="shared" ref="D338:D342" si="96">SUM(E338:P338)</f>
        <v>805728</v>
      </c>
      <c r="E338" s="211">
        <v>97926</v>
      </c>
      <c r="F338" s="211">
        <v>98340</v>
      </c>
      <c r="G338" s="211">
        <v>74009</v>
      </c>
      <c r="H338" s="211">
        <v>74670</v>
      </c>
      <c r="I338" s="211">
        <v>60742</v>
      </c>
      <c r="J338" s="211">
        <v>48845</v>
      </c>
      <c r="K338" s="211">
        <v>30435</v>
      </c>
      <c r="L338" s="211">
        <v>28631</v>
      </c>
      <c r="M338" s="211">
        <v>34434</v>
      </c>
      <c r="N338" s="211">
        <v>56970</v>
      </c>
      <c r="O338" s="211">
        <v>78077</v>
      </c>
      <c r="P338" s="211">
        <v>122649</v>
      </c>
    </row>
    <row r="339" spans="1:16">
      <c r="A339" s="147"/>
      <c r="B339" s="147"/>
      <c r="C339" s="163" t="s">
        <v>67</v>
      </c>
      <c r="D339" s="202">
        <f t="shared" si="96"/>
        <v>208749</v>
      </c>
      <c r="E339" s="211">
        <v>23799</v>
      </c>
      <c r="F339" s="211">
        <v>22350</v>
      </c>
      <c r="G339" s="211">
        <v>18281</v>
      </c>
      <c r="H339" s="211">
        <v>20959</v>
      </c>
      <c r="I339" s="211">
        <v>17191</v>
      </c>
      <c r="J339" s="211">
        <v>13358</v>
      </c>
      <c r="K339" s="211">
        <v>9897</v>
      </c>
      <c r="L339" s="211">
        <v>10579</v>
      </c>
      <c r="M339" s="211">
        <v>12557</v>
      </c>
      <c r="N339" s="211">
        <v>15070</v>
      </c>
      <c r="O339" s="211">
        <v>19795</v>
      </c>
      <c r="P339" s="211">
        <v>24913</v>
      </c>
    </row>
    <row r="340" spans="1:16">
      <c r="A340" s="147"/>
      <c r="B340" s="147"/>
      <c r="C340" s="163" t="s">
        <v>68</v>
      </c>
      <c r="D340" s="202">
        <f t="shared" si="96"/>
        <v>328535</v>
      </c>
      <c r="E340" s="211">
        <v>50641</v>
      </c>
      <c r="F340" s="211">
        <v>38960</v>
      </c>
      <c r="G340" s="211">
        <v>35671</v>
      </c>
      <c r="H340" s="211">
        <v>33102</v>
      </c>
      <c r="I340" s="211">
        <v>31987</v>
      </c>
      <c r="J340" s="211">
        <v>18141</v>
      </c>
      <c r="K340" s="211">
        <v>14272</v>
      </c>
      <c r="L340" s="211">
        <v>13891</v>
      </c>
      <c r="M340" s="211">
        <v>18157</v>
      </c>
      <c r="N340" s="211">
        <v>18934</v>
      </c>
      <c r="O340" s="211">
        <v>18472</v>
      </c>
      <c r="P340" s="211">
        <v>36307</v>
      </c>
    </row>
    <row r="341" spans="1:16">
      <c r="A341" s="147"/>
      <c r="B341" s="147"/>
      <c r="C341" s="163" t="s">
        <v>69</v>
      </c>
      <c r="D341" s="202">
        <f t="shared" si="96"/>
        <v>123123</v>
      </c>
      <c r="E341" s="211">
        <v>19240</v>
      </c>
      <c r="F341" s="211">
        <v>14725</v>
      </c>
      <c r="G341" s="211">
        <v>13276</v>
      </c>
      <c r="H341" s="211">
        <v>12620</v>
      </c>
      <c r="I341" s="211">
        <v>12006</v>
      </c>
      <c r="J341" s="211">
        <v>7013</v>
      </c>
      <c r="K341" s="211">
        <v>5325</v>
      </c>
      <c r="L341" s="211">
        <v>4825</v>
      </c>
      <c r="M341" s="211">
        <v>6459</v>
      </c>
      <c r="N341" s="211">
        <v>7098</v>
      </c>
      <c r="O341" s="211">
        <v>7114</v>
      </c>
      <c r="P341" s="211">
        <v>13422</v>
      </c>
    </row>
    <row r="342" spans="1:16">
      <c r="A342" s="147"/>
      <c r="B342" s="147"/>
      <c r="C342" s="163" t="s">
        <v>70</v>
      </c>
      <c r="D342" s="202">
        <f t="shared" si="96"/>
        <v>265804</v>
      </c>
      <c r="E342" s="211">
        <v>14573</v>
      </c>
      <c r="F342" s="211">
        <v>25590</v>
      </c>
      <c r="G342" s="211">
        <v>25219</v>
      </c>
      <c r="H342" s="211">
        <v>27398</v>
      </c>
      <c r="I342" s="211">
        <v>32059</v>
      </c>
      <c r="J342" s="211">
        <v>24848</v>
      </c>
      <c r="K342" s="211">
        <v>24086</v>
      </c>
      <c r="L342" s="211">
        <v>21209</v>
      </c>
      <c r="M342" s="211">
        <v>21762</v>
      </c>
      <c r="N342" s="211">
        <v>17005</v>
      </c>
      <c r="O342" s="211">
        <v>14743</v>
      </c>
      <c r="P342" s="211">
        <v>17312</v>
      </c>
    </row>
    <row r="343" spans="1:16">
      <c r="A343" s="74"/>
      <c r="B343" s="74"/>
      <c r="C343" s="85" t="s">
        <v>71</v>
      </c>
      <c r="D343" s="202">
        <f t="shared" si="95"/>
        <v>383965</v>
      </c>
      <c r="E343" s="211">
        <v>42123</v>
      </c>
      <c r="F343" s="211">
        <v>42727</v>
      </c>
      <c r="G343" s="211">
        <v>40490</v>
      </c>
      <c r="H343" s="211">
        <v>42292</v>
      </c>
      <c r="I343" s="211">
        <v>34456</v>
      </c>
      <c r="J343" s="211">
        <v>25066</v>
      </c>
      <c r="K343" s="211">
        <v>18412</v>
      </c>
      <c r="L343" s="211">
        <v>14326</v>
      </c>
      <c r="M343" s="211">
        <v>17668</v>
      </c>
      <c r="N343" s="211">
        <v>25379</v>
      </c>
      <c r="O343" s="211">
        <v>31695</v>
      </c>
      <c r="P343" s="211">
        <v>49331</v>
      </c>
    </row>
    <row r="344" spans="1:16">
      <c r="A344" s="74"/>
      <c r="B344" s="74"/>
      <c r="C344" s="85" t="s">
        <v>72</v>
      </c>
      <c r="D344" s="202">
        <f t="shared" si="95"/>
        <v>253408</v>
      </c>
      <c r="E344" s="211">
        <v>10511</v>
      </c>
      <c r="F344" s="211">
        <v>20397</v>
      </c>
      <c r="G344" s="211">
        <v>22294</v>
      </c>
      <c r="H344" s="211">
        <v>29008</v>
      </c>
      <c r="I344" s="211">
        <v>31202</v>
      </c>
      <c r="J344" s="211">
        <v>23574</v>
      </c>
      <c r="K344" s="211">
        <v>27783</v>
      </c>
      <c r="L344" s="211">
        <v>24543</v>
      </c>
      <c r="M344" s="211">
        <v>21253</v>
      </c>
      <c r="N344" s="211">
        <v>16328</v>
      </c>
      <c r="O344" s="211">
        <v>14447</v>
      </c>
      <c r="P344" s="211">
        <v>12068</v>
      </c>
    </row>
    <row r="345" spans="1:16">
      <c r="A345" s="74"/>
      <c r="B345" s="74"/>
      <c r="C345" s="85" t="s">
        <v>110</v>
      </c>
      <c r="D345" s="202">
        <f t="shared" si="95"/>
        <v>391503</v>
      </c>
      <c r="E345" s="211">
        <v>27239</v>
      </c>
      <c r="F345" s="211">
        <v>43943</v>
      </c>
      <c r="G345" s="211">
        <v>40261</v>
      </c>
      <c r="H345" s="211">
        <v>41804</v>
      </c>
      <c r="I345" s="211">
        <v>45884</v>
      </c>
      <c r="J345" s="211">
        <v>29814</v>
      </c>
      <c r="K345" s="211">
        <v>22608</v>
      </c>
      <c r="L345" s="211">
        <v>24025</v>
      </c>
      <c r="M345" s="211">
        <v>24099</v>
      </c>
      <c r="N345" s="211">
        <v>30988</v>
      </c>
      <c r="O345" s="211">
        <v>26290</v>
      </c>
      <c r="P345" s="211">
        <v>34548</v>
      </c>
    </row>
    <row r="346" spans="1:16">
      <c r="A346" s="74"/>
      <c r="B346" s="74"/>
      <c r="C346" s="85" t="s">
        <v>111</v>
      </c>
      <c r="D346" s="202">
        <f t="shared" si="95"/>
        <v>196630</v>
      </c>
      <c r="E346" s="211">
        <v>13662</v>
      </c>
      <c r="F346" s="211">
        <v>21046</v>
      </c>
      <c r="G346" s="211">
        <v>20001</v>
      </c>
      <c r="H346" s="211">
        <v>20127</v>
      </c>
      <c r="I346" s="211">
        <v>21735</v>
      </c>
      <c r="J346" s="211">
        <v>15389</v>
      </c>
      <c r="K346" s="211">
        <v>11543</v>
      </c>
      <c r="L346" s="211">
        <v>13290</v>
      </c>
      <c r="M346" s="211">
        <v>12162</v>
      </c>
      <c r="N346" s="211">
        <v>16212</v>
      </c>
      <c r="O346" s="211">
        <v>14717</v>
      </c>
      <c r="P346" s="211">
        <v>16746</v>
      </c>
    </row>
    <row r="347" spans="1:16">
      <c r="A347" s="74"/>
      <c r="B347" s="74"/>
      <c r="C347" s="89" t="s">
        <v>73</v>
      </c>
      <c r="D347" s="202">
        <f t="shared" si="95"/>
        <v>115716</v>
      </c>
      <c r="E347" s="211">
        <v>12361</v>
      </c>
      <c r="F347" s="211">
        <v>13006</v>
      </c>
      <c r="G347" s="211">
        <v>12414</v>
      </c>
      <c r="H347" s="211">
        <v>12599</v>
      </c>
      <c r="I347" s="211">
        <v>10296</v>
      </c>
      <c r="J347" s="211">
        <v>7795</v>
      </c>
      <c r="K347" s="211">
        <v>5802</v>
      </c>
      <c r="L347" s="211">
        <v>4575</v>
      </c>
      <c r="M347" s="211">
        <v>5489</v>
      </c>
      <c r="N347" s="211">
        <v>7616</v>
      </c>
      <c r="O347" s="211">
        <v>9385</v>
      </c>
      <c r="P347" s="211">
        <v>14378</v>
      </c>
    </row>
    <row r="348" spans="1:16">
      <c r="A348" s="74"/>
      <c r="B348" s="74"/>
      <c r="C348" s="89" t="s">
        <v>157</v>
      </c>
      <c r="D348" s="202">
        <f t="shared" si="95"/>
        <v>814117</v>
      </c>
      <c r="E348" s="211">
        <v>106762</v>
      </c>
      <c r="F348" s="211">
        <v>82650</v>
      </c>
      <c r="G348" s="211">
        <v>77864</v>
      </c>
      <c r="H348" s="211">
        <v>80677</v>
      </c>
      <c r="I348" s="211">
        <v>58510</v>
      </c>
      <c r="J348" s="211">
        <v>44612</v>
      </c>
      <c r="K348" s="211">
        <v>46097</v>
      </c>
      <c r="L348" s="211">
        <v>35493</v>
      </c>
      <c r="M348" s="211">
        <v>45712</v>
      </c>
      <c r="N348" s="211">
        <v>47299</v>
      </c>
      <c r="O348" s="211">
        <v>92169</v>
      </c>
      <c r="P348" s="211">
        <v>96272</v>
      </c>
    </row>
    <row r="349" spans="1:16">
      <c r="A349" s="74"/>
      <c r="B349" s="74"/>
      <c r="C349" s="89" t="s">
        <v>74</v>
      </c>
      <c r="D349" s="202">
        <f t="shared" si="95"/>
        <v>286356</v>
      </c>
      <c r="E349" s="211">
        <v>46217</v>
      </c>
      <c r="F349" s="211">
        <v>35771</v>
      </c>
      <c r="G349" s="211">
        <v>31244</v>
      </c>
      <c r="H349" s="211">
        <v>30210</v>
      </c>
      <c r="I349" s="211">
        <v>28348</v>
      </c>
      <c r="J349" s="211">
        <v>15454</v>
      </c>
      <c r="K349" s="211">
        <v>11470</v>
      </c>
      <c r="L349" s="211">
        <v>10761</v>
      </c>
      <c r="M349" s="211">
        <v>14273</v>
      </c>
      <c r="N349" s="211">
        <v>15456</v>
      </c>
      <c r="O349" s="211">
        <v>15668</v>
      </c>
      <c r="P349" s="211">
        <v>31484</v>
      </c>
    </row>
    <row r="350" spans="1:16">
      <c r="A350" s="74"/>
      <c r="B350" s="74"/>
      <c r="C350" s="89" t="s">
        <v>75</v>
      </c>
      <c r="D350" s="202">
        <f t="shared" si="95"/>
        <v>413081</v>
      </c>
      <c r="E350" s="211">
        <v>50907</v>
      </c>
      <c r="F350" s="211">
        <v>47305</v>
      </c>
      <c r="G350" s="211">
        <v>39699</v>
      </c>
      <c r="H350" s="211">
        <v>41270</v>
      </c>
      <c r="I350" s="211">
        <v>31992</v>
      </c>
      <c r="J350" s="211">
        <v>28333</v>
      </c>
      <c r="K350" s="211">
        <v>17246</v>
      </c>
      <c r="L350" s="211">
        <v>15444</v>
      </c>
      <c r="M350" s="211">
        <v>19003</v>
      </c>
      <c r="N350" s="211">
        <v>24797</v>
      </c>
      <c r="O350" s="211">
        <v>40670</v>
      </c>
      <c r="P350" s="211">
        <v>56415</v>
      </c>
    </row>
    <row r="351" spans="1:16">
      <c r="A351" s="74"/>
      <c r="B351" s="74"/>
      <c r="C351" s="85" t="s">
        <v>76</v>
      </c>
      <c r="D351" s="202">
        <f t="shared" si="95"/>
        <v>86843</v>
      </c>
      <c r="E351" s="211">
        <v>10450</v>
      </c>
      <c r="F351" s="211">
        <v>10094</v>
      </c>
      <c r="G351" s="211">
        <v>8179</v>
      </c>
      <c r="H351" s="211">
        <v>8535</v>
      </c>
      <c r="I351" s="211">
        <v>6781</v>
      </c>
      <c r="J351" s="211">
        <v>5992</v>
      </c>
      <c r="K351" s="211">
        <v>3850</v>
      </c>
      <c r="L351" s="211">
        <v>3318</v>
      </c>
      <c r="M351" s="211">
        <v>4075</v>
      </c>
      <c r="N351" s="211">
        <v>5366</v>
      </c>
      <c r="O351" s="211">
        <v>8423</v>
      </c>
      <c r="P351" s="211">
        <v>11780</v>
      </c>
    </row>
    <row r="352" spans="1:16">
      <c r="A352" s="74"/>
      <c r="B352" s="85"/>
      <c r="C352" s="74" t="s">
        <v>219</v>
      </c>
      <c r="D352" s="202">
        <f t="shared" si="95"/>
        <v>1488986</v>
      </c>
      <c r="E352" s="211">
        <v>175066</v>
      </c>
      <c r="F352" s="211">
        <v>179232</v>
      </c>
      <c r="G352" s="211">
        <v>144418</v>
      </c>
      <c r="H352" s="211">
        <v>160605</v>
      </c>
      <c r="I352" s="211">
        <v>119589</v>
      </c>
      <c r="J352" s="211">
        <v>86417</v>
      </c>
      <c r="K352" s="211">
        <v>62146</v>
      </c>
      <c r="L352" s="211">
        <v>55642</v>
      </c>
      <c r="M352" s="211">
        <v>63942</v>
      </c>
      <c r="N352" s="211">
        <v>95795</v>
      </c>
      <c r="O352" s="211">
        <v>141891</v>
      </c>
      <c r="P352" s="211">
        <v>204243</v>
      </c>
    </row>
    <row r="353" spans="1:16">
      <c r="A353" s="74"/>
      <c r="B353" s="85"/>
      <c r="C353" s="74"/>
      <c r="D353" s="215" t="s">
        <v>86</v>
      </c>
      <c r="E353" s="215" t="s">
        <v>86</v>
      </c>
      <c r="F353" s="215" t="s">
        <v>86</v>
      </c>
      <c r="G353" s="215" t="s">
        <v>86</v>
      </c>
      <c r="H353" s="215" t="s">
        <v>86</v>
      </c>
      <c r="I353" s="215" t="s">
        <v>86</v>
      </c>
      <c r="J353" s="215" t="s">
        <v>86</v>
      </c>
      <c r="K353" s="215" t="s">
        <v>86</v>
      </c>
      <c r="L353" s="215" t="s">
        <v>86</v>
      </c>
      <c r="M353" s="215" t="s">
        <v>86</v>
      </c>
      <c r="N353" s="215" t="s">
        <v>86</v>
      </c>
      <c r="O353" s="215" t="s">
        <v>86</v>
      </c>
      <c r="P353" s="215" t="s">
        <v>86</v>
      </c>
    </row>
    <row r="354" spans="1:16">
      <c r="A354" s="78" t="s">
        <v>77</v>
      </c>
      <c r="B354" s="85"/>
      <c r="C354" s="74"/>
      <c r="D354" s="210">
        <f>SUM(E354:P354)</f>
        <v>7502008.8950000014</v>
      </c>
      <c r="E354" s="213">
        <f t="shared" ref="E354:P354" si="97">SUM(E334:E352)</f>
        <v>878269.90399999998</v>
      </c>
      <c r="F354" s="213">
        <f t="shared" si="97"/>
        <v>844637.07499999995</v>
      </c>
      <c r="G354" s="213">
        <f t="shared" si="97"/>
        <v>744104.88500000001</v>
      </c>
      <c r="H354" s="213">
        <f t="shared" si="97"/>
        <v>764530.95799999998</v>
      </c>
      <c r="I354" s="213">
        <f t="shared" si="97"/>
        <v>650412.18500000006</v>
      </c>
      <c r="J354" s="213">
        <f t="shared" si="97"/>
        <v>472882.38800000004</v>
      </c>
      <c r="K354" s="213">
        <f t="shared" si="97"/>
        <v>375744.83600000001</v>
      </c>
      <c r="L354" s="213">
        <f t="shared" si="97"/>
        <v>342152.94</v>
      </c>
      <c r="M354" s="213">
        <f t="shared" si="97"/>
        <v>392536.07500000001</v>
      </c>
      <c r="N354" s="213">
        <f t="shared" si="97"/>
        <v>494587.32199999999</v>
      </c>
      <c r="O354" s="213">
        <f t="shared" si="97"/>
        <v>641411.33600000001</v>
      </c>
      <c r="P354" s="213">
        <f t="shared" si="97"/>
        <v>900738.99100000004</v>
      </c>
    </row>
    <row r="355" spans="1:16">
      <c r="A355" s="74"/>
      <c r="B355" s="85"/>
      <c r="C355" s="74"/>
      <c r="D355" s="215" t="s">
        <v>86</v>
      </c>
      <c r="E355" s="215" t="s">
        <v>86</v>
      </c>
      <c r="F355" s="215" t="s">
        <v>86</v>
      </c>
      <c r="G355" s="215" t="s">
        <v>86</v>
      </c>
      <c r="H355" s="215" t="s">
        <v>86</v>
      </c>
      <c r="I355" s="215" t="s">
        <v>86</v>
      </c>
      <c r="J355" s="215" t="s">
        <v>86</v>
      </c>
      <c r="K355" s="215" t="s">
        <v>86</v>
      </c>
      <c r="L355" s="215" t="s">
        <v>86</v>
      </c>
      <c r="M355" s="215" t="s">
        <v>86</v>
      </c>
      <c r="N355" s="215" t="s">
        <v>86</v>
      </c>
      <c r="O355" s="215" t="s">
        <v>86</v>
      </c>
      <c r="P355" s="215" t="s">
        <v>86</v>
      </c>
    </row>
    <row r="356" spans="1:16">
      <c r="A356" s="78" t="s">
        <v>112</v>
      </c>
      <c r="B356" s="74"/>
      <c r="C356" s="74"/>
      <c r="D356" s="210">
        <f>SUM(E356:P356)</f>
        <v>66771437.470707901</v>
      </c>
      <c r="E356" s="213">
        <f t="shared" ref="E356:P356" si="98">SUM(E354,E331,E325,E313,E300,)</f>
        <v>5950953.7816304388</v>
      </c>
      <c r="F356" s="213">
        <f t="shared" si="98"/>
        <v>5336963.2533660941</v>
      </c>
      <c r="G356" s="213">
        <f t="shared" si="98"/>
        <v>5414887.0019054255</v>
      </c>
      <c r="H356" s="213">
        <f t="shared" si="98"/>
        <v>5014219.2955588875</v>
      </c>
      <c r="I356" s="213">
        <f t="shared" si="98"/>
        <v>5019593.6099759089</v>
      </c>
      <c r="J356" s="213">
        <f t="shared" si="98"/>
        <v>5485679.8726562317</v>
      </c>
      <c r="K356" s="213">
        <f t="shared" si="98"/>
        <v>6489641.8838305483</v>
      </c>
      <c r="L356" s="213">
        <f t="shared" si="98"/>
        <v>6282352.570365984</v>
      </c>
      <c r="M356" s="213">
        <f t="shared" si="98"/>
        <v>5331348.1248359792</v>
      </c>
      <c r="N356" s="213">
        <f t="shared" si="98"/>
        <v>5003258.5967686465</v>
      </c>
      <c r="O356" s="213">
        <f t="shared" si="98"/>
        <v>5403802.8455991913</v>
      </c>
      <c r="P356" s="213">
        <f t="shared" si="98"/>
        <v>6038736.6342145577</v>
      </c>
    </row>
    <row r="357" spans="1:16">
      <c r="B357" s="90"/>
      <c r="D357" s="216" t="s">
        <v>106</v>
      </c>
      <c r="E357" s="216" t="s">
        <v>106</v>
      </c>
      <c r="F357" s="216" t="s">
        <v>106</v>
      </c>
      <c r="G357" s="216" t="s">
        <v>106</v>
      </c>
      <c r="H357" s="216" t="s">
        <v>106</v>
      </c>
      <c r="I357" s="216" t="s">
        <v>106</v>
      </c>
      <c r="J357" s="216" t="s">
        <v>106</v>
      </c>
      <c r="K357" s="216" t="s">
        <v>106</v>
      </c>
      <c r="L357" s="216" t="s">
        <v>106</v>
      </c>
      <c r="M357" s="216" t="s">
        <v>106</v>
      </c>
      <c r="N357" s="216" t="s">
        <v>106</v>
      </c>
      <c r="O357" s="216" t="s">
        <v>106</v>
      </c>
      <c r="P357" s="216" t="s">
        <v>106</v>
      </c>
    </row>
    <row r="358" spans="1:16">
      <c r="B358" s="90"/>
      <c r="D358" s="214"/>
      <c r="E358" s="214"/>
      <c r="F358" s="214"/>
      <c r="G358" s="214"/>
      <c r="H358" s="214"/>
      <c r="I358" s="214"/>
      <c r="J358" s="214"/>
      <c r="K358" s="214"/>
      <c r="L358" s="214"/>
      <c r="M358" s="214"/>
      <c r="N358" s="214"/>
      <c r="O358" s="214"/>
      <c r="P358" s="214"/>
    </row>
    <row r="359" spans="1:16" s="226" customFormat="1">
      <c r="A359" s="222"/>
      <c r="B359" s="223"/>
      <c r="C359" s="224" t="s">
        <v>113</v>
      </c>
      <c r="D359" s="225">
        <f t="shared" ref="D359:P359" si="99">D356-D194</f>
        <v>0</v>
      </c>
      <c r="E359" s="225">
        <f t="shared" si="99"/>
        <v>0</v>
      </c>
      <c r="F359" s="225">
        <f t="shared" si="99"/>
        <v>0</v>
      </c>
      <c r="G359" s="226">
        <f t="shared" si="99"/>
        <v>0</v>
      </c>
      <c r="H359" s="226">
        <f t="shared" si="99"/>
        <v>0</v>
      </c>
      <c r="I359" s="226">
        <f t="shared" si="99"/>
        <v>0</v>
      </c>
      <c r="J359" s="226">
        <f t="shared" si="99"/>
        <v>0</v>
      </c>
      <c r="K359" s="226">
        <f t="shared" si="99"/>
        <v>0</v>
      </c>
      <c r="L359" s="226">
        <f t="shared" si="99"/>
        <v>0</v>
      </c>
      <c r="M359" s="226">
        <f t="shared" si="99"/>
        <v>0</v>
      </c>
      <c r="N359" s="226">
        <f t="shared" si="99"/>
        <v>0</v>
      </c>
      <c r="O359" s="226">
        <f t="shared" si="99"/>
        <v>0</v>
      </c>
      <c r="P359" s="226">
        <f t="shared" si="99"/>
        <v>0</v>
      </c>
    </row>
  </sheetData>
  <pageMargins left="0.75" right="0.75" top="1" bottom="1" header="0.5" footer="0.5"/>
  <pageSetup scale="42" fitToHeight="5" orientation="landscape" r:id="rId1"/>
  <headerFooter alignWithMargins="0">
    <oddHeader>&amp;CConfidential per WAC 480-07-160</oddHeader>
  </headerFooter>
  <rowBreaks count="2" manualBreakCount="2">
    <brk id="131" max="16" man="1"/>
    <brk id="312" max="16" man="1"/>
  </rowBreaks>
  <customProperties>
    <customPr name="_pios_id" r:id="rId2"/>
  </customProperties>
  <ignoredErrors>
    <ignoredError sqref="D39:D40 D43 D20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R19"/>
  <sheetViews>
    <sheetView workbookViewId="0"/>
  </sheetViews>
  <sheetFormatPr defaultRowHeight="12.75"/>
  <cols>
    <col min="1" max="1" width="5.7109375" style="172" customWidth="1"/>
    <col min="2" max="2" width="22.42578125" style="172" customWidth="1"/>
    <col min="3" max="3" width="11.5703125" style="172" bestFit="1" customWidth="1"/>
    <col min="4" max="6" width="11.140625" style="172" bestFit="1" customWidth="1"/>
    <col min="7" max="7" width="13.140625" style="172" customWidth="1"/>
    <col min="8" max="8" width="12.7109375" style="172" customWidth="1"/>
    <col min="9" max="11" width="11.140625" style="172" bestFit="1" customWidth="1"/>
    <col min="12" max="12" width="11.7109375" style="172" customWidth="1"/>
    <col min="13" max="13" width="11.5703125" style="172" customWidth="1"/>
    <col min="14" max="14" width="10.7109375" style="172" customWidth="1"/>
    <col min="15" max="15" width="5.7109375" style="172" customWidth="1"/>
    <col min="16" max="16" width="11.7109375" style="172" bestFit="1" customWidth="1"/>
    <col min="17" max="17" width="9.140625" style="172"/>
    <col min="18" max="18" width="28.140625" style="172" bestFit="1" customWidth="1"/>
    <col min="19" max="16384" width="9.140625" style="172"/>
  </cols>
  <sheetData>
    <row r="1" spans="1:18">
      <c r="A1" s="330" t="s">
        <v>212</v>
      </c>
    </row>
    <row r="2" spans="1:18">
      <c r="B2" s="330"/>
      <c r="C2" s="349">
        <f>'WIJAM NPC'!G2</f>
        <v>44562</v>
      </c>
      <c r="D2" s="349">
        <f>'WIJAM NPC'!H2</f>
        <v>44593</v>
      </c>
      <c r="E2" s="349">
        <f>'WIJAM NPC'!I2</f>
        <v>44621</v>
      </c>
      <c r="F2" s="349">
        <f>'WIJAM NPC'!J2</f>
        <v>44652</v>
      </c>
      <c r="G2" s="349">
        <f>'WIJAM NPC'!K2</f>
        <v>44682</v>
      </c>
      <c r="H2" s="349">
        <f>'WIJAM NPC'!L2</f>
        <v>44713</v>
      </c>
      <c r="I2" s="349">
        <f>'WIJAM NPC'!M2</f>
        <v>44743</v>
      </c>
      <c r="J2" s="349">
        <f>'WIJAM NPC'!N2</f>
        <v>44774</v>
      </c>
      <c r="K2" s="349">
        <f>'WIJAM NPC'!O2</f>
        <v>44805</v>
      </c>
      <c r="L2" s="349">
        <f>'WIJAM NPC'!P2</f>
        <v>44835</v>
      </c>
      <c r="M2" s="349">
        <f>'WIJAM NPC'!Q2</f>
        <v>44866</v>
      </c>
      <c r="N2" s="349">
        <f>'WIJAM NPC'!R2</f>
        <v>44896</v>
      </c>
    </row>
    <row r="3" spans="1:18" ht="13.5" customHeight="1">
      <c r="A3" s="347" t="s">
        <v>216</v>
      </c>
      <c r="O3" s="174"/>
      <c r="P3" s="331" t="s">
        <v>80</v>
      </c>
    </row>
    <row r="4" spans="1:18">
      <c r="B4" s="172" t="s">
        <v>213</v>
      </c>
      <c r="C4" s="344">
        <v>1016031.29</v>
      </c>
      <c r="D4" s="344">
        <v>898943.09</v>
      </c>
      <c r="E4" s="344">
        <v>1030487.64</v>
      </c>
      <c r="F4" s="344">
        <v>508788.19000000006</v>
      </c>
      <c r="G4" s="344">
        <v>131414.40000000002</v>
      </c>
      <c r="H4" s="344">
        <v>954018.55999999994</v>
      </c>
      <c r="I4" s="344">
        <v>1014227.36</v>
      </c>
      <c r="J4" s="344">
        <v>1102439.02</v>
      </c>
      <c r="K4" s="344">
        <v>933343.02000000014</v>
      </c>
      <c r="L4" s="344">
        <v>988149.32</v>
      </c>
      <c r="M4" s="344">
        <v>736703.15</v>
      </c>
      <c r="N4" s="344">
        <v>950938.69</v>
      </c>
      <c r="O4" s="344"/>
      <c r="P4" s="344">
        <f>SUM(C4:N4)</f>
        <v>10265483.73</v>
      </c>
    </row>
    <row r="5" spans="1:18">
      <c r="B5" s="345" t="s">
        <v>214</v>
      </c>
      <c r="C5" s="351">
        <v>818154.53999999992</v>
      </c>
      <c r="D5" s="351">
        <v>884765.58000000007</v>
      </c>
      <c r="E5" s="351">
        <v>871353.55999999994</v>
      </c>
      <c r="F5" s="351">
        <v>520895.19</v>
      </c>
      <c r="G5" s="351">
        <v>1064099.21</v>
      </c>
      <c r="H5" s="351">
        <v>576670.09000000008</v>
      </c>
      <c r="I5" s="351">
        <v>1014092.21</v>
      </c>
      <c r="J5" s="351">
        <v>1112166.67</v>
      </c>
      <c r="K5" s="351">
        <v>949287.87</v>
      </c>
      <c r="L5" s="351">
        <v>1252742.9699999997</v>
      </c>
      <c r="M5" s="351">
        <v>721855.16</v>
      </c>
      <c r="N5" s="351">
        <v>797460.66999999993</v>
      </c>
      <c r="O5" s="346"/>
      <c r="P5" s="351">
        <f>SUM(C5:N5)</f>
        <v>10583543.720000001</v>
      </c>
    </row>
    <row r="6" spans="1:18">
      <c r="B6" s="172" t="s">
        <v>215</v>
      </c>
      <c r="C6" s="344">
        <f>C4+C5</f>
        <v>1834185.83</v>
      </c>
      <c r="D6" s="344">
        <f t="shared" ref="D6:N6" si="0">D4+D5</f>
        <v>1783708.67</v>
      </c>
      <c r="E6" s="344">
        <f t="shared" si="0"/>
        <v>1901841.2</v>
      </c>
      <c r="F6" s="344">
        <f t="shared" si="0"/>
        <v>1029683.3800000001</v>
      </c>
      <c r="G6" s="344">
        <f t="shared" si="0"/>
        <v>1195513.6099999999</v>
      </c>
      <c r="H6" s="344">
        <f t="shared" si="0"/>
        <v>1530688.65</v>
      </c>
      <c r="I6" s="344">
        <f t="shared" si="0"/>
        <v>2028319.5699999998</v>
      </c>
      <c r="J6" s="344">
        <f t="shared" si="0"/>
        <v>2214605.69</v>
      </c>
      <c r="K6" s="344">
        <f t="shared" si="0"/>
        <v>1882630.8900000001</v>
      </c>
      <c r="L6" s="344">
        <f t="shared" si="0"/>
        <v>2240892.2899999996</v>
      </c>
      <c r="M6" s="344">
        <f t="shared" si="0"/>
        <v>1458558.31</v>
      </c>
      <c r="N6" s="344">
        <f t="shared" si="0"/>
        <v>1748399.3599999999</v>
      </c>
      <c r="O6" s="344"/>
      <c r="P6" s="344">
        <f>SUM(C6:N6)</f>
        <v>20849027.449999999</v>
      </c>
    </row>
    <row r="7" spans="1:18">
      <c r="B7" s="348" t="s">
        <v>113</v>
      </c>
      <c r="C7" s="173">
        <f>C6-'Actual NPC (Total System)'!E136</f>
        <v>0</v>
      </c>
      <c r="D7" s="173">
        <f>D6-'Actual NPC (Total System)'!F136</f>
        <v>0</v>
      </c>
      <c r="E7" s="173">
        <f>E6-'Actual NPC (Total System)'!G136</f>
        <v>0</v>
      </c>
      <c r="F7" s="173">
        <f>F6-'Actual NPC (Total System)'!H136</f>
        <v>0</v>
      </c>
      <c r="G7" s="173">
        <f>G6-'Actual NPC (Total System)'!I136</f>
        <v>0</v>
      </c>
      <c r="H7" s="173">
        <f>H6-'Actual NPC (Total System)'!J136</f>
        <v>0</v>
      </c>
      <c r="I7" s="173">
        <f>I6-'Actual NPC (Total System)'!K136</f>
        <v>0</v>
      </c>
      <c r="J7" s="173">
        <f>J6-'Actual NPC (Total System)'!L136</f>
        <v>0</v>
      </c>
      <c r="K7" s="173">
        <f>K6-'Actual NPC (Total System)'!M136</f>
        <v>0</v>
      </c>
      <c r="L7" s="173">
        <f>L6-'Actual NPC (Total System)'!N136</f>
        <v>0</v>
      </c>
      <c r="M7" s="173">
        <f>M6-'Actual NPC (Total System)'!O136</f>
        <v>0</v>
      </c>
      <c r="N7" s="173">
        <f>N6-'Actual NPC (Total System)'!P136</f>
        <v>0</v>
      </c>
      <c r="O7" s="344"/>
      <c r="P7" s="173">
        <f>P6-'Actual NPC (Total System)'!D136</f>
        <v>0</v>
      </c>
    </row>
    <row r="8" spans="1:18">
      <c r="B8" s="348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344"/>
      <c r="P8" s="173"/>
    </row>
    <row r="9" spans="1:18">
      <c r="A9" s="347" t="s">
        <v>217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344"/>
      <c r="P9" s="173"/>
    </row>
    <row r="10" spans="1:18">
      <c r="B10" s="172" t="s">
        <v>213</v>
      </c>
      <c r="C10" s="173">
        <v>54499.712065643223</v>
      </c>
      <c r="D10" s="173">
        <v>48044.224681817519</v>
      </c>
      <c r="E10" s="173">
        <v>53407.318583998887</v>
      </c>
      <c r="F10" s="173">
        <v>331.29879093151493</v>
      </c>
      <c r="G10" s="173">
        <v>41881.408946990749</v>
      </c>
      <c r="H10" s="173">
        <v>38719.695977172298</v>
      </c>
      <c r="I10" s="173">
        <v>49036.761509058713</v>
      </c>
      <c r="J10" s="173">
        <v>52149.28473526625</v>
      </c>
      <c r="K10" s="173">
        <v>38063</v>
      </c>
      <c r="L10" s="173">
        <v>53684.597012020393</v>
      </c>
      <c r="M10" s="173">
        <v>52546.040729362379</v>
      </c>
      <c r="N10" s="173">
        <v>45472.279596050881</v>
      </c>
      <c r="O10" s="344"/>
      <c r="P10" s="173">
        <f>SUM(C10:N10)</f>
        <v>527835.62262831279</v>
      </c>
      <c r="R10" s="172" t="s">
        <v>220</v>
      </c>
    </row>
    <row r="11" spans="1:18">
      <c r="B11" s="345" t="s">
        <v>214</v>
      </c>
      <c r="C11" s="350">
        <v>53178.287934356777</v>
      </c>
      <c r="D11" s="350">
        <v>39407.775318182503</v>
      </c>
      <c r="E11" s="350">
        <v>52327.681416001113</v>
      </c>
      <c r="F11" s="350">
        <v>48570.701209068488</v>
      </c>
      <c r="G11" s="350">
        <v>21094.591053009248</v>
      </c>
      <c r="H11" s="350">
        <v>38875.304022827695</v>
      </c>
      <c r="I11" s="350">
        <v>48951.238490941287</v>
      </c>
      <c r="J11" s="350">
        <v>51986.715264733743</v>
      </c>
      <c r="K11" s="350">
        <v>50146</v>
      </c>
      <c r="L11" s="350">
        <v>52767.402987979607</v>
      </c>
      <c r="M11" s="350">
        <v>45303.959270637613</v>
      </c>
      <c r="N11" s="350">
        <v>50031.720403949148</v>
      </c>
      <c r="O11" s="346"/>
      <c r="P11" s="350">
        <f t="shared" ref="P11:P12" si="1">SUM(C11:N11)</f>
        <v>552641.37737168721</v>
      </c>
      <c r="R11" s="172" t="s">
        <v>221</v>
      </c>
    </row>
    <row r="12" spans="1:18">
      <c r="B12" s="172" t="s">
        <v>215</v>
      </c>
      <c r="C12" s="173">
        <f>C10+C11</f>
        <v>107678</v>
      </c>
      <c r="D12" s="173">
        <f t="shared" ref="D12:N12" si="2">D10+D11</f>
        <v>87452.000000000029</v>
      </c>
      <c r="E12" s="173">
        <f t="shared" si="2"/>
        <v>105735</v>
      </c>
      <c r="F12" s="173">
        <f t="shared" si="2"/>
        <v>48902</v>
      </c>
      <c r="G12" s="173">
        <f t="shared" si="2"/>
        <v>62976</v>
      </c>
      <c r="H12" s="173">
        <f t="shared" si="2"/>
        <v>77595</v>
      </c>
      <c r="I12" s="173">
        <f t="shared" si="2"/>
        <v>97988</v>
      </c>
      <c r="J12" s="173">
        <f t="shared" si="2"/>
        <v>104136</v>
      </c>
      <c r="K12" s="173">
        <f t="shared" si="2"/>
        <v>88209</v>
      </c>
      <c r="L12" s="173">
        <f t="shared" si="2"/>
        <v>106452</v>
      </c>
      <c r="M12" s="173">
        <f t="shared" si="2"/>
        <v>97850</v>
      </c>
      <c r="N12" s="173">
        <f t="shared" si="2"/>
        <v>95504.000000000029</v>
      </c>
      <c r="O12" s="173"/>
      <c r="P12" s="173">
        <f t="shared" si="1"/>
        <v>1080477</v>
      </c>
    </row>
    <row r="13" spans="1:18">
      <c r="B13" s="348" t="s">
        <v>113</v>
      </c>
      <c r="C13" s="173">
        <f>C12-'Actual NPC (Total System)'!E303</f>
        <v>0</v>
      </c>
      <c r="D13" s="173">
        <f>D12-'Actual NPC (Total System)'!F303</f>
        <v>0</v>
      </c>
      <c r="E13" s="173">
        <f>E12-'Actual NPC (Total System)'!G303</f>
        <v>0</v>
      </c>
      <c r="F13" s="173">
        <f>F12-'Actual NPC (Total System)'!H303</f>
        <v>0</v>
      </c>
      <c r="G13" s="173">
        <f>G12-'Actual NPC (Total System)'!I303</f>
        <v>0</v>
      </c>
      <c r="H13" s="173">
        <f>H12-'Actual NPC (Total System)'!J303</f>
        <v>0</v>
      </c>
      <c r="I13" s="173">
        <f>I12-'Actual NPC (Total System)'!K303</f>
        <v>0</v>
      </c>
      <c r="J13" s="173">
        <f>J12-'Actual NPC (Total System)'!L303</f>
        <v>0</v>
      </c>
      <c r="K13" s="173">
        <f>K12-'Actual NPC (Total System)'!M303</f>
        <v>0</v>
      </c>
      <c r="L13" s="173">
        <f>L12-'Actual NPC (Total System)'!N303</f>
        <v>0</v>
      </c>
      <c r="M13" s="173">
        <f>M12-'Actual NPC (Total System)'!O303</f>
        <v>0</v>
      </c>
      <c r="N13" s="173">
        <f>N12-'Actual NPC (Total System)'!P303</f>
        <v>0</v>
      </c>
      <c r="O13" s="173"/>
      <c r="P13" s="173">
        <f>P12-'Actual NPC (Total System)'!D303</f>
        <v>0</v>
      </c>
    </row>
    <row r="14" spans="1:18">
      <c r="B14" s="348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344"/>
      <c r="P14" s="173"/>
    </row>
    <row r="15" spans="1:18"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</row>
    <row r="18" spans="3:6">
      <c r="C18" s="43"/>
    </row>
    <row r="19" spans="3:6">
      <c r="C19" s="221"/>
      <c r="F19" s="218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A8BF-56F5-40C7-AA9D-C36460A8E99D}">
  <dimension ref="A1:Z63"/>
  <sheetViews>
    <sheetView zoomScaleNormal="100" workbookViewId="0"/>
  </sheetViews>
  <sheetFormatPr defaultColWidth="9.140625" defaultRowHeight="12.75"/>
  <cols>
    <col min="1" max="1" width="6.7109375" style="253" customWidth="1"/>
    <col min="2" max="2" width="12.7109375" style="253" customWidth="1"/>
    <col min="3" max="4" width="4.7109375" style="253" customWidth="1"/>
    <col min="5" max="7" width="12.7109375" style="253" customWidth="1"/>
    <col min="8" max="8" width="2.7109375" style="253" customWidth="1"/>
    <col min="9" max="9" width="12.7109375" style="253" customWidth="1"/>
    <col min="10" max="12" width="2.7109375" style="253" customWidth="1"/>
    <col min="13" max="13" width="12.7109375" style="253" customWidth="1"/>
    <col min="14" max="15" width="4.7109375" style="253" customWidth="1"/>
    <col min="16" max="23" width="12.7109375" style="253" customWidth="1"/>
    <col min="24" max="24" width="2.7109375" style="253" customWidth="1"/>
    <col min="25" max="25" width="12.7109375" style="253" customWidth="1"/>
    <col min="26" max="26" width="2.7109375" style="253" customWidth="1"/>
    <col min="27" max="16384" width="9.140625" style="253"/>
  </cols>
  <sheetData>
    <row r="1" spans="1:26">
      <c r="A1" s="252" t="s">
        <v>191</v>
      </c>
    </row>
    <row r="2" spans="1:26">
      <c r="A2" s="252" t="s">
        <v>225</v>
      </c>
    </row>
    <row r="3" spans="1:26">
      <c r="A3" s="252"/>
    </row>
    <row r="4" spans="1:26">
      <c r="A4" s="253" t="s">
        <v>197</v>
      </c>
      <c r="B4" s="324">
        <f>R16</f>
        <v>7.5825828720678959E-2</v>
      </c>
    </row>
    <row r="5" spans="1:26">
      <c r="A5" s="253" t="s">
        <v>198</v>
      </c>
      <c r="B5" s="324">
        <f>R17</f>
        <v>7.966085435555563E-2</v>
      </c>
    </row>
    <row r="6" spans="1:26">
      <c r="A6" s="253" t="s">
        <v>179</v>
      </c>
      <c r="B6" s="324">
        <f>G16</f>
        <v>0.22468102422743336</v>
      </c>
    </row>
    <row r="7" spans="1:26">
      <c r="A7" s="253" t="s">
        <v>180</v>
      </c>
      <c r="B7" s="324">
        <f>G17</f>
        <v>0.22305927093459899</v>
      </c>
    </row>
    <row r="8" spans="1:26">
      <c r="A8" s="253" t="s">
        <v>203</v>
      </c>
      <c r="B8" s="324">
        <v>1</v>
      </c>
    </row>
    <row r="9" spans="1:26">
      <c r="A9" s="253" t="s">
        <v>172</v>
      </c>
      <c r="B9" s="324">
        <v>0</v>
      </c>
    </row>
    <row r="10" spans="1:26">
      <c r="A10" s="254"/>
      <c r="C10" s="255"/>
      <c r="D10" s="255"/>
      <c r="E10" s="255"/>
      <c r="F10" s="255"/>
      <c r="G10" s="255"/>
    </row>
    <row r="11" spans="1:26">
      <c r="A11" s="256"/>
      <c r="B11" s="257" t="s">
        <v>202</v>
      </c>
      <c r="C11" s="258"/>
      <c r="D11" s="258"/>
      <c r="E11" s="258"/>
      <c r="F11" s="258"/>
      <c r="G11" s="258"/>
      <c r="H11" s="258"/>
      <c r="I11" s="258"/>
      <c r="J11" s="259"/>
      <c r="L11" s="257" t="s">
        <v>192</v>
      </c>
      <c r="M11" s="307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9"/>
    </row>
    <row r="12" spans="1:26">
      <c r="B12" s="260"/>
      <c r="C12" s="261"/>
      <c r="D12" s="261"/>
      <c r="E12" s="261"/>
      <c r="F12" s="261"/>
      <c r="G12" s="261"/>
      <c r="H12" s="262"/>
      <c r="I12" s="262"/>
      <c r="J12" s="263"/>
      <c r="L12" s="308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2"/>
      <c r="X12" s="262"/>
      <c r="Y12" s="262"/>
      <c r="Z12" s="263"/>
    </row>
    <row r="13" spans="1:26">
      <c r="A13" s="264"/>
      <c r="B13" s="265" t="s">
        <v>173</v>
      </c>
      <c r="C13" s="266"/>
      <c r="D13" s="266"/>
      <c r="E13" s="267"/>
      <c r="F13" s="267"/>
      <c r="G13" s="267"/>
      <c r="H13" s="267"/>
      <c r="I13" s="267"/>
      <c r="J13" s="268"/>
      <c r="L13" s="309"/>
      <c r="M13" s="310" t="s">
        <v>173</v>
      </c>
      <c r="N13" s="266"/>
      <c r="O13" s="266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8"/>
    </row>
    <row r="14" spans="1:26">
      <c r="A14" s="264"/>
      <c r="B14" s="265"/>
      <c r="C14" s="266"/>
      <c r="D14" s="266"/>
      <c r="E14" s="267"/>
      <c r="F14" s="267"/>
      <c r="G14" s="267"/>
      <c r="H14" s="267"/>
      <c r="I14" s="267"/>
      <c r="J14" s="268"/>
      <c r="L14" s="309"/>
      <c r="M14" s="310"/>
      <c r="N14" s="266"/>
      <c r="O14" s="266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8"/>
    </row>
    <row r="15" spans="1:26">
      <c r="A15" s="264"/>
      <c r="B15" s="269" t="s">
        <v>174</v>
      </c>
      <c r="C15" s="266"/>
      <c r="D15" s="266"/>
      <c r="E15" s="270" t="s">
        <v>175</v>
      </c>
      <c r="F15" s="270" t="s">
        <v>176</v>
      </c>
      <c r="G15" s="270" t="s">
        <v>177</v>
      </c>
      <c r="H15" s="267"/>
      <c r="I15" s="270" t="s">
        <v>178</v>
      </c>
      <c r="J15" s="268"/>
      <c r="L15" s="309"/>
      <c r="M15" s="270" t="s">
        <v>174</v>
      </c>
      <c r="N15" s="266"/>
      <c r="O15" s="266"/>
      <c r="P15" s="270" t="s">
        <v>175</v>
      </c>
      <c r="Q15" s="270" t="s">
        <v>176</v>
      </c>
      <c r="R15" s="270" t="s">
        <v>177</v>
      </c>
      <c r="S15" s="270" t="s">
        <v>193</v>
      </c>
      <c r="T15" s="270" t="s">
        <v>194</v>
      </c>
      <c r="U15" s="270" t="s">
        <v>195</v>
      </c>
      <c r="V15" s="270" t="s">
        <v>196</v>
      </c>
      <c r="W15" s="270" t="s">
        <v>178</v>
      </c>
      <c r="X15" s="267"/>
      <c r="Y15" s="267"/>
      <c r="Z15" s="268"/>
    </row>
    <row r="16" spans="1:26">
      <c r="A16" s="264"/>
      <c r="B16" s="271" t="s">
        <v>179</v>
      </c>
      <c r="C16" s="266"/>
      <c r="D16" s="266"/>
      <c r="E16" s="266">
        <f>+SUMIF($E$24:$G$24,E$15,$E$37:$G$37)/$I$37</f>
        <v>4.2528157986545488E-2</v>
      </c>
      <c r="F16" s="266">
        <f>+SUMIF($E$24:$G$24,F$15,$E$37:$G$37)/$I$37</f>
        <v>0.73279081778602106</v>
      </c>
      <c r="G16" s="266">
        <f>+SUMIF($E$24:$G$24,G$15,$E$37:$G$37)/$I$37</f>
        <v>0.22468102422743336</v>
      </c>
      <c r="H16" s="267"/>
      <c r="I16" s="272">
        <f>SUM(E16:G16)</f>
        <v>1</v>
      </c>
      <c r="J16" s="268"/>
      <c r="L16" s="309"/>
      <c r="M16" s="311" t="s">
        <v>197</v>
      </c>
      <c r="N16" s="266"/>
      <c r="O16" s="266"/>
      <c r="P16" s="266">
        <f>+SUMIF($P$24:$W$24,P$15,$P$37:$W$37)/$Y$37</f>
        <v>1.4352492981470198E-2</v>
      </c>
      <c r="Q16" s="266">
        <f t="shared" ref="Q16:V16" si="0">+SUMIF($P$24:$W$24,Q$15,$P$37:$W$37)/$Y$37</f>
        <v>0.24730379981392625</v>
      </c>
      <c r="R16" s="266">
        <f t="shared" si="0"/>
        <v>7.5825828720678959E-2</v>
      </c>
      <c r="S16" s="266">
        <f t="shared" si="0"/>
        <v>0.15474773693927768</v>
      </c>
      <c r="T16" s="266">
        <f t="shared" si="0"/>
        <v>0.44455991959957236</v>
      </c>
      <c r="U16" s="266">
        <f t="shared" si="0"/>
        <v>6.2815249731195469E-2</v>
      </c>
      <c r="V16" s="266">
        <f t="shared" si="0"/>
        <v>3.949722138791215E-4</v>
      </c>
      <c r="W16" s="272">
        <f>SUM(P16:V16)</f>
        <v>1</v>
      </c>
      <c r="X16" s="267"/>
      <c r="Y16" s="267"/>
      <c r="Z16" s="268"/>
    </row>
    <row r="17" spans="1:26">
      <c r="A17" s="264"/>
      <c r="B17" s="271" t="s">
        <v>180</v>
      </c>
      <c r="C17" s="267"/>
      <c r="D17" s="266"/>
      <c r="E17" s="266">
        <f>+$F$58*E16+$F$57*SUMIF($E$41:$G$41,E$15,$E$54:$G$54)/$I$54</f>
        <v>4.1209871335764287E-2</v>
      </c>
      <c r="F17" s="266">
        <f>+$F$58*F16+$F$57*SUMIF($E$41:$G$41,F$15,$E$54:$G$54)/$I$54</f>
        <v>0.73573085772963664</v>
      </c>
      <c r="G17" s="266">
        <f>+$F$58*G16+$F$57*SUMIF($E$41:$G$41,G$15,$E$54:$G$54)/$I$54</f>
        <v>0.22305927093459899</v>
      </c>
      <c r="H17" s="267"/>
      <c r="I17" s="272">
        <f>SUM(E17:G17)</f>
        <v>0.99999999999999989</v>
      </c>
      <c r="J17" s="268"/>
      <c r="L17" s="309"/>
      <c r="M17" s="311" t="s">
        <v>198</v>
      </c>
      <c r="N17" s="267"/>
      <c r="O17" s="266"/>
      <c r="P17" s="266">
        <f t="shared" ref="P17:V17" si="1">+$Q$58*P16+$Q$57*SUMIF($P$41:$W$41,P$15,$P$54:$W$54)/$Y$54</f>
        <v>1.4264357863786992E-2</v>
      </c>
      <c r="Q17" s="266">
        <f t="shared" si="1"/>
        <v>0.25746155907955021</v>
      </c>
      <c r="R17" s="266">
        <f t="shared" si="1"/>
        <v>7.966085435555563E-2</v>
      </c>
      <c r="S17" s="266">
        <f t="shared" si="1"/>
        <v>0.13700863793981943</v>
      </c>
      <c r="T17" s="266">
        <f t="shared" si="1"/>
        <v>0.45199862471552765</v>
      </c>
      <c r="U17" s="266">
        <f t="shared" si="1"/>
        <v>5.9234158101670889E-2</v>
      </c>
      <c r="V17" s="266">
        <f t="shared" si="1"/>
        <v>3.718079440891578E-4</v>
      </c>
      <c r="W17" s="272">
        <f>SUM(P17:V17)</f>
        <v>1</v>
      </c>
      <c r="X17" s="267"/>
      <c r="Y17" s="267"/>
      <c r="Z17" s="268"/>
    </row>
    <row r="18" spans="1:26">
      <c r="B18" s="273"/>
      <c r="C18" s="274"/>
      <c r="D18" s="274"/>
      <c r="E18" s="274"/>
      <c r="F18" s="274"/>
      <c r="G18" s="274"/>
      <c r="H18" s="274"/>
      <c r="I18" s="274"/>
      <c r="J18" s="275"/>
      <c r="L18" s="312"/>
      <c r="M18" s="313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5"/>
    </row>
    <row r="20" spans="1:26">
      <c r="B20" s="276" t="s">
        <v>181</v>
      </c>
      <c r="C20" s="277"/>
      <c r="D20" s="277"/>
      <c r="E20" s="277"/>
      <c r="F20" s="277"/>
      <c r="G20" s="277"/>
      <c r="H20" s="277"/>
      <c r="I20" s="277"/>
      <c r="J20" s="278"/>
      <c r="L20" s="276" t="s">
        <v>199</v>
      </c>
      <c r="M20" s="314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8"/>
    </row>
    <row r="21" spans="1:26">
      <c r="B21" s="279"/>
      <c r="C21" s="267"/>
      <c r="D21" s="267"/>
      <c r="E21" s="267"/>
      <c r="F21" s="267"/>
      <c r="G21" s="267"/>
      <c r="H21" s="267"/>
      <c r="I21" s="267"/>
      <c r="J21" s="268"/>
      <c r="L21" s="279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8"/>
    </row>
    <row r="22" spans="1:26">
      <c r="B22" s="265" t="s">
        <v>182</v>
      </c>
      <c r="C22" s="280"/>
      <c r="D22" s="280"/>
      <c r="E22" s="280"/>
      <c r="F22" s="280"/>
      <c r="G22" s="280"/>
      <c r="H22" s="267"/>
      <c r="I22" s="267"/>
      <c r="J22" s="268"/>
      <c r="L22" s="279"/>
      <c r="M22" s="310" t="s">
        <v>182</v>
      </c>
      <c r="N22" s="280"/>
      <c r="O22" s="280"/>
      <c r="P22" s="280"/>
      <c r="Q22" s="280"/>
      <c r="R22" s="280"/>
      <c r="S22" s="280"/>
      <c r="T22" s="280"/>
      <c r="U22" s="280"/>
      <c r="V22" s="280"/>
      <c r="W22" s="267"/>
      <c r="X22" s="267"/>
      <c r="Y22" s="267"/>
      <c r="Z22" s="268"/>
    </row>
    <row r="23" spans="1:26">
      <c r="B23" s="281"/>
      <c r="C23" s="267"/>
      <c r="D23" s="267"/>
      <c r="E23" s="282" t="s">
        <v>183</v>
      </c>
      <c r="F23" s="282" t="s">
        <v>183</v>
      </c>
      <c r="G23" s="282" t="s">
        <v>183</v>
      </c>
      <c r="H23" s="282"/>
      <c r="I23" s="267"/>
      <c r="J23" s="268"/>
      <c r="L23" s="279"/>
      <c r="M23" s="295"/>
      <c r="N23" s="267"/>
      <c r="O23" s="267"/>
      <c r="P23" s="282" t="s">
        <v>183</v>
      </c>
      <c r="Q23" s="282" t="s">
        <v>183</v>
      </c>
      <c r="R23" s="282" t="s">
        <v>183</v>
      </c>
      <c r="S23" s="282" t="s">
        <v>183</v>
      </c>
      <c r="T23" s="282" t="s">
        <v>200</v>
      </c>
      <c r="U23" s="282" t="s">
        <v>200</v>
      </c>
      <c r="V23" s="282" t="s">
        <v>200</v>
      </c>
      <c r="W23" s="282" t="s">
        <v>200</v>
      </c>
      <c r="X23" s="282"/>
      <c r="Y23" s="267"/>
      <c r="Z23" s="268"/>
    </row>
    <row r="24" spans="1:26">
      <c r="A24" s="264"/>
      <c r="B24" s="283" t="s">
        <v>184</v>
      </c>
      <c r="C24" s="267"/>
      <c r="D24" s="267"/>
      <c r="E24" s="284" t="s">
        <v>175</v>
      </c>
      <c r="F24" s="284" t="s">
        <v>176</v>
      </c>
      <c r="G24" s="284" t="s">
        <v>177</v>
      </c>
      <c r="H24" s="267"/>
      <c r="I24" s="284" t="s">
        <v>178</v>
      </c>
      <c r="J24" s="268"/>
      <c r="L24" s="309"/>
      <c r="M24" s="284" t="s">
        <v>184</v>
      </c>
      <c r="N24" s="267"/>
      <c r="O24" s="267"/>
      <c r="P24" s="284" t="s">
        <v>175</v>
      </c>
      <c r="Q24" s="284" t="s">
        <v>176</v>
      </c>
      <c r="R24" s="284" t="s">
        <v>177</v>
      </c>
      <c r="S24" s="284" t="s">
        <v>193</v>
      </c>
      <c r="T24" s="284" t="s">
        <v>194</v>
      </c>
      <c r="U24" s="284" t="s">
        <v>195</v>
      </c>
      <c r="V24" s="284" t="s">
        <v>193</v>
      </c>
      <c r="W24" s="284" t="s">
        <v>196</v>
      </c>
      <c r="X24" s="267"/>
      <c r="Y24" s="282" t="s">
        <v>178</v>
      </c>
      <c r="Z24" s="268"/>
    </row>
    <row r="25" spans="1:26">
      <c r="A25" s="264"/>
      <c r="B25" s="285">
        <v>44562</v>
      </c>
      <c r="C25" s="267"/>
      <c r="D25" s="267"/>
      <c r="E25" s="286">
        <v>79161.888324999993</v>
      </c>
      <c r="F25" s="286">
        <v>1419394.7650730012</v>
      </c>
      <c r="G25" s="286">
        <v>478255.80276800005</v>
      </c>
      <c r="H25" s="267"/>
      <c r="I25" s="287">
        <f t="shared" ref="I25:I36" si="2">SUM(E25:G25)</f>
        <v>1976812.456166001</v>
      </c>
      <c r="J25" s="268"/>
      <c r="L25" s="309"/>
      <c r="M25" s="322">
        <v>44562</v>
      </c>
      <c r="N25" s="267"/>
      <c r="O25" s="267"/>
      <c r="P25" s="287">
        <v>79161.888324999993</v>
      </c>
      <c r="Q25" s="287">
        <v>1419394.7650730012</v>
      </c>
      <c r="R25" s="287">
        <v>478255.80276800005</v>
      </c>
      <c r="S25" s="287">
        <v>727441.25671899924</v>
      </c>
      <c r="T25" s="287">
        <v>2275936.4876839989</v>
      </c>
      <c r="U25" s="287">
        <v>309600.0566200001</v>
      </c>
      <c r="V25" s="287">
        <v>100150.47678299999</v>
      </c>
      <c r="W25" s="287">
        <v>2056.7588599999981</v>
      </c>
      <c r="X25" s="288"/>
      <c r="Y25" s="292">
        <f t="shared" ref="Y25:Y36" si="3">SUM(P25:W25)</f>
        <v>5391997.4928319994</v>
      </c>
      <c r="Z25" s="268"/>
    </row>
    <row r="26" spans="1:26">
      <c r="A26" s="264"/>
      <c r="B26" s="285">
        <v>44593</v>
      </c>
      <c r="C26" s="267"/>
      <c r="D26" s="267"/>
      <c r="E26" s="286">
        <v>70155.901461000059</v>
      </c>
      <c r="F26" s="286">
        <v>1242625.483253001</v>
      </c>
      <c r="G26" s="286">
        <v>381092.95794000017</v>
      </c>
      <c r="H26" s="267"/>
      <c r="I26" s="287">
        <f t="shared" si="2"/>
        <v>1693874.3426540012</v>
      </c>
      <c r="J26" s="268"/>
      <c r="L26" s="309"/>
      <c r="M26" s="322">
        <v>44593</v>
      </c>
      <c r="N26" s="267"/>
      <c r="O26" s="267"/>
      <c r="P26" s="287">
        <v>70155.901461000059</v>
      </c>
      <c r="Q26" s="287">
        <v>1242625.483253001</v>
      </c>
      <c r="R26" s="287">
        <v>381092.95794000017</v>
      </c>
      <c r="S26" s="287">
        <v>678751.58790300041</v>
      </c>
      <c r="T26" s="287">
        <v>2020140.763041001</v>
      </c>
      <c r="U26" s="287">
        <v>255102.1100740004</v>
      </c>
      <c r="V26" s="287">
        <v>90181.949922999964</v>
      </c>
      <c r="W26" s="287">
        <v>1752.041626000002</v>
      </c>
      <c r="X26" s="288"/>
      <c r="Y26" s="287">
        <f t="shared" si="3"/>
        <v>4739802.7952210028</v>
      </c>
      <c r="Z26" s="268"/>
    </row>
    <row r="27" spans="1:26">
      <c r="A27" s="264"/>
      <c r="B27" s="285">
        <v>44621</v>
      </c>
      <c r="C27" s="267"/>
      <c r="D27" s="267"/>
      <c r="E27" s="286">
        <v>69434.699011999954</v>
      </c>
      <c r="F27" s="286">
        <v>1232254.4052420014</v>
      </c>
      <c r="G27" s="286">
        <v>356953.22045999987</v>
      </c>
      <c r="H27" s="267"/>
      <c r="I27" s="287">
        <f t="shared" si="2"/>
        <v>1658642.3247140013</v>
      </c>
      <c r="J27" s="268"/>
      <c r="L27" s="309"/>
      <c r="M27" s="322">
        <v>44621</v>
      </c>
      <c r="N27" s="267"/>
      <c r="O27" s="267"/>
      <c r="P27" s="287">
        <v>69434.699011999954</v>
      </c>
      <c r="Q27" s="287">
        <v>1232254.4052420014</v>
      </c>
      <c r="R27" s="287">
        <v>356953.22045999987</v>
      </c>
      <c r="S27" s="287">
        <v>708468.06701799913</v>
      </c>
      <c r="T27" s="287">
        <v>2102085.5817319998</v>
      </c>
      <c r="U27" s="287">
        <v>273359.6983840001</v>
      </c>
      <c r="V27" s="287">
        <v>95938.074093999967</v>
      </c>
      <c r="W27" s="287">
        <v>2014.5019549999997</v>
      </c>
      <c r="X27" s="288"/>
      <c r="Y27" s="287">
        <f t="shared" si="3"/>
        <v>4840508.2478970001</v>
      </c>
      <c r="Z27" s="268"/>
    </row>
    <row r="28" spans="1:26">
      <c r="A28" s="264"/>
      <c r="B28" s="285">
        <v>44652</v>
      </c>
      <c r="C28" s="267"/>
      <c r="D28" s="267"/>
      <c r="E28" s="286">
        <v>68592.040957999983</v>
      </c>
      <c r="F28" s="286">
        <v>1187517.9508479997</v>
      </c>
      <c r="G28" s="286">
        <v>345088.48330200056</v>
      </c>
      <c r="H28" s="288"/>
      <c r="I28" s="287">
        <f t="shared" si="2"/>
        <v>1601198.475108</v>
      </c>
      <c r="J28" s="268"/>
      <c r="K28" s="289"/>
      <c r="L28" s="309"/>
      <c r="M28" s="322">
        <v>44652</v>
      </c>
      <c r="N28" s="267"/>
      <c r="O28" s="267"/>
      <c r="P28" s="287">
        <v>68592.040957999983</v>
      </c>
      <c r="Q28" s="287">
        <v>1187517.9508479997</v>
      </c>
      <c r="R28" s="287">
        <v>345088.48330200056</v>
      </c>
      <c r="S28" s="287">
        <v>649720.82070699963</v>
      </c>
      <c r="T28" s="287">
        <v>1963427.2356750001</v>
      </c>
      <c r="U28" s="287">
        <v>267595.42513600021</v>
      </c>
      <c r="V28" s="287">
        <v>92119.054419000036</v>
      </c>
      <c r="W28" s="287">
        <v>1915.6634980000017</v>
      </c>
      <c r="X28" s="288"/>
      <c r="Y28" s="287">
        <f t="shared" si="3"/>
        <v>4575976.6745429998</v>
      </c>
      <c r="Z28" s="268"/>
    </row>
    <row r="29" spans="1:26">
      <c r="A29" s="264"/>
      <c r="B29" s="285">
        <v>44682</v>
      </c>
      <c r="C29" s="267"/>
      <c r="D29" s="267"/>
      <c r="E29" s="286">
        <v>74003.867932000037</v>
      </c>
      <c r="F29" s="286">
        <v>1127063.7327769999</v>
      </c>
      <c r="G29" s="286">
        <v>323839.83671000018</v>
      </c>
      <c r="H29" s="288"/>
      <c r="I29" s="287">
        <f t="shared" si="2"/>
        <v>1524907.4374190001</v>
      </c>
      <c r="J29" s="268"/>
      <c r="K29" s="289"/>
      <c r="L29" s="309"/>
      <c r="M29" s="322">
        <v>44682</v>
      </c>
      <c r="N29" s="267"/>
      <c r="O29" s="267"/>
      <c r="P29" s="287">
        <v>74003.867932000037</v>
      </c>
      <c r="Q29" s="287">
        <v>1127063.7327769999</v>
      </c>
      <c r="R29" s="287">
        <v>323839.83671000018</v>
      </c>
      <c r="S29" s="287">
        <v>654500.13184799976</v>
      </c>
      <c r="T29" s="287">
        <v>2034823.5948309996</v>
      </c>
      <c r="U29" s="287">
        <v>342453.95919400023</v>
      </c>
      <c r="V29" s="287">
        <v>89247.605740000028</v>
      </c>
      <c r="W29" s="287">
        <v>1579.9688829999941</v>
      </c>
      <c r="X29" s="288"/>
      <c r="Y29" s="287">
        <f t="shared" si="3"/>
        <v>4647512.6979150008</v>
      </c>
      <c r="Z29" s="268"/>
    </row>
    <row r="30" spans="1:26">
      <c r="A30" s="264"/>
      <c r="B30" s="285">
        <v>44713</v>
      </c>
      <c r="C30" s="267"/>
      <c r="D30" s="267"/>
      <c r="E30" s="286">
        <v>68671.926591000039</v>
      </c>
      <c r="F30" s="286">
        <v>1098235.1642070008</v>
      </c>
      <c r="G30" s="286">
        <v>333477.51464899955</v>
      </c>
      <c r="H30" s="288"/>
      <c r="I30" s="287">
        <f t="shared" si="2"/>
        <v>1500384.6054470004</v>
      </c>
      <c r="J30" s="268"/>
      <c r="K30" s="289"/>
      <c r="L30" s="309"/>
      <c r="M30" s="322">
        <v>44713</v>
      </c>
      <c r="N30" s="267"/>
      <c r="O30" s="267"/>
      <c r="P30" s="287">
        <v>68671.926591000039</v>
      </c>
      <c r="Q30" s="287">
        <v>1098235.1642070008</v>
      </c>
      <c r="R30" s="287">
        <v>333477.51464899955</v>
      </c>
      <c r="S30" s="287">
        <v>650137.89857799956</v>
      </c>
      <c r="T30" s="287">
        <v>2345694.1092984979</v>
      </c>
      <c r="U30" s="287">
        <v>415262.54593000002</v>
      </c>
      <c r="V30" s="287">
        <v>79742.927834999966</v>
      </c>
      <c r="W30" s="287">
        <v>1980.4206599999998</v>
      </c>
      <c r="X30" s="288"/>
      <c r="Y30" s="287">
        <f t="shared" si="3"/>
        <v>4993202.5077484986</v>
      </c>
      <c r="Z30" s="268"/>
    </row>
    <row r="31" spans="1:26">
      <c r="A31" s="264"/>
      <c r="B31" s="285">
        <v>44743</v>
      </c>
      <c r="C31" s="267"/>
      <c r="D31" s="267"/>
      <c r="E31" s="286">
        <v>83482.009196999934</v>
      </c>
      <c r="F31" s="286">
        <v>1331304.7258399988</v>
      </c>
      <c r="G31" s="286">
        <v>424226.4315850003</v>
      </c>
      <c r="H31" s="288"/>
      <c r="I31" s="287">
        <f t="shared" si="2"/>
        <v>1839013.1666219991</v>
      </c>
      <c r="J31" s="268"/>
      <c r="K31" s="289"/>
      <c r="L31" s="309"/>
      <c r="M31" s="322">
        <v>44743</v>
      </c>
      <c r="N31" s="267"/>
      <c r="O31" s="267"/>
      <c r="P31" s="287">
        <v>83482.009196999934</v>
      </c>
      <c r="Q31" s="287">
        <v>1331304.7258399988</v>
      </c>
      <c r="R31" s="287">
        <v>424226.4315850003</v>
      </c>
      <c r="S31" s="287">
        <v>730198.86755399918</v>
      </c>
      <c r="T31" s="287">
        <v>2927531.3772922535</v>
      </c>
      <c r="U31" s="287">
        <v>521018.21578699932</v>
      </c>
      <c r="V31" s="287">
        <v>95695.419381999964</v>
      </c>
      <c r="W31" s="287">
        <v>2575.1305190000021</v>
      </c>
      <c r="X31" s="288"/>
      <c r="Y31" s="287">
        <f t="shared" si="3"/>
        <v>6116032.1771562519</v>
      </c>
      <c r="Z31" s="268"/>
    </row>
    <row r="32" spans="1:26">
      <c r="A32" s="264"/>
      <c r="B32" s="285">
        <v>44774</v>
      </c>
      <c r="C32" s="267"/>
      <c r="D32" s="267"/>
      <c r="E32" s="286">
        <v>82955.316255000056</v>
      </c>
      <c r="F32" s="286">
        <v>1367004.0004529988</v>
      </c>
      <c r="G32" s="286">
        <v>422620.49933700036</v>
      </c>
      <c r="H32" s="288"/>
      <c r="I32" s="287">
        <f t="shared" si="2"/>
        <v>1872579.8160449991</v>
      </c>
      <c r="J32" s="268"/>
      <c r="K32" s="289"/>
      <c r="L32" s="309"/>
      <c r="M32" s="322">
        <v>44774</v>
      </c>
      <c r="N32" s="267"/>
      <c r="O32" s="267"/>
      <c r="P32" s="287">
        <v>82955.316255000056</v>
      </c>
      <c r="Q32" s="287">
        <v>1367004.0004529988</v>
      </c>
      <c r="R32" s="287">
        <v>422620.49933700036</v>
      </c>
      <c r="S32" s="287">
        <v>722419.97469600057</v>
      </c>
      <c r="T32" s="287">
        <v>2751751.2602275009</v>
      </c>
      <c r="U32" s="287">
        <v>352422.42627900012</v>
      </c>
      <c r="V32" s="287">
        <v>94885.778167000026</v>
      </c>
      <c r="W32" s="287">
        <v>2590.9132919999975</v>
      </c>
      <c r="X32" s="288"/>
      <c r="Y32" s="287">
        <f t="shared" si="3"/>
        <v>5796650.1687065</v>
      </c>
      <c r="Z32" s="268"/>
    </row>
    <row r="33" spans="1:26">
      <c r="A33" s="264"/>
      <c r="B33" s="285">
        <v>44805</v>
      </c>
      <c r="C33" s="267"/>
      <c r="D33" s="267"/>
      <c r="E33" s="286">
        <v>64317.35217799995</v>
      </c>
      <c r="F33" s="286">
        <v>1146931.7414680019</v>
      </c>
      <c r="G33" s="286">
        <v>324326.61184099974</v>
      </c>
      <c r="H33" s="288"/>
      <c r="I33" s="287">
        <f t="shared" si="2"/>
        <v>1535575.7054870015</v>
      </c>
      <c r="J33" s="268"/>
      <c r="K33" s="289"/>
      <c r="L33" s="309"/>
      <c r="M33" s="322">
        <v>44805</v>
      </c>
      <c r="N33" s="267"/>
      <c r="O33" s="267"/>
      <c r="P33" s="287">
        <v>64317.35217799995</v>
      </c>
      <c r="Q33" s="287">
        <v>1146931.7414680019</v>
      </c>
      <c r="R33" s="287">
        <v>324326.61184099974</v>
      </c>
      <c r="S33" s="287">
        <v>667130.85078699945</v>
      </c>
      <c r="T33" s="287">
        <v>2331567.0847877488</v>
      </c>
      <c r="U33" s="287">
        <v>307011.55638499983</v>
      </c>
      <c r="V33" s="287">
        <v>92437.5223250001</v>
      </c>
      <c r="W33" s="287">
        <v>1929.0306280000004</v>
      </c>
      <c r="X33" s="288"/>
      <c r="Y33" s="287">
        <f t="shared" si="3"/>
        <v>4935651.7503997497</v>
      </c>
      <c r="Z33" s="268"/>
    </row>
    <row r="34" spans="1:26">
      <c r="A34" s="264"/>
      <c r="B34" s="285">
        <v>44835</v>
      </c>
      <c r="C34" s="267"/>
      <c r="D34" s="267"/>
      <c r="E34" s="286">
        <v>59537.441335999974</v>
      </c>
      <c r="F34" s="286">
        <v>1128276.1081240012</v>
      </c>
      <c r="G34" s="286">
        <v>339494.7458680002</v>
      </c>
      <c r="H34" s="288"/>
      <c r="I34" s="287">
        <f t="shared" si="2"/>
        <v>1527308.2953280013</v>
      </c>
      <c r="J34" s="268"/>
      <c r="K34" s="289"/>
      <c r="L34" s="309"/>
      <c r="M34" s="322">
        <v>44835</v>
      </c>
      <c r="N34" s="267"/>
      <c r="O34" s="267"/>
      <c r="P34" s="287">
        <v>59537.441335999974</v>
      </c>
      <c r="Q34" s="287">
        <v>1128276.1081240012</v>
      </c>
      <c r="R34" s="287">
        <v>339494.7458680002</v>
      </c>
      <c r="S34" s="287">
        <v>682035.46626699972</v>
      </c>
      <c r="T34" s="287">
        <v>2024253.2869389995</v>
      </c>
      <c r="U34" s="287">
        <v>270189.98298199987</v>
      </c>
      <c r="V34" s="287">
        <v>105413.64813200005</v>
      </c>
      <c r="W34" s="287">
        <v>1740.1598779999986</v>
      </c>
      <c r="X34" s="288"/>
      <c r="Y34" s="287">
        <f t="shared" si="3"/>
        <v>4610940.8395260004</v>
      </c>
      <c r="Z34" s="268"/>
    </row>
    <row r="35" spans="1:26">
      <c r="A35" s="264"/>
      <c r="B35" s="285">
        <v>44866</v>
      </c>
      <c r="C35" s="267"/>
      <c r="D35" s="267"/>
      <c r="E35" s="286">
        <v>74723.424659000128</v>
      </c>
      <c r="F35" s="286">
        <v>1363385.4441540025</v>
      </c>
      <c r="G35" s="286">
        <v>417687.70875000005</v>
      </c>
      <c r="H35" s="288"/>
      <c r="I35" s="287">
        <f t="shared" si="2"/>
        <v>1855796.5775630025</v>
      </c>
      <c r="J35" s="268"/>
      <c r="K35" s="289"/>
      <c r="L35" s="309"/>
      <c r="M35" s="322">
        <v>44866</v>
      </c>
      <c r="N35" s="267"/>
      <c r="O35" s="267"/>
      <c r="P35" s="287">
        <v>74723.424659000128</v>
      </c>
      <c r="Q35" s="287">
        <v>1363385.4441540025</v>
      </c>
      <c r="R35" s="287">
        <v>417687.70875000005</v>
      </c>
      <c r="S35" s="287">
        <v>705395.04979000019</v>
      </c>
      <c r="T35" s="287">
        <v>2132151.679969999</v>
      </c>
      <c r="U35" s="287">
        <v>242328.57721099985</v>
      </c>
      <c r="V35" s="287">
        <v>102173.189879</v>
      </c>
      <c r="W35" s="287">
        <v>1892.5149960000017</v>
      </c>
      <c r="X35" s="288"/>
      <c r="Y35" s="287">
        <f t="shared" si="3"/>
        <v>5039737.5894090012</v>
      </c>
      <c r="Z35" s="268"/>
    </row>
    <row r="36" spans="1:26">
      <c r="A36" s="264"/>
      <c r="B36" s="323">
        <v>44896</v>
      </c>
      <c r="C36" s="267"/>
      <c r="D36" s="267"/>
      <c r="E36" s="286">
        <v>84448.844784000074</v>
      </c>
      <c r="F36" s="286">
        <v>1510162.0393269979</v>
      </c>
      <c r="G36" s="286">
        <v>499352.47647800046</v>
      </c>
      <c r="H36" s="288"/>
      <c r="I36" s="290">
        <f t="shared" si="2"/>
        <v>2093963.3605889983</v>
      </c>
      <c r="J36" s="268"/>
      <c r="K36" s="289"/>
      <c r="L36" s="309"/>
      <c r="M36" s="342">
        <v>44896</v>
      </c>
      <c r="N36" s="267"/>
      <c r="O36" s="267"/>
      <c r="P36" s="287">
        <v>84448.844784000074</v>
      </c>
      <c r="Q36" s="287">
        <v>1510162.0393269979</v>
      </c>
      <c r="R36" s="287">
        <v>499352.47647800046</v>
      </c>
      <c r="S36" s="287">
        <v>766661.8264959997</v>
      </c>
      <c r="T36" s="287">
        <v>2332152.5607840023</v>
      </c>
      <c r="U36" s="287">
        <v>292816.14120799996</v>
      </c>
      <c r="V36" s="287">
        <v>101705.10780499998</v>
      </c>
      <c r="W36" s="287">
        <v>2175.8001980000045</v>
      </c>
      <c r="X36" s="288"/>
      <c r="Y36" s="290">
        <f t="shared" si="3"/>
        <v>5589474.797079999</v>
      </c>
      <c r="Z36" s="268"/>
    </row>
    <row r="37" spans="1:26">
      <c r="A37" s="264"/>
      <c r="B37" s="291" t="s">
        <v>80</v>
      </c>
      <c r="C37" s="267"/>
      <c r="D37" s="267"/>
      <c r="E37" s="292">
        <f>SUM(E25:E36)</f>
        <v>879484.71268800017</v>
      </c>
      <c r="F37" s="292">
        <f t="shared" ref="F37:G37" si="4">SUM(F25:F36)</f>
        <v>15154155.560766002</v>
      </c>
      <c r="G37" s="292">
        <f t="shared" si="4"/>
        <v>4646416.2896880014</v>
      </c>
      <c r="H37" s="288"/>
      <c r="I37" s="287">
        <f>SUM(I25:I36)</f>
        <v>20680056.563142005</v>
      </c>
      <c r="J37" s="268"/>
      <c r="L37" s="309"/>
      <c r="M37" s="343" t="s">
        <v>80</v>
      </c>
      <c r="N37" s="267"/>
      <c r="O37" s="267"/>
      <c r="P37" s="292">
        <f t="shared" ref="P37:W37" si="5">SUM(P25:P36)</f>
        <v>879484.71268800017</v>
      </c>
      <c r="Q37" s="292">
        <f t="shared" si="5"/>
        <v>15154155.560766002</v>
      </c>
      <c r="R37" s="292">
        <f t="shared" si="5"/>
        <v>4646416.2896880014</v>
      </c>
      <c r="S37" s="292">
        <f t="shared" si="5"/>
        <v>8342861.7983629983</v>
      </c>
      <c r="T37" s="292">
        <f t="shared" si="5"/>
        <v>27241515.022262</v>
      </c>
      <c r="U37" s="292">
        <f t="shared" si="5"/>
        <v>3849160.6951899999</v>
      </c>
      <c r="V37" s="292">
        <f t="shared" si="5"/>
        <v>1139690.7544840002</v>
      </c>
      <c r="W37" s="292">
        <f t="shared" si="5"/>
        <v>24202.904993</v>
      </c>
      <c r="X37" s="288"/>
      <c r="Y37" s="292">
        <f>SUM(Y25:Y36)</f>
        <v>61277487.738434002</v>
      </c>
      <c r="Z37" s="268"/>
    </row>
    <row r="38" spans="1:26">
      <c r="A38" s="264"/>
      <c r="B38" s="279"/>
      <c r="C38" s="267"/>
      <c r="D38" s="267"/>
      <c r="E38" s="293"/>
      <c r="F38" s="293"/>
      <c r="G38" s="293"/>
      <c r="H38" s="267"/>
      <c r="I38" s="293"/>
      <c r="J38" s="268"/>
      <c r="L38" s="309"/>
      <c r="M38" s="267"/>
      <c r="N38" s="267"/>
      <c r="O38" s="267"/>
      <c r="P38" s="293"/>
      <c r="Q38" s="293"/>
      <c r="R38" s="293"/>
      <c r="S38" s="293"/>
      <c r="T38" s="316"/>
      <c r="U38" s="293"/>
      <c r="V38" s="293"/>
      <c r="W38" s="293"/>
      <c r="X38" s="267"/>
      <c r="Y38" s="293"/>
      <c r="Z38" s="268"/>
    </row>
    <row r="39" spans="1:26">
      <c r="B39" s="265" t="s">
        <v>185</v>
      </c>
      <c r="C39" s="294"/>
      <c r="D39" s="294"/>
      <c r="E39" s="294"/>
      <c r="F39" s="294"/>
      <c r="G39" s="294"/>
      <c r="H39" s="267"/>
      <c r="I39" s="267"/>
      <c r="J39" s="268"/>
      <c r="L39" s="279"/>
      <c r="M39" s="310" t="s">
        <v>185</v>
      </c>
      <c r="N39" s="294"/>
      <c r="O39" s="294"/>
      <c r="P39" s="294"/>
      <c r="Q39" s="294"/>
      <c r="R39" s="294"/>
      <c r="S39" s="294"/>
      <c r="T39" s="294"/>
      <c r="U39" s="294"/>
      <c r="V39" s="294"/>
      <c r="W39" s="267"/>
      <c r="X39" s="267"/>
      <c r="Y39" s="267"/>
      <c r="Z39" s="268"/>
    </row>
    <row r="40" spans="1:26">
      <c r="B40" s="281"/>
      <c r="C40" s="295"/>
      <c r="D40" s="295"/>
      <c r="E40" s="282" t="s">
        <v>183</v>
      </c>
      <c r="F40" s="282" t="s">
        <v>183</v>
      </c>
      <c r="G40" s="282" t="s">
        <v>183</v>
      </c>
      <c r="H40" s="267"/>
      <c r="I40" s="282"/>
      <c r="J40" s="268"/>
      <c r="L40" s="279"/>
      <c r="M40" s="295"/>
      <c r="N40" s="295"/>
      <c r="O40" s="295"/>
      <c r="P40" s="282" t="s">
        <v>183</v>
      </c>
      <c r="Q40" s="282" t="s">
        <v>183</v>
      </c>
      <c r="R40" s="282" t="s">
        <v>183</v>
      </c>
      <c r="S40" s="282" t="s">
        <v>183</v>
      </c>
      <c r="T40" s="282" t="s">
        <v>200</v>
      </c>
      <c r="U40" s="282" t="s">
        <v>200</v>
      </c>
      <c r="V40" s="282" t="s">
        <v>200</v>
      </c>
      <c r="W40" s="282" t="s">
        <v>200</v>
      </c>
      <c r="X40" s="267"/>
      <c r="Y40" s="282"/>
      <c r="Z40" s="268"/>
    </row>
    <row r="41" spans="1:26">
      <c r="B41" s="283" t="s">
        <v>184</v>
      </c>
      <c r="C41" s="284" t="s">
        <v>186</v>
      </c>
      <c r="D41" s="284" t="s">
        <v>187</v>
      </c>
      <c r="E41" s="284" t="s">
        <v>175</v>
      </c>
      <c r="F41" s="284" t="s">
        <v>176</v>
      </c>
      <c r="G41" s="284" t="s">
        <v>177</v>
      </c>
      <c r="H41" s="267"/>
      <c r="I41" s="284" t="s">
        <v>178</v>
      </c>
      <c r="J41" s="268"/>
      <c r="L41" s="279"/>
      <c r="M41" s="284" t="s">
        <v>184</v>
      </c>
      <c r="N41" s="284" t="s">
        <v>186</v>
      </c>
      <c r="O41" s="284" t="s">
        <v>187</v>
      </c>
      <c r="P41" s="284" t="s">
        <v>175</v>
      </c>
      <c r="Q41" s="284" t="s">
        <v>176</v>
      </c>
      <c r="R41" s="284" t="s">
        <v>177</v>
      </c>
      <c r="S41" s="284" t="s">
        <v>193</v>
      </c>
      <c r="T41" s="284" t="s">
        <v>194</v>
      </c>
      <c r="U41" s="284" t="s">
        <v>195</v>
      </c>
      <c r="V41" s="284" t="s">
        <v>193</v>
      </c>
      <c r="W41" s="284" t="s">
        <v>196</v>
      </c>
      <c r="X41" s="267"/>
      <c r="Y41" s="282" t="s">
        <v>178</v>
      </c>
      <c r="Z41" s="268"/>
    </row>
    <row r="42" spans="1:26">
      <c r="B42" s="296">
        <f>B25</f>
        <v>44562</v>
      </c>
      <c r="C42" s="282">
        <v>27</v>
      </c>
      <c r="D42" s="282">
        <v>8</v>
      </c>
      <c r="E42" s="286">
        <v>147.05212499999999</v>
      </c>
      <c r="F42" s="286">
        <v>2549.4583440000001</v>
      </c>
      <c r="G42" s="286">
        <v>719.79378399999996</v>
      </c>
      <c r="H42" s="286"/>
      <c r="I42" s="287">
        <f t="shared" ref="I42:I54" si="6">SUM(E42:G42)</f>
        <v>3416.3042530000002</v>
      </c>
      <c r="J42" s="268"/>
      <c r="L42" s="309"/>
      <c r="M42" s="317">
        <f>M25</f>
        <v>44562</v>
      </c>
      <c r="N42" s="318">
        <v>3</v>
      </c>
      <c r="O42" s="318">
        <v>18</v>
      </c>
      <c r="P42" s="287">
        <v>133.71170499999999</v>
      </c>
      <c r="Q42" s="287">
        <v>2327.775936</v>
      </c>
      <c r="R42" s="287">
        <v>768.98643200000004</v>
      </c>
      <c r="S42" s="287">
        <v>1057.0866799999999</v>
      </c>
      <c r="T42" s="287">
        <v>3563.8284390000003</v>
      </c>
      <c r="U42" s="287">
        <v>458.86244099999999</v>
      </c>
      <c r="V42" s="287">
        <v>140.21371199999999</v>
      </c>
      <c r="W42" s="287">
        <v>3.5748390000000003</v>
      </c>
      <c r="X42" s="287"/>
      <c r="Y42" s="292">
        <f t="shared" ref="Y42:Y54" si="7">SUM(P42:W42)</f>
        <v>8454.0401840000013</v>
      </c>
      <c r="Z42" s="268"/>
    </row>
    <row r="43" spans="1:26">
      <c r="B43" s="296">
        <f t="shared" ref="B43:B53" si="8">B26</f>
        <v>44593</v>
      </c>
      <c r="C43" s="282">
        <v>23</v>
      </c>
      <c r="D43" s="282">
        <v>8</v>
      </c>
      <c r="E43" s="286">
        <v>158.85396800000001</v>
      </c>
      <c r="F43" s="286">
        <v>2760.5997390000002</v>
      </c>
      <c r="G43" s="286">
        <v>840.99388399999998</v>
      </c>
      <c r="H43" s="267"/>
      <c r="I43" s="287">
        <f t="shared" si="6"/>
        <v>3760.4475910000001</v>
      </c>
      <c r="J43" s="268"/>
      <c r="L43" s="309"/>
      <c r="M43" s="317">
        <f t="shared" ref="M43:M53" si="9">M26</f>
        <v>44593</v>
      </c>
      <c r="N43" s="318">
        <v>23</v>
      </c>
      <c r="O43" s="318">
        <v>8</v>
      </c>
      <c r="P43" s="287">
        <v>158.85396800000001</v>
      </c>
      <c r="Q43" s="287">
        <v>2760.5997390000002</v>
      </c>
      <c r="R43" s="287">
        <v>840.99388399999998</v>
      </c>
      <c r="S43" s="287">
        <v>1090.8022840000001</v>
      </c>
      <c r="T43" s="287">
        <v>3375.1861640000002</v>
      </c>
      <c r="U43" s="287">
        <v>403.535775</v>
      </c>
      <c r="V43" s="287">
        <v>142.26482300000001</v>
      </c>
      <c r="W43" s="287">
        <v>3.1228450000000003</v>
      </c>
      <c r="X43" s="288"/>
      <c r="Y43" s="287">
        <f t="shared" si="7"/>
        <v>8775.3594819999998</v>
      </c>
      <c r="Z43" s="268"/>
    </row>
    <row r="44" spans="1:26">
      <c r="B44" s="296">
        <f t="shared" si="8"/>
        <v>44621</v>
      </c>
      <c r="C44" s="282">
        <v>10</v>
      </c>
      <c r="D44" s="282">
        <v>8</v>
      </c>
      <c r="E44" s="286">
        <v>132.768169</v>
      </c>
      <c r="F44" s="286">
        <v>2408.8262420000001</v>
      </c>
      <c r="G44" s="286">
        <v>733.66054999999994</v>
      </c>
      <c r="H44" s="267"/>
      <c r="I44" s="287">
        <f t="shared" si="6"/>
        <v>3275.2549610000001</v>
      </c>
      <c r="J44" s="268"/>
      <c r="L44" s="309"/>
      <c r="M44" s="317">
        <f t="shared" si="9"/>
        <v>44621</v>
      </c>
      <c r="N44" s="318">
        <v>10</v>
      </c>
      <c r="O44" s="318">
        <v>8</v>
      </c>
      <c r="P44" s="287">
        <v>132.768169</v>
      </c>
      <c r="Q44" s="287">
        <v>2408.8262420000001</v>
      </c>
      <c r="R44" s="287">
        <v>733.66054999999994</v>
      </c>
      <c r="S44" s="287">
        <v>1076.902372</v>
      </c>
      <c r="T44" s="287">
        <v>3261.7149439999998</v>
      </c>
      <c r="U44" s="287">
        <v>440.25614000000002</v>
      </c>
      <c r="V44" s="287">
        <v>141.582662</v>
      </c>
      <c r="W44" s="287">
        <v>3.1513649999999997</v>
      </c>
      <c r="X44" s="288"/>
      <c r="Y44" s="287">
        <f t="shared" si="7"/>
        <v>8198.8624440000003</v>
      </c>
      <c r="Z44" s="268"/>
    </row>
    <row r="45" spans="1:26">
      <c r="A45" s="264"/>
      <c r="B45" s="296">
        <f t="shared" si="8"/>
        <v>44652</v>
      </c>
      <c r="C45" s="282">
        <v>15</v>
      </c>
      <c r="D45" s="282">
        <v>8</v>
      </c>
      <c r="E45" s="286">
        <v>123.578549</v>
      </c>
      <c r="F45" s="286">
        <v>2268.105971</v>
      </c>
      <c r="G45" s="286">
        <v>677.93963799999995</v>
      </c>
      <c r="H45" s="288"/>
      <c r="I45" s="287">
        <f t="shared" si="6"/>
        <v>3069.6241579999996</v>
      </c>
      <c r="J45" s="268"/>
      <c r="L45" s="309"/>
      <c r="M45" s="317">
        <f t="shared" si="9"/>
        <v>44652</v>
      </c>
      <c r="N45" s="318">
        <v>13</v>
      </c>
      <c r="O45" s="318">
        <v>9</v>
      </c>
      <c r="P45" s="287">
        <v>118.073826</v>
      </c>
      <c r="Q45" s="287">
        <v>2231.0599440000001</v>
      </c>
      <c r="R45" s="287">
        <v>623.85533899999996</v>
      </c>
      <c r="S45" s="287">
        <v>967.489011</v>
      </c>
      <c r="T45" s="287">
        <v>3268.9958999999999</v>
      </c>
      <c r="U45" s="287">
        <v>412.53605399999998</v>
      </c>
      <c r="V45" s="287">
        <v>134.057198</v>
      </c>
      <c r="W45" s="287">
        <v>3.4625200000000005</v>
      </c>
      <c r="X45" s="288"/>
      <c r="Y45" s="287">
        <f t="shared" si="7"/>
        <v>7759.5297920000003</v>
      </c>
      <c r="Z45" s="268"/>
    </row>
    <row r="46" spans="1:26">
      <c r="A46" s="264"/>
      <c r="B46" s="296">
        <f t="shared" si="8"/>
        <v>44682</v>
      </c>
      <c r="C46" s="282">
        <v>10</v>
      </c>
      <c r="D46" s="282">
        <v>8</v>
      </c>
      <c r="E46" s="286">
        <v>130.96789000000001</v>
      </c>
      <c r="F46" s="286">
        <v>2012.6719399999999</v>
      </c>
      <c r="G46" s="286">
        <v>523.65344100000004</v>
      </c>
      <c r="H46" s="288"/>
      <c r="I46" s="287">
        <f t="shared" si="6"/>
        <v>2667.293271</v>
      </c>
      <c r="J46" s="268"/>
      <c r="L46" s="309"/>
      <c r="M46" s="317">
        <f t="shared" si="9"/>
        <v>44682</v>
      </c>
      <c r="N46" s="318">
        <v>26</v>
      </c>
      <c r="O46" s="318">
        <v>17</v>
      </c>
      <c r="P46" s="287">
        <v>117.006203</v>
      </c>
      <c r="Q46" s="287">
        <v>1722.911229</v>
      </c>
      <c r="R46" s="287">
        <v>519.19300599999997</v>
      </c>
      <c r="S46" s="287">
        <v>913.43483000000003</v>
      </c>
      <c r="T46" s="287">
        <v>4054.8511450000001</v>
      </c>
      <c r="U46" s="287">
        <v>631.40743499999996</v>
      </c>
      <c r="V46" s="287">
        <v>121.244652</v>
      </c>
      <c r="W46" s="287">
        <v>2.1446460000000003</v>
      </c>
      <c r="X46" s="288"/>
      <c r="Y46" s="287">
        <f t="shared" si="7"/>
        <v>8082.1931460000005</v>
      </c>
      <c r="Z46" s="268"/>
    </row>
    <row r="47" spans="1:26">
      <c r="A47" s="264"/>
      <c r="B47" s="296">
        <f t="shared" si="8"/>
        <v>44713</v>
      </c>
      <c r="C47" s="282">
        <v>27</v>
      </c>
      <c r="D47" s="282">
        <v>18</v>
      </c>
      <c r="E47" s="286">
        <v>129.53764000000001</v>
      </c>
      <c r="F47" s="286">
        <v>2442.3830659999999</v>
      </c>
      <c r="G47" s="286">
        <v>779.33973600000002</v>
      </c>
      <c r="H47" s="288"/>
      <c r="I47" s="287">
        <f t="shared" si="6"/>
        <v>3351.2604419999998</v>
      </c>
      <c r="J47" s="268"/>
      <c r="L47" s="309"/>
      <c r="M47" s="317">
        <f t="shared" si="9"/>
        <v>44713</v>
      </c>
      <c r="N47" s="318">
        <v>27</v>
      </c>
      <c r="O47" s="318">
        <v>18</v>
      </c>
      <c r="P47" s="287">
        <v>129.53764000000001</v>
      </c>
      <c r="Q47" s="287">
        <v>2442.3830659999999</v>
      </c>
      <c r="R47" s="287">
        <v>779.33973600000002</v>
      </c>
      <c r="S47" s="287">
        <v>1004.657518</v>
      </c>
      <c r="T47" s="287">
        <v>4882.8040687499997</v>
      </c>
      <c r="U47" s="287">
        <v>744.69533100000001</v>
      </c>
      <c r="V47" s="287">
        <v>130.99824699999999</v>
      </c>
      <c r="W47" s="287">
        <v>4.0721160000000003</v>
      </c>
      <c r="X47" s="288"/>
      <c r="Y47" s="287">
        <f t="shared" si="7"/>
        <v>10118.487722749998</v>
      </c>
      <c r="Z47" s="268"/>
    </row>
    <row r="48" spans="1:26">
      <c r="A48" s="264"/>
      <c r="B48" s="296">
        <f t="shared" si="8"/>
        <v>44743</v>
      </c>
      <c r="C48" s="282">
        <v>28</v>
      </c>
      <c r="D48" s="282">
        <v>18</v>
      </c>
      <c r="E48" s="286">
        <v>146.09636</v>
      </c>
      <c r="F48" s="286">
        <v>2805.2234819999999</v>
      </c>
      <c r="G48" s="286">
        <v>878.90036299999997</v>
      </c>
      <c r="H48" s="288"/>
      <c r="I48" s="287">
        <f t="shared" si="6"/>
        <v>3830.2202049999996</v>
      </c>
      <c r="J48" s="268"/>
      <c r="L48" s="309"/>
      <c r="M48" s="317">
        <f t="shared" si="9"/>
        <v>44743</v>
      </c>
      <c r="N48" s="318">
        <v>27</v>
      </c>
      <c r="O48" s="318">
        <v>17</v>
      </c>
      <c r="P48" s="287">
        <v>142.16210899999999</v>
      </c>
      <c r="Q48" s="287">
        <v>2726.1784290000001</v>
      </c>
      <c r="R48" s="287">
        <v>869.74170800000002</v>
      </c>
      <c r="S48" s="287">
        <v>1126.841923</v>
      </c>
      <c r="T48" s="287">
        <v>5200.7277624999997</v>
      </c>
      <c r="U48" s="287">
        <v>729.99398799999994</v>
      </c>
      <c r="V48" s="287">
        <v>139.63601800000001</v>
      </c>
      <c r="W48" s="287">
        <v>4.1296210000000002</v>
      </c>
      <c r="X48" s="288"/>
      <c r="Y48" s="287">
        <f t="shared" si="7"/>
        <v>10939.4115585</v>
      </c>
      <c r="Z48" s="268"/>
    </row>
    <row r="49" spans="1:26">
      <c r="A49" s="264"/>
      <c r="B49" s="296">
        <f t="shared" si="8"/>
        <v>44774</v>
      </c>
      <c r="C49" s="282">
        <v>17</v>
      </c>
      <c r="D49" s="282">
        <v>18</v>
      </c>
      <c r="E49" s="286">
        <v>140.377138</v>
      </c>
      <c r="F49" s="286">
        <v>2568.645387</v>
      </c>
      <c r="G49" s="286">
        <v>813.50694299999998</v>
      </c>
      <c r="H49" s="288"/>
      <c r="I49" s="287">
        <f t="shared" si="6"/>
        <v>3522.5294679999997</v>
      </c>
      <c r="J49" s="268"/>
      <c r="L49" s="309"/>
      <c r="M49" s="317">
        <f t="shared" si="9"/>
        <v>44774</v>
      </c>
      <c r="N49" s="318">
        <v>31</v>
      </c>
      <c r="O49" s="318">
        <v>17</v>
      </c>
      <c r="P49" s="287">
        <v>136.18814499999999</v>
      </c>
      <c r="Q49" s="287">
        <v>2520.6678670000001</v>
      </c>
      <c r="R49" s="287">
        <v>764.70114000000001</v>
      </c>
      <c r="S49" s="287">
        <v>1076.1675849999999</v>
      </c>
      <c r="T49" s="287">
        <v>5283.8119809999998</v>
      </c>
      <c r="U49" s="287">
        <v>599.61021800000003</v>
      </c>
      <c r="V49" s="287">
        <v>141.20232100000001</v>
      </c>
      <c r="W49" s="287">
        <v>2.9649130000000001</v>
      </c>
      <c r="X49" s="288"/>
      <c r="Y49" s="287">
        <f t="shared" si="7"/>
        <v>10525.31417</v>
      </c>
      <c r="Z49" s="268"/>
    </row>
    <row r="50" spans="1:26">
      <c r="A50" s="264"/>
      <c r="B50" s="296">
        <f t="shared" si="8"/>
        <v>44805</v>
      </c>
      <c r="C50" s="282">
        <v>1</v>
      </c>
      <c r="D50" s="282">
        <v>18</v>
      </c>
      <c r="E50" s="286">
        <v>134.46822800000001</v>
      </c>
      <c r="F50" s="286">
        <v>2460.8841160000002</v>
      </c>
      <c r="G50" s="286">
        <v>748.39323899999999</v>
      </c>
      <c r="H50" s="288"/>
      <c r="I50" s="287">
        <f t="shared" si="6"/>
        <v>3343.7455830000004</v>
      </c>
      <c r="J50" s="268"/>
      <c r="L50" s="309"/>
      <c r="M50" s="317">
        <f t="shared" si="9"/>
        <v>44805</v>
      </c>
      <c r="N50" s="318">
        <v>6</v>
      </c>
      <c r="O50" s="318">
        <v>17</v>
      </c>
      <c r="P50" s="287">
        <v>132.28955999999999</v>
      </c>
      <c r="Q50" s="287">
        <v>2401.4165539999999</v>
      </c>
      <c r="R50" s="287">
        <v>644.37203199999999</v>
      </c>
      <c r="S50" s="287">
        <v>1123.6781920000001</v>
      </c>
      <c r="T50" s="287">
        <v>5497.3746224999995</v>
      </c>
      <c r="U50" s="287">
        <v>587.54722300000003</v>
      </c>
      <c r="V50" s="287">
        <v>145.77824200000001</v>
      </c>
      <c r="W50" s="287">
        <v>3.335353</v>
      </c>
      <c r="X50" s="288"/>
      <c r="Y50" s="287">
        <f t="shared" si="7"/>
        <v>10535.791778499999</v>
      </c>
      <c r="Z50" s="268"/>
    </row>
    <row r="51" spans="1:26">
      <c r="A51" s="264"/>
      <c r="B51" s="296">
        <f t="shared" si="8"/>
        <v>44835</v>
      </c>
      <c r="C51" s="282">
        <v>27</v>
      </c>
      <c r="D51" s="282">
        <v>8</v>
      </c>
      <c r="E51" s="286">
        <v>114.651687</v>
      </c>
      <c r="F51" s="286">
        <v>1981.228392</v>
      </c>
      <c r="G51" s="286">
        <v>561.12068799999997</v>
      </c>
      <c r="H51" s="288"/>
      <c r="I51" s="287">
        <f t="shared" si="6"/>
        <v>2657.000767</v>
      </c>
      <c r="J51" s="268"/>
      <c r="L51" s="309"/>
      <c r="M51" s="317">
        <f t="shared" si="9"/>
        <v>44835</v>
      </c>
      <c r="N51" s="318">
        <v>6</v>
      </c>
      <c r="O51" s="318">
        <v>17</v>
      </c>
      <c r="P51" s="287">
        <v>90.466047000000003</v>
      </c>
      <c r="Q51" s="287">
        <v>1832.66372</v>
      </c>
      <c r="R51" s="287">
        <v>595.48661200000004</v>
      </c>
      <c r="S51" s="287">
        <v>924.22977800000001</v>
      </c>
      <c r="T51" s="287">
        <v>3436.900517</v>
      </c>
      <c r="U51" s="287">
        <v>418.31482799999998</v>
      </c>
      <c r="V51" s="287">
        <v>137.12727799999999</v>
      </c>
      <c r="W51" s="287">
        <v>2.842835</v>
      </c>
      <c r="X51" s="288"/>
      <c r="Y51" s="287">
        <f t="shared" si="7"/>
        <v>7438.0316149999999</v>
      </c>
      <c r="Z51" s="268"/>
    </row>
    <row r="52" spans="1:26">
      <c r="A52" s="264"/>
      <c r="B52" s="296">
        <f t="shared" si="8"/>
        <v>44866</v>
      </c>
      <c r="C52" s="282">
        <v>16</v>
      </c>
      <c r="D52" s="282">
        <v>8</v>
      </c>
      <c r="E52" s="286">
        <v>138.91805299999999</v>
      </c>
      <c r="F52" s="286">
        <v>2494.8864229999999</v>
      </c>
      <c r="G52" s="286">
        <v>698.67523700000004</v>
      </c>
      <c r="H52" s="288"/>
      <c r="I52" s="287">
        <f t="shared" si="6"/>
        <v>3332.4797129999997</v>
      </c>
      <c r="J52" s="268"/>
      <c r="L52" s="309"/>
      <c r="M52" s="317">
        <f t="shared" si="9"/>
        <v>44866</v>
      </c>
      <c r="N52" s="318">
        <v>29</v>
      </c>
      <c r="O52" s="318">
        <v>18</v>
      </c>
      <c r="P52" s="287">
        <v>127.147451</v>
      </c>
      <c r="Q52" s="287">
        <v>2325.3350700000001</v>
      </c>
      <c r="R52" s="287">
        <v>743.49196099999995</v>
      </c>
      <c r="S52" s="287">
        <v>1013.533944</v>
      </c>
      <c r="T52" s="287">
        <v>3653.9304519999996</v>
      </c>
      <c r="U52" s="287">
        <v>446.03784000000002</v>
      </c>
      <c r="V52" s="287">
        <v>134.38163299999999</v>
      </c>
      <c r="W52" s="287">
        <v>3.3831139999999995</v>
      </c>
      <c r="X52" s="288"/>
      <c r="Y52" s="287">
        <f t="shared" si="7"/>
        <v>8447.241465000001</v>
      </c>
      <c r="Z52" s="268"/>
    </row>
    <row r="53" spans="1:26">
      <c r="A53" s="264"/>
      <c r="B53" s="341">
        <f t="shared" si="8"/>
        <v>44896</v>
      </c>
      <c r="C53" s="284">
        <v>22</v>
      </c>
      <c r="D53" s="284">
        <v>18</v>
      </c>
      <c r="E53" s="286">
        <v>128.067318</v>
      </c>
      <c r="F53" s="286">
        <v>2616.489266</v>
      </c>
      <c r="G53" s="286">
        <v>894.85784799999999</v>
      </c>
      <c r="H53" s="288"/>
      <c r="I53" s="290">
        <f t="shared" si="6"/>
        <v>3639.414432</v>
      </c>
      <c r="J53" s="268"/>
      <c r="L53" s="309"/>
      <c r="M53" s="317">
        <f t="shared" si="9"/>
        <v>44896</v>
      </c>
      <c r="N53" s="318">
        <v>22</v>
      </c>
      <c r="O53" s="318">
        <v>17</v>
      </c>
      <c r="P53" s="287">
        <v>123.441102</v>
      </c>
      <c r="Q53" s="287">
        <v>2549.9210280000002</v>
      </c>
      <c r="R53" s="287">
        <v>881.87916800000005</v>
      </c>
      <c r="S53" s="287">
        <v>1167.7696699999999</v>
      </c>
      <c r="T53" s="287">
        <v>3739.7871630000004</v>
      </c>
      <c r="U53" s="287">
        <v>412.97504400000003</v>
      </c>
      <c r="V53" s="287">
        <v>146.55176399999999</v>
      </c>
      <c r="W53" s="287">
        <v>3.2463430000000004</v>
      </c>
      <c r="X53" s="288"/>
      <c r="Y53" s="290">
        <f t="shared" si="7"/>
        <v>9025.5712820000026</v>
      </c>
      <c r="Z53" s="268"/>
    </row>
    <row r="54" spans="1:26">
      <c r="A54" s="264"/>
      <c r="B54" s="291" t="s">
        <v>80</v>
      </c>
      <c r="C54" s="267"/>
      <c r="D54" s="267"/>
      <c r="E54" s="292">
        <f>SUM(E42:E53)</f>
        <v>1625.337125</v>
      </c>
      <c r="F54" s="292">
        <f t="shared" ref="F54:G54" si="10">SUM(F42:F53)</f>
        <v>29369.402368000003</v>
      </c>
      <c r="G54" s="292">
        <f t="shared" si="10"/>
        <v>8870.8353509999997</v>
      </c>
      <c r="H54" s="288"/>
      <c r="I54" s="287">
        <f t="shared" si="6"/>
        <v>39865.574844000002</v>
      </c>
      <c r="J54" s="268"/>
      <c r="L54" s="309"/>
      <c r="M54" s="315" t="s">
        <v>80</v>
      </c>
      <c r="N54" s="262"/>
      <c r="O54" s="262"/>
      <c r="P54" s="292">
        <f>SUM(P42:P53)</f>
        <v>1541.6459250000003</v>
      </c>
      <c r="Q54" s="292">
        <f t="shared" ref="Q54:W54" si="11">SUM(Q42:Q53)</f>
        <v>28249.738824000004</v>
      </c>
      <c r="R54" s="292">
        <f t="shared" si="11"/>
        <v>8765.7015680000004</v>
      </c>
      <c r="S54" s="292">
        <f t="shared" si="11"/>
        <v>12542.593787</v>
      </c>
      <c r="T54" s="292">
        <f t="shared" si="11"/>
        <v>49219.913158750001</v>
      </c>
      <c r="U54" s="292">
        <f t="shared" si="11"/>
        <v>6285.7723169999981</v>
      </c>
      <c r="V54" s="292">
        <f t="shared" si="11"/>
        <v>1655.03855</v>
      </c>
      <c r="W54" s="292">
        <f t="shared" si="11"/>
        <v>39.430510000000005</v>
      </c>
      <c r="X54" s="288"/>
      <c r="Y54" s="287">
        <f t="shared" si="7"/>
        <v>108299.83463975001</v>
      </c>
      <c r="Z54" s="268"/>
    </row>
    <row r="55" spans="1:26">
      <c r="B55" s="279"/>
      <c r="C55" s="267"/>
      <c r="D55" s="267"/>
      <c r="E55" s="267"/>
      <c r="F55" s="267"/>
      <c r="G55" s="267"/>
      <c r="H55" s="267"/>
      <c r="I55" s="267"/>
      <c r="J55" s="268"/>
      <c r="L55" s="279"/>
      <c r="M55" s="267"/>
      <c r="N55" s="267"/>
      <c r="O55" s="267"/>
      <c r="P55" s="267"/>
      <c r="Q55" s="267"/>
      <c r="R55" s="267"/>
      <c r="S55" s="267"/>
      <c r="T55" s="267"/>
      <c r="U55" s="267"/>
      <c r="V55" s="267"/>
      <c r="W55" s="267"/>
      <c r="X55" s="267"/>
      <c r="Y55" s="267"/>
      <c r="Z55" s="268"/>
    </row>
    <row r="56" spans="1:26">
      <c r="A56" s="264"/>
      <c r="B56" s="279"/>
      <c r="C56" s="267"/>
      <c r="D56" s="267"/>
      <c r="E56" s="297" t="s">
        <v>188</v>
      </c>
      <c r="F56" s="270"/>
      <c r="G56" s="293"/>
      <c r="H56" s="267"/>
      <c r="I56" s="293"/>
      <c r="J56" s="268"/>
      <c r="L56" s="309"/>
      <c r="M56" s="267"/>
      <c r="N56" s="267"/>
      <c r="O56" s="267"/>
      <c r="P56" s="297" t="s">
        <v>201</v>
      </c>
      <c r="Q56" s="270"/>
      <c r="R56" s="293"/>
      <c r="S56" s="293"/>
      <c r="T56" s="293"/>
      <c r="U56" s="293"/>
      <c r="V56" s="293"/>
      <c r="W56" s="293"/>
      <c r="X56" s="267"/>
      <c r="Y56" s="293"/>
      <c r="Z56" s="268"/>
    </row>
    <row r="57" spans="1:26">
      <c r="A57" s="264"/>
      <c r="B57" s="279"/>
      <c r="C57" s="267"/>
      <c r="D57" s="267"/>
      <c r="E57" s="267" t="s">
        <v>189</v>
      </c>
      <c r="F57" s="298">
        <v>0.75</v>
      </c>
      <c r="G57" s="293"/>
      <c r="H57" s="267"/>
      <c r="I57" s="293"/>
      <c r="J57" s="268"/>
      <c r="L57" s="309"/>
      <c r="M57" s="267"/>
      <c r="N57" s="267"/>
      <c r="O57" s="267"/>
      <c r="P57" s="267" t="s">
        <v>189</v>
      </c>
      <c r="Q57" s="298">
        <v>0.75</v>
      </c>
      <c r="R57" s="293"/>
      <c r="S57" s="293"/>
      <c r="T57" s="293"/>
      <c r="U57" s="293"/>
      <c r="V57" s="293"/>
      <c r="W57" s="293"/>
      <c r="X57" s="267"/>
      <c r="Y57" s="293"/>
      <c r="Z57" s="268"/>
    </row>
    <row r="58" spans="1:26">
      <c r="A58" s="264"/>
      <c r="B58" s="279"/>
      <c r="C58" s="267"/>
      <c r="D58" s="267"/>
      <c r="E58" s="267" t="s">
        <v>190</v>
      </c>
      <c r="F58" s="298">
        <f>1-F57</f>
        <v>0.25</v>
      </c>
      <c r="G58" s="293"/>
      <c r="H58" s="267"/>
      <c r="I58" s="293"/>
      <c r="J58" s="268"/>
      <c r="L58" s="309"/>
      <c r="M58" s="267"/>
      <c r="N58" s="267"/>
      <c r="O58" s="267"/>
      <c r="P58" s="267" t="s">
        <v>190</v>
      </c>
      <c r="Q58" s="298">
        <f>1-Q57</f>
        <v>0.25</v>
      </c>
      <c r="R58" s="293"/>
      <c r="S58" s="293"/>
      <c r="T58" s="293"/>
      <c r="U58" s="293"/>
      <c r="V58" s="293"/>
      <c r="W58" s="293"/>
      <c r="X58" s="267"/>
      <c r="Y58" s="293"/>
      <c r="Z58" s="268"/>
    </row>
    <row r="59" spans="1:26">
      <c r="A59" s="264"/>
      <c r="B59" s="299"/>
      <c r="C59" s="300"/>
      <c r="D59" s="300"/>
      <c r="E59" s="300"/>
      <c r="F59" s="300"/>
      <c r="G59" s="300"/>
      <c r="H59" s="274"/>
      <c r="I59" s="274"/>
      <c r="J59" s="275"/>
      <c r="L59" s="319"/>
      <c r="M59" s="320"/>
      <c r="N59" s="300"/>
      <c r="O59" s="300"/>
      <c r="P59" s="300"/>
      <c r="Q59" s="300"/>
      <c r="R59" s="300"/>
      <c r="S59" s="300"/>
      <c r="T59" s="300"/>
      <c r="U59" s="300"/>
      <c r="V59" s="321"/>
      <c r="W59" s="274"/>
      <c r="X59" s="274"/>
      <c r="Y59" s="274"/>
      <c r="Z59" s="275"/>
    </row>
    <row r="60" spans="1:26">
      <c r="A60" s="264"/>
      <c r="B60" s="301"/>
      <c r="C60" s="302"/>
      <c r="D60" s="302"/>
      <c r="E60" s="302"/>
      <c r="F60" s="302"/>
      <c r="G60" s="302"/>
    </row>
    <row r="61" spans="1:26">
      <c r="A61" s="301"/>
      <c r="B61" s="303"/>
      <c r="C61" s="303"/>
      <c r="D61" s="303"/>
      <c r="E61" s="303"/>
      <c r="F61" s="303"/>
      <c r="G61" s="304"/>
    </row>
    <row r="62" spans="1:26">
      <c r="A62" s="256"/>
    </row>
    <row r="63" spans="1:26">
      <c r="A63" s="301"/>
      <c r="C63" s="305"/>
      <c r="D63" s="305"/>
      <c r="E63" s="305"/>
      <c r="F63" s="306"/>
      <c r="G63" s="305"/>
    </row>
  </sheetData>
  <pageMargins left="0.25" right="0.25" top="0.5" bottom="0.25" header="0" footer="0.3"/>
  <pageSetup scale="70" orientation="landscape" r:id="rId1"/>
  <headerFooter>
    <oddFooter>&amp;C&amp;"arial"&amp;11Workpaper (8.1)  -  Actual Allocation Factors&amp;R&amp;"arial"&amp;11 Page &amp;P of &amp;N</oddFooter>
  </headerFooter>
  <rowBreaks count="1" manualBreakCount="1">
    <brk id="1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2023-06-15T07:00:00+00:00</OpenedDate>
    <SignificantOrder xmlns="dc463f71-b30c-4ab2-9473-d307f9d35888">false</SignificantOrder>
    <Date1 xmlns="dc463f71-b30c-4ab2-9473-d307f9d35888">2023-06-15T07:00:00+00:00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230482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3CEDF0E995E438BF225420E77866D" ma:contentTypeVersion="16" ma:contentTypeDescription="" ma:contentTypeScope="" ma:versionID="13a1aa2484a7619d893c50a8b80e65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383DEE-77D2-4E3C-9139-8629C59F66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097EB9-210B-4476-9DEA-EEC93D163A23}"/>
</file>

<file path=customXml/itemProps3.xml><?xml version="1.0" encoding="utf-8"?>
<ds:datastoreItem xmlns:ds="http://schemas.openxmlformats.org/officeDocument/2006/customXml" ds:itemID="{6ED7C03F-B247-46B7-8EED-EA5F5CBE144E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093f97ad-0b95-4bcf-8086-d4941a3bad1c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D7810F4-0A56-4F39-ACF9-B589F53D88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WIJAM NPC</vt:lpstr>
      <vt:lpstr>Net Position Balancing</vt:lpstr>
      <vt:lpstr>WIJAM NPC Before Balancing</vt:lpstr>
      <vt:lpstr>Actual NPC (Total System)</vt:lpstr>
      <vt:lpstr>Colstrip Unit #4</vt:lpstr>
      <vt:lpstr>Actual Factors</vt:lpstr>
      <vt:lpstr>Dollars</vt:lpstr>
      <vt:lpstr>DollarsNameA</vt:lpstr>
      <vt:lpstr>DollarsNameB</vt:lpstr>
      <vt:lpstr>DollarsNameC</vt:lpstr>
      <vt:lpstr>Month</vt:lpstr>
      <vt:lpstr>MWh</vt:lpstr>
      <vt:lpstr>MWhNameA</vt:lpstr>
      <vt:lpstr>MWhNameB</vt:lpstr>
      <vt:lpstr>MWhNameC</vt:lpstr>
      <vt:lpstr>'Actual NPC (Total System)'!Print_Area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p73570</dc:creator>
  <cp:lastModifiedBy>Painter, Jack (PacifiCorp)</cp:lastModifiedBy>
  <cp:lastPrinted>2012-12-10T18:05:02Z</cp:lastPrinted>
  <dcterms:created xsi:type="dcterms:W3CDTF">2012-09-26T23:48:27Z</dcterms:created>
  <dcterms:modified xsi:type="dcterms:W3CDTF">2023-06-14T18:39:14Z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0x0101006E56B4D1795A2E4DB2F0B01679ED314A006FA3CEDF0E995E438BF225420E77866D</vt:lpwstr>
  </property>
  <property fmtid="{D5CDD505-2E9C-101B-9397-08002B2CF9AE}" pid="3" name="_docset_NoMedatataSyncRequired">
    <vt:lpwstr>False</vt:lpwstr>
  </property>
</Properties>
</file>