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codeName="ThisWorkbook" defaultThemeVersion="124226"/>
  <mc:AlternateContent xmlns:mc="http://schemas.openxmlformats.org/markup-compatibility/2006">
    <mc:Choice Requires="x15">
      <x15ac:absPath xmlns:x15ac="http://schemas.microsoft.com/office/spreadsheetml/2010/11/ac" url="W:\WA\2019 Dockets\UE-190908 Biennial Conservation Plan\6-1-21 Commerce Conservation Report (UTC filing)\Working Docs\"/>
    </mc:Choice>
  </mc:AlternateContent>
  <xr:revisionPtr revIDLastSave="0" documentId="13_ncr:1_{F217D997-F03D-4A01-803D-0A3E1E7B6678}" xr6:coauthVersionLast="45" xr6:coauthVersionMax="45" xr10:uidLastSave="{00000000-0000-0000-0000-000000000000}"/>
  <bookViews>
    <workbookView xWindow="-120" yWindow="-120" windowWidth="29040" windowHeight="15840" tabRatio="719" activeTab="1" xr2:uid="{00000000-000D-0000-FFFF-FFFF00000000}"/>
  </bookViews>
  <sheets>
    <sheet name="Background" sheetId="21" r:id="rId1"/>
    <sheet name="Conservation Report" sheetId="18" r:id="rId2"/>
    <sheet name="Data" sheetId="19" state="hidden" r:id="rId3"/>
  </sheets>
  <definedNames>
    <definedName name="CON_2020_Agriculture_Expend">'Conservation Report'!$D$19</definedName>
    <definedName name="CON_2020_Agriculture_MWH">'Conservation Report'!$C$19</definedName>
    <definedName name="CON_2020_Commercial_Expend">'Conservation Report'!$D$17</definedName>
    <definedName name="CON_2020_Commercial_MWH">'Conservation Report'!$C$17</definedName>
    <definedName name="CON_2020_Distribution_Expend">'Conservation Report'!$D$20</definedName>
    <definedName name="CON_2020_Distribution_MWH">'Conservation Report'!$C$20</definedName>
    <definedName name="CON_2020_Expenditures">'Conservation Report'!$D$28</definedName>
    <definedName name="CON_2020_Industrial_Expend">'Conservation Report'!$D$18</definedName>
    <definedName name="CON_2020_Industrial_MWH">'Conservation Report'!$C$18</definedName>
    <definedName name="CON_2020_MWH">'Conservation Report'!$C$28</definedName>
    <definedName name="CON_2020_NEEA_Expend">'Conservation Report'!$D$22</definedName>
    <definedName name="CON_2020_NEEA_MWH">'Conservation Report'!$C$22</definedName>
    <definedName name="CON_2020_OtherSector1_Expend">'Conservation Report'!$D$26</definedName>
    <definedName name="CON_2020_OtherSector1_MWH">'Conservation Report'!$C$23</definedName>
    <definedName name="CON_2020_OtherSector2_Expend">'Conservation Report'!$D$24</definedName>
    <definedName name="CON_2020_OtherSector2_MWH">'Conservation Report'!$C$24</definedName>
    <definedName name="CON_2020_Production_Expend">'Conservation Report'!$D$21</definedName>
    <definedName name="CON_2020_Production_MWH">'Conservation Report'!$C$21</definedName>
    <definedName name="CON_2020_Program1_Expend">'Conservation Report'!#REF!</definedName>
    <definedName name="CON_2020_Program2_Expend">'Conservation Report'!$D$27</definedName>
    <definedName name="CON_2020_Residential_Expend">'Conservation Report'!$D$16</definedName>
    <definedName name="CON_2020_Residential_MWH">'Conservation Report'!$C$16</definedName>
    <definedName name="CON_2021_Agriculture_Expend">'Conservation Report'!$G$19</definedName>
    <definedName name="CON_2021_Agriculture_MWH">'Conservation Report'!$F$19</definedName>
    <definedName name="CON_2021_Commercial_Expend">'Conservation Report'!$G$17</definedName>
    <definedName name="CON_2021_Commercial_MWH">'Conservation Report'!$F$17</definedName>
    <definedName name="CON_2021_Distribution_Expend">'Conservation Report'!$G$20</definedName>
    <definedName name="CON_2021_Distribution_MWH">'Conservation Report'!$F$20</definedName>
    <definedName name="CON_2021_Expenditures">'Conservation Report'!$G$28</definedName>
    <definedName name="CON_2021_Industrial_Expend">'Conservation Report'!$G$18</definedName>
    <definedName name="CON_2021_Industrial_MWH">'Conservation Report'!$F$18</definedName>
    <definedName name="CON_2021_MWH">'Conservation Report'!$F$28</definedName>
    <definedName name="CON_2021_NEEA_Expend">'Conservation Report'!$G$22</definedName>
    <definedName name="CON_2021_NEEA_MWH">'Conservation Report'!$F$22</definedName>
    <definedName name="CON_2021_OtherSector1_Expend">'Conservation Report'!$G$23</definedName>
    <definedName name="CON_2021_OtherSector1_MWH">'Conservation Report'!$F$23</definedName>
    <definedName name="CON_2021_OtherSector2_Expend">'Conservation Report'!$G$24</definedName>
    <definedName name="CON_2021_OtherSector2_MWH">'Conservation Report'!$F$24</definedName>
    <definedName name="CON_2021_Production_Expend">'Conservation Report'!$G$21</definedName>
    <definedName name="CON_2021_Production_MWH">'Conservation Report'!$F$21</definedName>
    <definedName name="CON_2021_Program1_Expend">'Conservation Report'!$G$26</definedName>
    <definedName name="CON_2021_Program2_Expend">'Conservation Report'!$G$27</definedName>
    <definedName name="CON_2021_Residential_Expend">'Conservation Report'!$G$16</definedName>
    <definedName name="CON_2021_Residential_MWH">'Conservation Report'!$F$16</definedName>
    <definedName name="CON_Contact_Name">'Conservation Report'!$B$7</definedName>
    <definedName name="CON_Email">'Conservation Report'!$B$9</definedName>
    <definedName name="CON_Phone">'Conservation Report'!$B$8</definedName>
    <definedName name="CON_Potential_2020_2029">'Conservation Report'!$H$8</definedName>
    <definedName name="CON_Report_Date">'Conservation Report'!$B$6</definedName>
    <definedName name="CON_Target_2020_2021">'Conservation Report'!$H$9</definedName>
    <definedName name="CON_Utility_Name">'Conservation Report'!$B$5</definedName>
    <definedName name="_xlnm.Print_Area" localSheetId="1">'Conservation Report'!$A$3:$I$40</definedName>
  </definedNames>
  <calcPr calcId="191029"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2" i="18" l="1"/>
  <c r="C16" i="18"/>
  <c r="AZ2" i="19" l="1"/>
  <c r="AY2" i="19" l="1"/>
  <c r="AW2" i="19" l="1"/>
  <c r="A2" i="19" l="1"/>
  <c r="AS2" i="19" l="1"/>
  <c r="W2" i="19"/>
  <c r="E2" i="19"/>
  <c r="AX2" i="19" l="1"/>
  <c r="AV2" i="19"/>
  <c r="AU2" i="19"/>
  <c r="AT2" i="19"/>
  <c r="AR2" i="19"/>
  <c r="AQ2" i="19"/>
  <c r="AP2" i="19"/>
  <c r="AO2" i="19"/>
  <c r="AN2" i="19"/>
  <c r="AM2" i="19"/>
  <c r="AL2" i="19"/>
  <c r="AK2" i="19"/>
  <c r="AJ2" i="19"/>
  <c r="AI2" i="19"/>
  <c r="AH2" i="19"/>
  <c r="AF2" i="19"/>
  <c r="AE2" i="19"/>
  <c r="AC2" i="19"/>
  <c r="AB2" i="19"/>
  <c r="AA2" i="19"/>
  <c r="Z2" i="19"/>
  <c r="Y2" i="19"/>
  <c r="X2" i="19"/>
  <c r="V2" i="19"/>
  <c r="U2" i="19"/>
  <c r="T2" i="19"/>
  <c r="S2" i="19"/>
  <c r="R2" i="19"/>
  <c r="Q2" i="19"/>
  <c r="P2" i="19"/>
  <c r="O2" i="19"/>
  <c r="N2" i="19"/>
  <c r="M2" i="19"/>
  <c r="L2" i="19"/>
  <c r="J2" i="19"/>
  <c r="I2" i="19"/>
  <c r="G2" i="19"/>
  <c r="F2" i="19"/>
  <c r="D2" i="19"/>
  <c r="C2" i="19"/>
  <c r="B2" i="19"/>
  <c r="G28" i="18" l="1"/>
  <c r="AD2" i="19" s="1"/>
  <c r="F28" i="18"/>
  <c r="AG2" i="19" s="1"/>
  <c r="B30" i="18" l="1"/>
  <c r="D28" i="18" l="1"/>
  <c r="H2" i="19" s="1"/>
  <c r="C28" i="18"/>
  <c r="H10" i="18" s="1"/>
  <c r="K2" i="19" l="1"/>
</calcChain>
</file>

<file path=xl/sharedStrings.xml><?xml version="1.0" encoding="utf-8"?>
<sst xmlns="http://schemas.openxmlformats.org/spreadsheetml/2006/main" count="98" uniqueCount="92">
  <si>
    <t>Phone</t>
  </si>
  <si>
    <t>Email</t>
  </si>
  <si>
    <t>Achievement</t>
  </si>
  <si>
    <t>Utility</t>
  </si>
  <si>
    <t xml:space="preserve"> NEEA</t>
  </si>
  <si>
    <t>Total</t>
  </si>
  <si>
    <t>MWh</t>
  </si>
  <si>
    <t>Utility Expenditures ($)</t>
  </si>
  <si>
    <t xml:space="preserve"> Residential </t>
  </si>
  <si>
    <t xml:space="preserve"> Commercial</t>
  </si>
  <si>
    <t xml:space="preserve"> Industrial</t>
  </si>
  <si>
    <t xml:space="preserve"> Agriculture</t>
  </si>
  <si>
    <t>Compliance Year</t>
  </si>
  <si>
    <t xml:space="preserve"> Distribution Efficiency</t>
  </si>
  <si>
    <t xml:space="preserve"> Production Efficiency</t>
  </si>
  <si>
    <t>Conservation by Sector</t>
  </si>
  <si>
    <r>
      <t xml:space="preserve">Conservation expenditures </t>
    </r>
    <r>
      <rPr>
        <i/>
        <sz val="10"/>
        <color theme="1"/>
        <rFont val="Arial"/>
        <family val="2"/>
      </rPr>
      <t xml:space="preserve">NOT </t>
    </r>
    <r>
      <rPr>
        <sz val="10"/>
        <color theme="1"/>
        <rFont val="Arial"/>
        <family val="2"/>
      </rPr>
      <t>included in sector expenditures</t>
    </r>
  </si>
  <si>
    <t>Contact Name/Dept</t>
  </si>
  <si>
    <t>Report Date</t>
  </si>
  <si>
    <t>CON_Contact_Name</t>
  </si>
  <si>
    <t>CON_Email</t>
  </si>
  <si>
    <t>CON_Phone</t>
  </si>
  <si>
    <t>CON_Report_Date</t>
  </si>
  <si>
    <t>CON_Utility_Name</t>
  </si>
  <si>
    <r>
      <t>Submission:</t>
    </r>
    <r>
      <rPr>
        <sz val="11"/>
        <color rgb="FF000000"/>
        <rFont val="Arial"/>
        <family val="2"/>
      </rPr>
      <t xml:space="preserve"> Email this workbook and all supporting documentation to </t>
    </r>
    <r>
      <rPr>
        <b/>
        <sz val="11"/>
        <color rgb="FF993300"/>
        <rFont val="Arial"/>
        <family val="2"/>
      </rPr>
      <t xml:space="preserve">EIA@commerce.wa.gov </t>
    </r>
  </si>
  <si>
    <t>Notes, including a brief description of the methodology used to establish the utility's ten-year potential and biennial target to capture cost-effective conservation:</t>
  </si>
  <si>
    <t>Enter information in green-shaded fields.</t>
  </si>
  <si>
    <t>Do not modify blue-shaded fields.</t>
  </si>
  <si>
    <t>Summary of Achievement and Targets (MWh)</t>
  </si>
  <si>
    <t>Biennial</t>
  </si>
  <si>
    <r>
      <t xml:space="preserve">Energy Independence Act (I-937) </t>
    </r>
    <r>
      <rPr>
        <sz val="11"/>
        <color rgb="FF000000"/>
        <rFont val="Arial Black"/>
        <family val="2"/>
      </rPr>
      <t>Conservation Report Workbook</t>
    </r>
  </si>
  <si>
    <r>
      <t>Questions:</t>
    </r>
    <r>
      <rPr>
        <sz val="11"/>
        <color rgb="FF000000"/>
        <rFont val="Arial"/>
        <family val="2"/>
      </rPr>
      <t xml:space="preserve"> Glenn Blackmon, State Energy Office, (360) 339-5619, </t>
    </r>
    <r>
      <rPr>
        <b/>
        <sz val="11"/>
        <color theme="3"/>
        <rFont val="Arial"/>
        <family val="2"/>
      </rPr>
      <t>glenn.blackmon@commerce.wa.gov</t>
    </r>
  </si>
  <si>
    <r>
      <rPr>
        <sz val="12"/>
        <color theme="1"/>
        <rFont val="Arial"/>
        <family val="2"/>
      </rPr>
      <t xml:space="preserve">Energy Independence Act (I-937) </t>
    </r>
    <r>
      <rPr>
        <sz val="12"/>
        <color theme="1"/>
        <rFont val="Arial Black"/>
        <family val="2"/>
      </rPr>
      <t>Conservation Report 2020-2021</t>
    </r>
  </si>
  <si>
    <t>2020 Achievement</t>
  </si>
  <si>
    <t>2021 Achievement</t>
  </si>
  <si>
    <r>
      <t>Deadline:</t>
    </r>
    <r>
      <rPr>
        <sz val="11"/>
        <color rgb="FF000000"/>
        <rFont val="Arial"/>
        <family val="2"/>
      </rPr>
      <t xml:space="preserve"> June 1, 2021</t>
    </r>
  </si>
  <si>
    <t>CON_2020_Agriculture_Expend</t>
  </si>
  <si>
    <t>CON_2020_Agriculture_MWH</t>
  </si>
  <si>
    <t>CON_2020_Commercial_Expend</t>
  </si>
  <si>
    <t>CON_2020_Commercial_MWH</t>
  </si>
  <si>
    <t>CON_2020_Distribution_Expend</t>
  </si>
  <si>
    <t>CON_2020_Distribution_MWH</t>
  </si>
  <si>
    <t>CON_2020_Expenditures</t>
  </si>
  <si>
    <t>CON_2020_Industrial_Expend</t>
  </si>
  <si>
    <t>CON_2020_Industrial_MWH</t>
  </si>
  <si>
    <t>CON_2020_MWH</t>
  </si>
  <si>
    <t>CON_2020_NEEA_Expend</t>
  </si>
  <si>
    <t>CON_2020_NEEA_MWH</t>
  </si>
  <si>
    <t>CON_2020_OtherSector1_Expend</t>
  </si>
  <si>
    <t>CON_2020_OtherSector1_MWH</t>
  </si>
  <si>
    <t>CON_2020_OtherSector2_Expend</t>
  </si>
  <si>
    <t>CON_2020_OtherSector2_MWH</t>
  </si>
  <si>
    <t>CON_2020_Production_Expend</t>
  </si>
  <si>
    <t>CON_2020_Production_MWH</t>
  </si>
  <si>
    <t>CON_2020_Program1_Expend</t>
  </si>
  <si>
    <t>CON_2020_Program2_Expend</t>
  </si>
  <si>
    <t>CON_2020_Residential_Expend</t>
  </si>
  <si>
    <t>CON_2020_Residential_MWH</t>
  </si>
  <si>
    <t>CON_2021_Agriculture_Expend</t>
  </si>
  <si>
    <t>CON_2021_Agriculture_MWH</t>
  </si>
  <si>
    <t>CON_2021_Commercial_Expend</t>
  </si>
  <si>
    <t>CON_2021_Commercial_MWH</t>
  </si>
  <si>
    <t>CON_2021_Distribution_Expend</t>
  </si>
  <si>
    <t>CON_2021_Distribution_MWH</t>
  </si>
  <si>
    <t>CON_2021_Expenditures</t>
  </si>
  <si>
    <t>CON_2021_Industrial_Expend</t>
  </si>
  <si>
    <t>CON_2021_Industrial_MWH</t>
  </si>
  <si>
    <t>CON_2021_MWH</t>
  </si>
  <si>
    <t>CON_2021_NEEA_Expend</t>
  </si>
  <si>
    <t>CON_2021_NEEA_MWH</t>
  </si>
  <si>
    <t>CON_2021_OtherSector1_Expend</t>
  </si>
  <si>
    <t>CON_2021_OtherSector1_MWH</t>
  </si>
  <si>
    <t>CON_2021_OtherSector2_Expend</t>
  </si>
  <si>
    <t>CON_2021_OtherSector2_MWH</t>
  </si>
  <si>
    <t>CON_2021_Production_Expend</t>
  </si>
  <si>
    <t>CON_2021_Production_MWH</t>
  </si>
  <si>
    <t>CON_2021_Program1_Expend</t>
  </si>
  <si>
    <t>CON_2021_Program2_Expend</t>
  </si>
  <si>
    <t>CON_2021_Residential_Expend</t>
  </si>
  <si>
    <t>CON_2021_Residential_MWH</t>
  </si>
  <si>
    <t>CON_Potential_2020_2029</t>
  </si>
  <si>
    <t>CON_Target_2020_2021</t>
  </si>
  <si>
    <t>2020-2021</t>
  </si>
  <si>
    <t>Potential 2020-2029</t>
  </si>
  <si>
    <t>Target 2020-2021</t>
  </si>
  <si>
    <t>Achievement 2020</t>
  </si>
  <si>
    <t>Published: March 16, 2021</t>
  </si>
  <si>
    <t>Evals, system support, EULR, education, outreach &amp; communication</t>
  </si>
  <si>
    <t>503-813-6011</t>
  </si>
  <si>
    <t>Cory.Scott@pacificorp.com</t>
  </si>
  <si>
    <t xml:space="preserve">Cory Scott/Customer Solutions  </t>
  </si>
  <si>
    <t>PacifiCorp dba Pacific Power &amp; Light Company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</si>
</sst>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43" formatCode="_(* #,##0.00_);_(* \(#,##0.00\);_(* &quot;-&quot;??_);_(@_)"/>
    <numFmt numFmtId="164" formatCode="_(* #,##0.0_);_(* \(#,##0.0\);_(* &quot;-&quot;??_);_(@_)"/>
    <numFmt numFmtId="165" formatCode="_(* #,##0_);_(* \(#,##0\);_(* &quot;-&quot;??_);_(@_)"/>
    <numFmt numFmtId="166" formatCode="[$-409]mmmm\ d\,\ yyyy;@"/>
    <numFmt numFmtId="167" formatCode="&quot;$&quot;#,##0"/>
    <numFmt numFmtId="168" formatCode="_(&quot;$&quot;* #,##0_);_(&quot;$&quot;* \(#,##0\);_(&quot;$&quot;* &quot;-&quot;??_);_(@_)"/>
  </numFmts>
  <fonts count="17" x14ac:knownFonts="1">
    <font>
      <sz val="11"/>
      <color theme="1"/>
      <name val="Calibri"/>
      <family val="2"/>
      <scheme val="minor"/>
    </font>
    <font>
      <sz val="10"/>
      <name val="Arial"/>
      <family val="2"/>
    </font>
    <font>
      <b/>
      <sz val="10"/>
      <name val="Arial"/>
      <family val="2"/>
    </font>
    <font>
      <sz val="11"/>
      <color theme="1"/>
      <name val="Calibri"/>
      <family val="2"/>
      <scheme val="minor"/>
    </font>
    <font>
      <u/>
      <sz val="8.25"/>
      <color theme="10"/>
      <name val="Calibri"/>
      <family val="2"/>
    </font>
    <font>
      <sz val="10"/>
      <color theme="1"/>
      <name val="Arial"/>
      <family val="2"/>
    </font>
    <font>
      <b/>
      <sz val="10"/>
      <color theme="1"/>
      <name val="Arial"/>
      <family val="2"/>
    </font>
    <font>
      <i/>
      <sz val="10"/>
      <color theme="1"/>
      <name val="Arial"/>
      <family val="2"/>
    </font>
    <font>
      <sz val="12"/>
      <color theme="1"/>
      <name val="Arial Black"/>
      <family val="2"/>
    </font>
    <font>
      <sz val="12"/>
      <color theme="1"/>
      <name val="Arial"/>
      <family val="2"/>
    </font>
    <font>
      <sz val="11"/>
      <color rgb="FF000000"/>
      <name val="Arial Black"/>
      <family val="2"/>
    </font>
    <font>
      <sz val="11"/>
      <color rgb="FF000000"/>
      <name val="Arial"/>
      <family val="2"/>
    </font>
    <font>
      <b/>
      <sz val="11"/>
      <color rgb="FF000000"/>
      <name val="Arial"/>
      <family val="2"/>
    </font>
    <font>
      <b/>
      <sz val="11"/>
      <color rgb="FF993300"/>
      <name val="Arial"/>
      <family val="2"/>
    </font>
    <font>
      <b/>
      <sz val="11"/>
      <color theme="3"/>
      <name val="Arial"/>
      <family val="2"/>
    </font>
    <font>
      <sz val="11"/>
      <name val="Arial"/>
      <family val="2"/>
    </font>
    <font>
      <u/>
      <sz val="10"/>
      <color theme="10"/>
      <name val="Arial"/>
      <family val="2"/>
    </font>
  </fonts>
  <fills count="12">
    <fill>
      <patternFill patternType="none"/>
    </fill>
    <fill>
      <patternFill patternType="gray125"/>
    </fill>
    <fill>
      <patternFill patternType="solid">
        <fgColor theme="0"/>
        <bgColor indexed="64"/>
      </patternFill>
    </fill>
    <fill>
      <patternFill patternType="darkGray">
        <fgColor theme="0" tint="-0.499984740745262"/>
        <bgColor rgb="FFE4E4E4"/>
      </patternFill>
    </fill>
    <fill>
      <patternFill patternType="solid">
        <fgColor rgb="FFFFFFFF"/>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3" tint="0.79998168889431442"/>
        <bgColor indexed="64"/>
      </patternFill>
    </fill>
    <fill>
      <patternFill patternType="lightTrellis">
        <bgColor theme="6" tint="0.79998168889431442"/>
      </patternFill>
    </fill>
    <fill>
      <patternFill patternType="lightTrellis">
        <bgColor theme="0"/>
      </patternFill>
    </fill>
    <fill>
      <patternFill patternType="lightTrellis">
        <fgColor theme="0" tint="-0.499984740745262"/>
        <bgColor rgb="FFE4E4E4"/>
      </patternFill>
    </fill>
    <fill>
      <patternFill patternType="lightTrellis">
        <bgColor theme="4" tint="0.79998168889431442"/>
      </patternFill>
    </fill>
  </fills>
  <borders count="23">
    <border>
      <left/>
      <right/>
      <top/>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right/>
      <top/>
      <bottom style="hair">
        <color indexed="64"/>
      </bottom>
      <diagonal/>
    </border>
    <border>
      <left/>
      <right style="hair">
        <color indexed="64"/>
      </right>
      <top style="hair">
        <color indexed="64"/>
      </top>
      <bottom style="hair">
        <color indexed="64"/>
      </bottom>
      <diagonal/>
    </border>
    <border>
      <left/>
      <right/>
      <top style="thin">
        <color indexed="64"/>
      </top>
      <bottom/>
      <diagonal/>
    </border>
    <border>
      <left/>
      <right style="hair">
        <color indexed="64"/>
      </right>
      <top style="hair">
        <color indexed="64"/>
      </top>
      <bottom style="thin">
        <color indexed="64"/>
      </bottom>
      <diagonal/>
    </border>
    <border>
      <left/>
      <right style="thin">
        <color indexed="64"/>
      </right>
      <top style="hair">
        <color indexed="64"/>
      </top>
      <bottom style="hair">
        <color indexed="64"/>
      </bottom>
      <diagonal/>
    </border>
    <border>
      <left/>
      <right style="thin">
        <color indexed="64"/>
      </right>
      <top/>
      <bottom style="thin">
        <color indexed="64"/>
      </bottom>
      <diagonal/>
    </border>
    <border>
      <left/>
      <right/>
      <top style="hair">
        <color indexed="64"/>
      </top>
      <bottom style="hair">
        <color indexed="64"/>
      </bottom>
      <diagonal/>
    </border>
    <border>
      <left/>
      <right/>
      <top style="hair">
        <color indexed="64"/>
      </top>
      <bottom style="thin">
        <color indexed="64"/>
      </bottom>
      <diagonal/>
    </border>
    <border>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diagonal/>
    </border>
    <border>
      <left/>
      <right style="hair">
        <color indexed="64"/>
      </right>
      <top/>
      <bottom style="hair">
        <color indexed="64"/>
      </bottom>
      <diagonal/>
    </border>
    <border>
      <left/>
      <right/>
      <top style="thick">
        <color indexed="64"/>
      </top>
      <bottom/>
      <diagonal/>
    </border>
    <border>
      <left/>
      <right/>
      <top/>
      <bottom style="thin">
        <color indexed="64"/>
      </bottom>
      <diagonal/>
    </border>
    <border>
      <left/>
      <right style="thin">
        <color indexed="64"/>
      </right>
      <top/>
      <bottom/>
      <diagonal/>
    </border>
    <border>
      <left/>
      <right/>
      <top/>
      <bottom style="medium">
        <color indexed="64"/>
      </bottom>
      <diagonal/>
    </border>
    <border>
      <left/>
      <right/>
      <top style="medium">
        <color indexed="64"/>
      </top>
      <bottom/>
      <diagonal/>
    </border>
    <border>
      <left style="hair">
        <color indexed="64"/>
      </left>
      <right style="hair">
        <color indexed="64"/>
      </right>
      <top style="thin">
        <color indexed="64"/>
      </top>
      <bottom style="hair">
        <color indexed="64"/>
      </bottom>
      <diagonal/>
    </border>
    <border>
      <left/>
      <right/>
      <top style="hair">
        <color indexed="64"/>
      </top>
      <bottom style="medium">
        <color indexed="64"/>
      </bottom>
      <diagonal/>
    </border>
    <border>
      <left/>
      <right/>
      <top style="medium">
        <color indexed="64"/>
      </top>
      <bottom style="hair">
        <color indexed="64"/>
      </bottom>
      <diagonal/>
    </border>
  </borders>
  <cellStyleXfs count="5">
    <xf numFmtId="0" fontId="0" fillId="0" borderId="0"/>
    <xf numFmtId="43" fontId="3" fillId="0" borderId="0" applyFont="0" applyFill="0" applyBorder="0" applyAlignment="0" applyProtection="0"/>
    <xf numFmtId="0" fontId="4" fillId="0" borderId="0" applyNumberFormat="0" applyFill="0" applyBorder="0" applyAlignment="0" applyProtection="0">
      <alignment vertical="top"/>
      <protection locked="0"/>
    </xf>
    <xf numFmtId="0" fontId="3" fillId="0" borderId="0" applyNumberFormat="0" applyFont="0" applyFill="0" applyBorder="0" applyAlignment="0" applyProtection="0">
      <alignment vertical="top"/>
      <protection locked="0"/>
    </xf>
    <xf numFmtId="44" fontId="3" fillId="0" borderId="0" applyFont="0" applyFill="0" applyBorder="0" applyAlignment="0" applyProtection="0"/>
  </cellStyleXfs>
  <cellXfs count="79">
    <xf numFmtId="0" fontId="0" fillId="0" borderId="0" xfId="0"/>
    <xf numFmtId="0" fontId="5" fillId="2" borderId="0" xfId="0" applyFont="1" applyFill="1"/>
    <xf numFmtId="0" fontId="1" fillId="2" borderId="7" xfId="0" applyFont="1" applyFill="1" applyBorder="1" applyAlignment="1" applyProtection="1">
      <alignment horizontal="right"/>
    </xf>
    <xf numFmtId="0" fontId="0" fillId="0" borderId="0" xfId="0" applyNumberFormat="1"/>
    <xf numFmtId="0" fontId="12" fillId="4" borderId="0" xfId="0" applyFont="1" applyFill="1" applyBorder="1" applyAlignment="1">
      <alignment vertical="center" wrapText="1"/>
    </xf>
    <xf numFmtId="0" fontId="11" fillId="4" borderId="0" xfId="0" applyFont="1" applyFill="1" applyBorder="1" applyAlignment="1">
      <alignment vertical="center"/>
    </xf>
    <xf numFmtId="0" fontId="12" fillId="6" borderId="0" xfId="0" applyFont="1" applyFill="1" applyBorder="1" applyAlignment="1">
      <alignment horizontal="center" vertical="center" wrapText="1"/>
    </xf>
    <xf numFmtId="0" fontId="12" fillId="7" borderId="0" xfId="0" applyFont="1" applyFill="1" applyBorder="1" applyAlignment="1">
      <alignment horizontal="center" vertical="center" wrapText="1"/>
    </xf>
    <xf numFmtId="0" fontId="5" fillId="2" borderId="0" xfId="0" applyFont="1" applyFill="1" applyProtection="1">
      <protection locked="0"/>
    </xf>
    <xf numFmtId="165" fontId="5" fillId="6" borderId="4" xfId="1" applyNumberFormat="1" applyFont="1" applyFill="1" applyBorder="1" applyAlignment="1" applyProtection="1">
      <alignment horizontal="center"/>
      <protection locked="0"/>
    </xf>
    <xf numFmtId="167" fontId="5" fillId="6" borderId="12" xfId="1" applyNumberFormat="1" applyFont="1" applyFill="1" applyBorder="1" applyAlignment="1" applyProtection="1">
      <alignment horizontal="right"/>
      <protection locked="0"/>
    </xf>
    <xf numFmtId="165" fontId="5" fillId="6" borderId="4" xfId="0" applyNumberFormat="1" applyFont="1" applyFill="1" applyBorder="1" applyAlignment="1" applyProtection="1">
      <alignment horizontal="center"/>
      <protection locked="0"/>
    </xf>
    <xf numFmtId="0" fontId="6" fillId="6" borderId="7" xfId="0" applyFont="1" applyFill="1" applyBorder="1" applyProtection="1">
      <protection locked="0"/>
    </xf>
    <xf numFmtId="0" fontId="6" fillId="6" borderId="7" xfId="0" applyFont="1" applyFill="1" applyBorder="1" applyAlignment="1" applyProtection="1">
      <alignment vertical="center" wrapText="1"/>
      <protection locked="0"/>
    </xf>
    <xf numFmtId="0" fontId="5" fillId="2" borderId="0" xfId="0" applyFont="1" applyFill="1" applyProtection="1"/>
    <xf numFmtId="0" fontId="8" fillId="2" borderId="0" xfId="0" applyFont="1" applyFill="1" applyBorder="1" applyAlignment="1" applyProtection="1"/>
    <xf numFmtId="0" fontId="5" fillId="2" borderId="0" xfId="0" applyFont="1" applyFill="1" applyBorder="1" applyProtection="1"/>
    <xf numFmtId="0" fontId="6" fillId="2" borderId="0" xfId="0" applyFont="1" applyFill="1" applyBorder="1" applyAlignment="1" applyProtection="1"/>
    <xf numFmtId="0" fontId="6" fillId="2" borderId="0" xfId="0" applyFont="1" applyFill="1" applyBorder="1" applyAlignment="1" applyProtection="1">
      <alignment horizontal="right"/>
    </xf>
    <xf numFmtId="0" fontId="5" fillId="2" borderId="0" xfId="0" applyNumberFormat="1" applyFont="1" applyFill="1" applyProtection="1"/>
    <xf numFmtId="0" fontId="5" fillId="2" borderId="0" xfId="0" applyFont="1" applyFill="1" applyBorder="1" applyAlignment="1" applyProtection="1">
      <alignment horizontal="right"/>
    </xf>
    <xf numFmtId="0" fontId="7" fillId="2" borderId="0" xfId="0" applyFont="1" applyFill="1" applyBorder="1" applyProtection="1"/>
    <xf numFmtId="0" fontId="5" fillId="2" borderId="0" xfId="0" applyFont="1" applyFill="1" applyAlignment="1" applyProtection="1">
      <alignment horizontal="right"/>
    </xf>
    <xf numFmtId="0" fontId="5" fillId="2" borderId="0" xfId="0" applyFont="1" applyFill="1" applyBorder="1" applyAlignment="1" applyProtection="1"/>
    <xf numFmtId="0" fontId="5" fillId="2" borderId="3" xfId="0" applyFont="1" applyFill="1" applyBorder="1" applyProtection="1"/>
    <xf numFmtId="0" fontId="6" fillId="2" borderId="4" xfId="0" applyFont="1" applyFill="1" applyBorder="1" applyAlignment="1" applyProtection="1">
      <alignment horizontal="right"/>
    </xf>
    <xf numFmtId="0" fontId="6" fillId="2" borderId="2" xfId="0" applyFont="1" applyFill="1" applyBorder="1" applyAlignment="1" applyProtection="1">
      <alignment horizontal="center" wrapText="1"/>
    </xf>
    <xf numFmtId="0" fontId="5" fillId="2" borderId="7" xfId="0" applyFont="1" applyFill="1" applyBorder="1" applyAlignment="1" applyProtection="1">
      <alignment horizontal="right"/>
    </xf>
    <xf numFmtId="167" fontId="5" fillId="2" borderId="0" xfId="0" applyNumberFormat="1" applyFont="1" applyFill="1" applyAlignment="1" applyProtection="1">
      <alignment horizontal="right"/>
    </xf>
    <xf numFmtId="164" fontId="5" fillId="3" borderId="13" xfId="0" applyNumberFormat="1" applyFont="1" applyFill="1" applyBorder="1" applyAlignment="1" applyProtection="1">
      <alignment horizontal="center"/>
    </xf>
    <xf numFmtId="164" fontId="5" fillId="3" borderId="14" xfId="0" applyNumberFormat="1" applyFont="1" applyFill="1" applyBorder="1" applyAlignment="1" applyProtection="1">
      <alignment horizontal="center"/>
    </xf>
    <xf numFmtId="0" fontId="6" fillId="2" borderId="8" xfId="0" applyFont="1" applyFill="1" applyBorder="1" applyProtection="1"/>
    <xf numFmtId="165" fontId="6" fillId="5" borderId="6" xfId="0" applyNumberFormat="1" applyFont="1" applyFill="1" applyBorder="1" applyAlignment="1" applyProtection="1">
      <alignment horizontal="center"/>
    </xf>
    <xf numFmtId="167" fontId="6" fillId="5" borderId="1" xfId="1" applyNumberFormat="1" applyFont="1" applyFill="1" applyBorder="1" applyAlignment="1" applyProtection="1">
      <alignment horizontal="right"/>
    </xf>
    <xf numFmtId="0" fontId="6" fillId="2" borderId="0" xfId="0" applyFont="1" applyFill="1" applyBorder="1" applyProtection="1"/>
    <xf numFmtId="165" fontId="6" fillId="2" borderId="0" xfId="0" applyNumberFormat="1" applyFont="1" applyFill="1" applyBorder="1" applyAlignment="1" applyProtection="1">
      <alignment horizontal="center"/>
    </xf>
    <xf numFmtId="165" fontId="6" fillId="2" borderId="0" xfId="1" applyNumberFormat="1" applyFont="1" applyFill="1" applyBorder="1" applyAlignment="1" applyProtection="1">
      <alignment horizontal="center"/>
    </xf>
    <xf numFmtId="0" fontId="6" fillId="2" borderId="0" xfId="0" applyFont="1" applyFill="1" applyAlignment="1" applyProtection="1">
      <alignment horizontal="right"/>
    </xf>
    <xf numFmtId="0" fontId="6" fillId="2" borderId="0" xfId="0" applyFont="1" applyFill="1" applyBorder="1" applyAlignment="1" applyProtection="1">
      <alignment horizontal="center"/>
    </xf>
    <xf numFmtId="0" fontId="0" fillId="0" borderId="0" xfId="0" applyAlignment="1">
      <alignment textRotation="90"/>
    </xf>
    <xf numFmtId="0" fontId="6" fillId="0" borderId="2" xfId="0" applyFont="1" applyFill="1" applyBorder="1" applyAlignment="1" applyProtection="1">
      <alignment horizontal="center" wrapText="1"/>
    </xf>
    <xf numFmtId="0" fontId="2" fillId="2" borderId="19" xfId="0" applyFont="1" applyFill="1" applyBorder="1" applyAlignment="1">
      <alignment horizontal="center"/>
    </xf>
    <xf numFmtId="0" fontId="6" fillId="2" borderId="0" xfId="0" applyFont="1" applyFill="1" applyAlignment="1">
      <alignment horizontal="center"/>
    </xf>
    <xf numFmtId="0" fontId="1" fillId="2" borderId="0" xfId="0" applyFont="1" applyFill="1" applyAlignment="1">
      <alignment horizontal="right"/>
    </xf>
    <xf numFmtId="165" fontId="5" fillId="8" borderId="4" xfId="1" applyNumberFormat="1" applyFont="1" applyFill="1" applyBorder="1" applyAlignment="1" applyProtection="1">
      <alignment horizontal="center"/>
      <protection locked="0"/>
    </xf>
    <xf numFmtId="167" fontId="5" fillId="8" borderId="12" xfId="1" applyNumberFormat="1" applyFont="1" applyFill="1" applyBorder="1" applyAlignment="1" applyProtection="1">
      <alignment horizontal="right"/>
      <protection locked="0"/>
    </xf>
    <xf numFmtId="165" fontId="5" fillId="8" borderId="4" xfId="0" applyNumberFormat="1" applyFont="1" applyFill="1" applyBorder="1" applyAlignment="1" applyProtection="1">
      <alignment horizontal="center"/>
      <protection locked="0"/>
    </xf>
    <xf numFmtId="0" fontId="5" fillId="9" borderId="0" xfId="0" applyFont="1" applyFill="1" applyProtection="1"/>
    <xf numFmtId="167" fontId="5" fillId="9" borderId="0" xfId="0" applyNumberFormat="1" applyFont="1" applyFill="1" applyAlignment="1" applyProtection="1">
      <alignment horizontal="right"/>
    </xf>
    <xf numFmtId="164" fontId="5" fillId="10" borderId="13" xfId="0" applyNumberFormat="1" applyFont="1" applyFill="1" applyBorder="1" applyAlignment="1" applyProtection="1">
      <alignment horizontal="center"/>
    </xf>
    <xf numFmtId="164" fontId="5" fillId="10" borderId="14" xfId="0" applyNumberFormat="1" applyFont="1" applyFill="1" applyBorder="1" applyAlignment="1" applyProtection="1">
      <alignment horizontal="center"/>
    </xf>
    <xf numFmtId="165" fontId="6" fillId="11" borderId="6" xfId="0" applyNumberFormat="1" applyFont="1" applyFill="1" applyBorder="1" applyAlignment="1" applyProtection="1">
      <alignment horizontal="center"/>
    </xf>
    <xf numFmtId="167" fontId="6" fillId="11" borderId="1" xfId="1" applyNumberFormat="1" applyFont="1" applyFill="1" applyBorder="1" applyAlignment="1" applyProtection="1">
      <alignment horizontal="right"/>
    </xf>
    <xf numFmtId="166" fontId="15" fillId="0" borderId="0" xfId="0" applyNumberFormat="1" applyFont="1" applyFill="1" applyBorder="1" applyAlignment="1">
      <alignment horizontal="left" vertical="center"/>
    </xf>
    <xf numFmtId="165" fontId="5" fillId="6" borderId="20" xfId="1" applyNumberFormat="1" applyFont="1" applyFill="1" applyBorder="1" applyAlignment="1">
      <alignment horizontal="right"/>
    </xf>
    <xf numFmtId="165" fontId="5" fillId="6" borderId="12" xfId="1" applyNumberFormat="1" applyFont="1" applyFill="1" applyBorder="1" applyAlignment="1">
      <alignment horizontal="right"/>
    </xf>
    <xf numFmtId="165" fontId="5" fillId="5" borderId="21" xfId="1" applyNumberFormat="1" applyFont="1" applyFill="1" applyBorder="1"/>
    <xf numFmtId="168" fontId="5" fillId="6" borderId="12" xfId="1" applyNumberFormat="1" applyFont="1" applyFill="1" applyBorder="1" applyAlignment="1" applyProtection="1">
      <alignment horizontal="right"/>
      <protection locked="0"/>
    </xf>
    <xf numFmtId="0" fontId="5" fillId="6" borderId="9" xfId="0" applyFont="1" applyFill="1" applyBorder="1" applyAlignment="1" applyProtection="1">
      <alignment horizontal="left"/>
      <protection locked="0"/>
    </xf>
    <xf numFmtId="0" fontId="16" fillId="6" borderId="10" xfId="2" applyFont="1" applyFill="1" applyBorder="1" applyAlignment="1" applyProtection="1">
      <alignment horizontal="left"/>
      <protection locked="0"/>
    </xf>
    <xf numFmtId="0" fontId="5" fillId="6" borderId="10" xfId="0" applyFont="1" applyFill="1" applyBorder="1" applyAlignment="1" applyProtection="1">
      <alignment horizontal="left"/>
      <protection locked="0"/>
    </xf>
    <xf numFmtId="0" fontId="6" fillId="2" borderId="0" xfId="0" applyFont="1" applyFill="1" applyAlignment="1" applyProtection="1">
      <alignment horizontal="left" vertical="top" wrapText="1"/>
    </xf>
    <xf numFmtId="0" fontId="6" fillId="2" borderId="5" xfId="0" applyFont="1" applyFill="1" applyBorder="1" applyAlignment="1" applyProtection="1">
      <alignment horizontal="center"/>
    </xf>
    <xf numFmtId="0" fontId="5" fillId="2" borderId="0" xfId="0" applyFont="1" applyFill="1" applyAlignment="1" applyProtection="1">
      <alignment horizontal="left" vertical="top" wrapText="1"/>
      <protection locked="0"/>
    </xf>
    <xf numFmtId="0" fontId="12" fillId="6" borderId="0" xfId="0" applyFont="1" applyFill="1" applyBorder="1" applyAlignment="1" applyProtection="1">
      <alignment horizontal="center" vertical="center" wrapText="1"/>
    </xf>
    <xf numFmtId="0" fontId="12" fillId="7" borderId="0" xfId="0" applyFont="1" applyFill="1" applyBorder="1" applyAlignment="1" applyProtection="1">
      <alignment horizontal="center" vertical="center" wrapText="1"/>
    </xf>
    <xf numFmtId="0" fontId="6" fillId="5" borderId="11" xfId="0" applyFont="1" applyFill="1" applyBorder="1" applyAlignment="1" applyProtection="1">
      <alignment horizontal="center"/>
    </xf>
    <xf numFmtId="0" fontId="6" fillId="2" borderId="15" xfId="0" applyFont="1" applyFill="1" applyBorder="1" applyAlignment="1" applyProtection="1"/>
    <xf numFmtId="0" fontId="5" fillId="2" borderId="0" xfId="0" applyFont="1" applyFill="1" applyBorder="1" applyAlignment="1" applyProtection="1">
      <alignment horizontal="right" wrapText="1"/>
    </xf>
    <xf numFmtId="0" fontId="5" fillId="2" borderId="17" xfId="0" applyFont="1" applyFill="1" applyBorder="1" applyAlignment="1" applyProtection="1">
      <alignment horizontal="right" wrapText="1"/>
    </xf>
    <xf numFmtId="0" fontId="6" fillId="2" borderId="16" xfId="0" applyFont="1" applyFill="1" applyBorder="1" applyAlignment="1" applyProtection="1">
      <alignment horizontal="center"/>
    </xf>
    <xf numFmtId="0" fontId="6" fillId="0" borderId="16" xfId="0" applyFont="1" applyFill="1" applyBorder="1" applyAlignment="1" applyProtection="1">
      <alignment horizontal="center"/>
    </xf>
    <xf numFmtId="0" fontId="6" fillId="6" borderId="22" xfId="0" applyFont="1" applyFill="1" applyBorder="1" applyAlignment="1" applyProtection="1">
      <alignment horizontal="left"/>
      <protection locked="0"/>
    </xf>
    <xf numFmtId="0" fontId="5" fillId="6" borderId="22" xfId="0" applyFont="1" applyFill="1" applyBorder="1" applyAlignment="1" applyProtection="1">
      <alignment horizontal="left"/>
      <protection locked="0"/>
    </xf>
    <xf numFmtId="0" fontId="6" fillId="2" borderId="18" xfId="0" applyFont="1" applyFill="1" applyBorder="1" applyAlignment="1">
      <alignment horizontal="center"/>
    </xf>
    <xf numFmtId="166" fontId="7" fillId="6" borderId="9" xfId="0" applyNumberFormat="1" applyFont="1" applyFill="1" applyBorder="1" applyAlignment="1" applyProtection="1">
      <alignment horizontal="left"/>
      <protection locked="0"/>
    </xf>
    <xf numFmtId="166" fontId="5" fillId="6" borderId="9" xfId="0" applyNumberFormat="1" applyFont="1" applyFill="1" applyBorder="1" applyAlignment="1" applyProtection="1">
      <alignment horizontal="left"/>
      <protection locked="0"/>
    </xf>
    <xf numFmtId="0" fontId="6" fillId="6" borderId="9" xfId="0" applyFont="1" applyFill="1" applyBorder="1" applyAlignment="1" applyProtection="1">
      <alignment horizontal="left"/>
      <protection locked="0"/>
    </xf>
    <xf numFmtId="3" fontId="5" fillId="6" borderId="4" xfId="1" applyNumberFormat="1" applyFont="1" applyFill="1" applyBorder="1" applyAlignment="1" applyProtection="1">
      <alignment horizontal="right"/>
      <protection locked="0"/>
    </xf>
  </cellXfs>
  <cellStyles count="5">
    <cellStyle name="Comma" xfId="1" builtinId="3"/>
    <cellStyle name="Currency 10" xfId="4" xr:uid="{6507FAE5-7412-4891-9841-BAFCD30BCF2B}"/>
    <cellStyle name="Hyperlink" xfId="2" builtinId="8"/>
    <cellStyle name="Normal" xfId="0" builtinId="0"/>
    <cellStyle name="Normal 2" xfId="3"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0</xdr:col>
      <xdr:colOff>19050</xdr:colOff>
      <xdr:row>11</xdr:row>
      <xdr:rowOff>19050</xdr:rowOff>
    </xdr:from>
    <xdr:to>
      <xdr:col>0</xdr:col>
      <xdr:colOff>9001125</xdr:colOff>
      <xdr:row>41</xdr:row>
      <xdr:rowOff>19050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19050" y="2162175"/>
          <a:ext cx="8982075" cy="5715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b="1">
              <a:effectLst/>
            </a:rPr>
            <a:t>RCW 19.285.070</a:t>
          </a:r>
        </a:p>
        <a:p>
          <a:r>
            <a:rPr lang="en-US" b="1">
              <a:effectLst/>
            </a:rPr>
            <a:t>Reporting and public disclosure.</a:t>
          </a:r>
        </a:p>
        <a:p>
          <a:r>
            <a:rPr lang="en-US" baseline="0">
              <a:effectLst/>
            </a:rPr>
            <a:t>     </a:t>
          </a:r>
          <a:r>
            <a:rPr lang="en-US">
              <a:effectLst/>
            </a:rPr>
            <a:t>(1) On or before June 1, 2012, and annually thereafter, each qualifying utility shall report to the department on its progress in the preceding year in meeting the targets established in RCW </a:t>
          </a:r>
          <a:r>
            <a:rPr lang="en-US">
              <a:effectLst/>
              <a:hlinkClick xmlns:r="http://schemas.openxmlformats.org/officeDocument/2006/relationships" r:id=""/>
            </a:rPr>
            <a:t>19.285.040</a:t>
          </a:r>
          <a:r>
            <a:rPr lang="en-US">
              <a:effectLst/>
            </a:rPr>
            <a:t>, including expected electricity savings from the biennial conservation target, expenditures on conservation, actual electricity savings results, the utility's annual load for the prior two years, the amount of megawatt-hours needed to meet the annual renewable energy target, the amount of megawatt-hours of each type of eligible renewable resource acquired, the type and amount of renewable energy credits acquired, and the percent of its total annual retail revenue requirement invested in the incremental cost of eligible renewable resources and the cost of renewable energy credits. For each year that a qualifying utility elects to demonstrate alternative compliance under RCW </a:t>
          </a:r>
          <a:r>
            <a:rPr lang="en-US">
              <a:effectLst/>
              <a:hlinkClick xmlns:r="http://schemas.openxmlformats.org/officeDocument/2006/relationships" r:id=""/>
            </a:rPr>
            <a:t>19.285.040</a:t>
          </a:r>
          <a:r>
            <a:rPr lang="en-US">
              <a:effectLst/>
            </a:rPr>
            <a:t>(2) (d) or (i) or </a:t>
          </a:r>
          <a:r>
            <a:rPr lang="en-US">
              <a:effectLst/>
              <a:hlinkClick xmlns:r="http://schemas.openxmlformats.org/officeDocument/2006/relationships" r:id=""/>
            </a:rPr>
            <a:t>19.285.050</a:t>
          </a:r>
          <a:r>
            <a:rPr lang="en-US">
              <a:effectLst/>
            </a:rPr>
            <a:t>(1), it must include in its annual report relevant data to demonstrate that it met the criteria in that section. A qualifying utility may submit its report to the department in conjunction with its annual obligations in chapter </a:t>
          </a:r>
          <a:r>
            <a:rPr lang="en-US">
              <a:effectLst/>
              <a:hlinkClick xmlns:r="http://schemas.openxmlformats.org/officeDocument/2006/relationships" r:id=""/>
            </a:rPr>
            <a:t>19.29A</a:t>
          </a:r>
          <a:r>
            <a:rPr lang="en-US">
              <a:effectLst/>
            </a:rPr>
            <a:t> RCW.</a:t>
          </a:r>
        </a:p>
        <a:p>
          <a:r>
            <a:rPr lang="en-US">
              <a:effectLst/>
            </a:rPr>
            <a:t>     (2) A qualifying utility that is an investor-owned utility shall also report all information required in subsection (1) of this section to the commission, and all other qualifying utilities shall also make all information required in subsection (1) of this section available to the auditor.</a:t>
          </a:r>
        </a:p>
        <a:p>
          <a:r>
            <a:rPr lang="en-US">
              <a:effectLst/>
            </a:rPr>
            <a:t>     (3) A qualifying utility shall also make reports required in this section available to its customers.</a:t>
          </a:r>
        </a:p>
        <a:p>
          <a:endParaRPr lang="en-US" b="1">
            <a:effectLst/>
          </a:endParaRPr>
        </a:p>
        <a:p>
          <a:r>
            <a:rPr lang="en-US" b="1">
              <a:effectLst/>
            </a:rPr>
            <a:t>WAC 194-37-060</a:t>
          </a:r>
        </a:p>
        <a:p>
          <a:r>
            <a:rPr lang="en-US" b="1">
              <a:effectLst/>
            </a:rPr>
            <a:t>Conservation reporting requirements.</a:t>
          </a:r>
        </a:p>
        <a:p>
          <a:r>
            <a:rPr lang="en-US">
              <a:effectLst/>
            </a:rPr>
            <a:t>     Each utility shall submit an annual conservation report to the department by June 1st using a form provided by the department. The conservation report must show the utility's progress in the preceding year in meeting the conservation targets established in RCW </a:t>
          </a:r>
          <a:r>
            <a:rPr lang="en-US">
              <a:effectLst/>
              <a:hlinkClick xmlns:r="http://schemas.openxmlformats.org/officeDocument/2006/relationships" r:id=""/>
            </a:rPr>
            <a:t>19.285.040</a:t>
          </a:r>
          <a:r>
            <a:rPr lang="en-US">
              <a:effectLst/>
            </a:rPr>
            <a:t> and must include the following:</a:t>
          </a:r>
        </a:p>
        <a:p>
          <a:r>
            <a:rPr lang="en-US">
              <a:effectLst/>
            </a:rPr>
            <a:t>     (1) The total electricity savings and expenditures for conservation by the following sectors: Residential, commercial, industrial, agricultural, distribution system, and production system. A utility may report results achieved through nonutility programs, as identified in WAC </a:t>
          </a:r>
          <a:r>
            <a:rPr lang="en-US">
              <a:effectLst/>
              <a:hlinkClick xmlns:r="http://schemas.openxmlformats.org/officeDocument/2006/relationships" r:id=""/>
            </a:rPr>
            <a:t>194-37-080</a:t>
          </a:r>
          <a:r>
            <a:rPr lang="en-US">
              <a:effectLst/>
            </a:rPr>
            <a:t>(5), by program, if the results are not included in the reported results by customer sector. Reports submitted in odd-numbered years must include an estimate of savings and expenditures in the prior year. Reports submitted in even-numbered years must include the amount of savings and expenditures in the prior two years. All savings must be documented pursuant to WAC </a:t>
          </a:r>
          <a:r>
            <a:rPr lang="en-US">
              <a:effectLst/>
              <a:hlinkClick xmlns:r="http://schemas.openxmlformats.org/officeDocument/2006/relationships" r:id=""/>
            </a:rPr>
            <a:t>194-37-080</a:t>
          </a:r>
          <a:r>
            <a:rPr lang="en-US">
              <a:effectLst/>
            </a:rPr>
            <a:t>.</a:t>
          </a:r>
        </a:p>
        <a:p>
          <a:r>
            <a:rPr lang="en-US">
              <a:effectLst/>
            </a:rPr>
            <a:t>     (2) A brief description of the methodology used to establish the utility's ten-year potential and biennial target to capture cost-effective conservation.</a:t>
          </a:r>
        </a:p>
        <a:p>
          <a:r>
            <a:rPr lang="en-US">
              <a:effectLst/>
            </a:rPr>
            <a:t>     (3) In even-numbered years the report must include the utility's ten-year conservation potential and biennial targets established pursuant to WAC </a:t>
          </a:r>
          <a:r>
            <a:rPr lang="en-US">
              <a:effectLst/>
              <a:hlinkClick xmlns:r="http://schemas.openxmlformats.org/officeDocument/2006/relationships" r:id=""/>
            </a:rPr>
            <a:t>194-37-070</a:t>
          </a:r>
          <a:r>
            <a:rPr lang="en-US">
              <a:effectLst/>
            </a:rPr>
            <a:t>.</a:t>
          </a:r>
        </a:p>
        <a:p>
          <a:endParaRPr lang="en-US" sz="1100"/>
        </a:p>
        <a:p>
          <a:r>
            <a:rPr lang="en-US" b="1">
              <a:effectLst/>
            </a:rPr>
            <a:t>WAC 194-37-110</a:t>
          </a:r>
        </a:p>
        <a:p>
          <a:r>
            <a:rPr lang="en-US" b="1">
              <a:effectLst/>
            </a:rPr>
            <a:t>Renewable resource energy reporting.</a:t>
          </a:r>
        </a:p>
        <a:p>
          <a:r>
            <a:rPr lang="en-US" sz="1100"/>
            <a:t>&lt;Separate worksheet used for renewable reporting.&gt;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247650</xdr:colOff>
      <xdr:row>14</xdr:row>
      <xdr:rowOff>361950</xdr:rowOff>
    </xdr:from>
    <xdr:to>
      <xdr:col>8</xdr:col>
      <xdr:colOff>552450</xdr:colOff>
      <xdr:row>21</xdr:row>
      <xdr:rowOff>133350</xdr:rowOff>
    </xdr:to>
    <xdr:sp macro="" textlink="">
      <xdr:nvSpPr>
        <xdr:cNvPr id="4" name="TextBox 3">
          <a:extLst>
            <a:ext uri="{FF2B5EF4-FFF2-40B4-BE49-F238E27FC236}">
              <a16:creationId xmlns:a16="http://schemas.microsoft.com/office/drawing/2014/main" id="{00000000-0008-0000-0100-000004000000}"/>
            </a:ext>
          </a:extLst>
        </xdr:cNvPr>
        <xdr:cNvSpPr txBox="1"/>
      </xdr:nvSpPr>
      <xdr:spPr>
        <a:xfrm>
          <a:off x="7172325" y="3676650"/>
          <a:ext cx="1123950" cy="13049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i="1"/>
            <a:t>Note: Expenditure</a:t>
          </a:r>
          <a:r>
            <a:rPr lang="en-US" sz="1100" i="1" baseline="0"/>
            <a:t> amounts do not include any customer or other non-utility costs.</a:t>
          </a:r>
          <a:endParaRPr lang="en-US" sz="1100" i="1"/>
        </a:p>
      </xdr:txBody>
    </xdr:sp>
    <xdr:clientData/>
  </xdr:twoCellAnchor>
  <xdr:twoCellAnchor>
    <xdr:from>
      <xdr:col>0</xdr:col>
      <xdr:colOff>0</xdr:colOff>
      <xdr:row>33</xdr:row>
      <xdr:rowOff>3175</xdr:rowOff>
    </xdr:from>
    <xdr:to>
      <xdr:col>8</xdr:col>
      <xdr:colOff>533400</xdr:colOff>
      <xdr:row>38</xdr:row>
      <xdr:rowOff>111125</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0" y="6797675"/>
          <a:ext cx="8343900" cy="4187825"/>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The quantities submitted above include all areas of conservation effort and achievement, because the Commerce Conservation Report includes areas of conservation that are not used for target setting at the Washington Utilities and Transportation Commission (WUTC).</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Potential, Targets and Achievements are at the generator. </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The target listed in this report, 106,994 MWh (at gen) is the sum of the biennial conservation target (101,899 MWh at gen) prior to the deduction of Northwest Energy Efficiency Alliance (NEEA) forecast (6,791 MWh at gen); the process utilized by the WUTC to establish the biennial conservation target subject to penalty.  The target listed in this report includes a five percent decoupling commitment of 5,095 MWh (at gen). </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On December 17, 2019, the Commission approved a target at the customer meter of 86,979 MWh (equivalent to 95,108 MWh at gen) for the 2020-2021 biennium in Order 01 in Docket UE-190908 in accordance with WAC 480-109-120. The Commission approved target does not include savings forecasted by NEEA.  Table 1 in Order 01 displaying savings at both the generator and customer meter is the source of the target values listed in this report.    </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Brief description of the methodology used to establish the utility’s ten-year potential and biennial target to capture cost effective conservation: </a:t>
          </a:r>
        </a:p>
        <a:p>
          <a:r>
            <a:rPr lang="en-US" sz="1100">
              <a:solidFill>
                <a:schemeClr val="dk1"/>
              </a:solidFill>
              <a:effectLst/>
              <a:latin typeface="+mn-lt"/>
              <a:ea typeface="+mn-ea"/>
              <a:cs typeface="+mn-cs"/>
            </a:rPr>
            <a:t>PacifiCorp relied on 1) its “PacifiCorp Conservation Potential Assessment for 2019-2038" (June 30, 2019), 2) economic screening of the conservation potential identified through the 2019 Integrated Resource Plan (IRP), specifically price policy scenario P-18, and 3) other post IRP adjustments (all documented in Appendix 1 of the PacifiCorp’s ten-year conservation potential and 2020-2021 biennial conservation target report) to establish its ten-year conservation forecast and biennial conservation target. </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The manner by which the Company arrived at its 2020-2021 biennial conservation target, including engagement with the  Washington DSM Advisory Group is explained on pages 5-21 of “PacifiCorp’s Ten-Year Conservation Potential and 2020-2021 Biennial Conservation Plan for its Washington Service Area” filed in Docket UE-190908.    </a:t>
          </a: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Cory.Scott@pacificorp.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pageSetUpPr fitToPage="1"/>
  </sheetPr>
  <dimension ref="A1:N9"/>
  <sheetViews>
    <sheetView topLeftCell="A7" workbookViewId="0">
      <selection activeCell="B6" sqref="B6"/>
    </sheetView>
  </sheetViews>
  <sheetFormatPr defaultRowHeight="15" x14ac:dyDescent="0.25"/>
  <cols>
    <col min="1" max="1" width="135.140625" customWidth="1"/>
    <col min="14" max="14" width="11.7109375" customWidth="1"/>
  </cols>
  <sheetData>
    <row r="1" spans="1:14" ht="18.600000000000001" x14ac:dyDescent="0.25">
      <c r="A1" s="5" t="s">
        <v>30</v>
      </c>
    </row>
    <row r="2" spans="1:14" ht="14.85" x14ac:dyDescent="0.25">
      <c r="A2" s="53" t="s">
        <v>86</v>
      </c>
    </row>
    <row r="3" spans="1:14" ht="14.85" x14ac:dyDescent="0.25">
      <c r="A3" s="5"/>
      <c r="N3" s="3"/>
    </row>
    <row r="4" spans="1:14" ht="14.85" x14ac:dyDescent="0.25">
      <c r="A4" s="4" t="s">
        <v>35</v>
      </c>
    </row>
    <row r="5" spans="1:14" ht="14.85" x14ac:dyDescent="0.25">
      <c r="A5" s="4" t="s">
        <v>24</v>
      </c>
    </row>
    <row r="6" spans="1:14" ht="14.85" x14ac:dyDescent="0.25">
      <c r="A6" s="4" t="s">
        <v>31</v>
      </c>
    </row>
    <row r="8" spans="1:14" ht="14.85" x14ac:dyDescent="0.25">
      <c r="A8" s="6" t="s">
        <v>26</v>
      </c>
    </row>
    <row r="9" spans="1:14" ht="14.85" x14ac:dyDescent="0.25">
      <c r="A9" s="7" t="s">
        <v>27</v>
      </c>
    </row>
  </sheetData>
  <pageMargins left="0.7" right="0.7" top="0.75" bottom="0.75" header="0.3" footer="0.3"/>
  <pageSetup scale="8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6"/>
    <pageSetUpPr fitToPage="1"/>
  </sheetPr>
  <dimension ref="A1:K53"/>
  <sheetViews>
    <sheetView tabSelected="1" zoomScaleNormal="100" workbookViewId="0">
      <selection activeCell="M18" sqref="M18"/>
    </sheetView>
  </sheetViews>
  <sheetFormatPr defaultColWidth="9.140625" defaultRowHeight="12.75" x14ac:dyDescent="0.2"/>
  <cols>
    <col min="1" max="2" width="16.7109375" style="14" customWidth="1"/>
    <col min="3" max="3" width="17.140625" style="14" customWidth="1"/>
    <col min="4" max="4" width="16" style="14" customWidth="1"/>
    <col min="5" max="5" width="4.42578125" style="14" customWidth="1"/>
    <col min="6" max="6" width="14.42578125" style="14" customWidth="1"/>
    <col min="7" max="7" width="15.42578125" style="14" customWidth="1"/>
    <col min="8" max="8" width="16.140625" style="14" customWidth="1"/>
    <col min="9" max="9" width="8.5703125" style="14" customWidth="1"/>
    <col min="10" max="10" width="9.140625" style="14"/>
    <col min="11" max="11" width="11.7109375" style="14" customWidth="1"/>
    <col min="12" max="16384" width="9.140625" style="14"/>
  </cols>
  <sheetData>
    <row r="1" spans="1:11" ht="15" x14ac:dyDescent="0.2">
      <c r="A1" s="64" t="s">
        <v>26</v>
      </c>
      <c r="B1" s="64"/>
      <c r="C1" s="64"/>
      <c r="D1" s="64"/>
      <c r="E1" s="64"/>
      <c r="F1" s="64"/>
      <c r="G1" s="64"/>
      <c r="H1" s="64"/>
      <c r="I1" s="64"/>
    </row>
    <row r="2" spans="1:11" ht="15" x14ac:dyDescent="0.2">
      <c r="A2" s="65" t="s">
        <v>27</v>
      </c>
      <c r="B2" s="65"/>
      <c r="C2" s="65"/>
      <c r="D2" s="65"/>
      <c r="E2" s="65"/>
      <c r="F2" s="65"/>
      <c r="G2" s="65"/>
      <c r="H2" s="65"/>
      <c r="I2" s="65"/>
    </row>
    <row r="3" spans="1:11" s="16" customFormat="1" ht="19.5" x14ac:dyDescent="0.4">
      <c r="A3" s="15" t="s">
        <v>32</v>
      </c>
    </row>
    <row r="4" spans="1:11" ht="15" customHeight="1" thickBot="1" x14ac:dyDescent="0.25">
      <c r="A4" s="17"/>
    </row>
    <row r="5" spans="1:11" ht="14.25" customHeight="1" thickBot="1" x14ac:dyDescent="0.25">
      <c r="A5" s="20" t="s">
        <v>3</v>
      </c>
      <c r="B5" s="72" t="s">
        <v>91</v>
      </c>
      <c r="C5" s="73"/>
      <c r="D5" s="73"/>
      <c r="F5" s="74" t="s">
        <v>28</v>
      </c>
      <c r="G5" s="74"/>
      <c r="H5" s="74"/>
      <c r="I5" s="74"/>
      <c r="K5" s="19"/>
    </row>
    <row r="6" spans="1:11" ht="15" customHeight="1" x14ac:dyDescent="0.2">
      <c r="A6" s="20" t="s">
        <v>18</v>
      </c>
      <c r="B6" s="75">
        <v>44348</v>
      </c>
      <c r="C6" s="76"/>
      <c r="D6" s="76"/>
      <c r="E6" s="21"/>
      <c r="G6" s="1"/>
      <c r="H6" s="41" t="s">
        <v>82</v>
      </c>
      <c r="I6" s="1"/>
    </row>
    <row r="7" spans="1:11" ht="15" customHeight="1" x14ac:dyDescent="0.2">
      <c r="A7" s="22" t="s">
        <v>17</v>
      </c>
      <c r="B7" s="77" t="s">
        <v>90</v>
      </c>
      <c r="C7" s="58"/>
      <c r="D7" s="58"/>
      <c r="E7" s="16"/>
      <c r="G7" s="1"/>
      <c r="H7" s="42" t="s">
        <v>29</v>
      </c>
      <c r="I7" s="1"/>
    </row>
    <row r="8" spans="1:11" ht="15" customHeight="1" x14ac:dyDescent="0.2">
      <c r="A8" s="22" t="s">
        <v>0</v>
      </c>
      <c r="B8" s="58" t="s">
        <v>88</v>
      </c>
      <c r="C8" s="58"/>
      <c r="D8" s="58"/>
      <c r="E8" s="16"/>
      <c r="G8" s="22" t="s">
        <v>83</v>
      </c>
      <c r="H8" s="54">
        <v>509495</v>
      </c>
      <c r="I8" s="1"/>
    </row>
    <row r="9" spans="1:11" ht="15" customHeight="1" x14ac:dyDescent="0.2">
      <c r="A9" s="22" t="s">
        <v>1</v>
      </c>
      <c r="B9" s="59" t="s">
        <v>89</v>
      </c>
      <c r="C9" s="60"/>
      <c r="D9" s="60"/>
      <c r="E9" s="16"/>
      <c r="G9" s="43" t="s">
        <v>84</v>
      </c>
      <c r="H9" s="55">
        <v>106994</v>
      </c>
      <c r="I9" s="1"/>
    </row>
    <row r="10" spans="1:11" ht="15" customHeight="1" thickBot="1" x14ac:dyDescent="0.25">
      <c r="A10" s="22"/>
      <c r="B10" s="22"/>
      <c r="C10" s="22"/>
      <c r="D10" s="22"/>
      <c r="E10" s="16"/>
      <c r="G10" s="43" t="s">
        <v>85</v>
      </c>
      <c r="H10" s="56">
        <f>CON_2020_MWH+CON_2021_MWH</f>
        <v>45955.460625734107</v>
      </c>
      <c r="I10" s="1"/>
    </row>
    <row r="11" spans="1:11" s="16" customFormat="1" x14ac:dyDescent="0.2">
      <c r="E11" s="23"/>
      <c r="F11" s="14"/>
      <c r="G11" s="14"/>
      <c r="H11" s="14"/>
      <c r="I11" s="14"/>
    </row>
    <row r="12" spans="1:11" s="16" customFormat="1" ht="13.5" thickBot="1" x14ac:dyDescent="0.25">
      <c r="E12" s="23"/>
      <c r="F12" s="14"/>
      <c r="G12" s="14"/>
      <c r="H12" s="14"/>
      <c r="I12" s="14"/>
    </row>
    <row r="13" spans="1:11" ht="13.5" thickTop="1" x14ac:dyDescent="0.2">
      <c r="A13" s="67" t="s">
        <v>2</v>
      </c>
      <c r="B13" s="67"/>
      <c r="C13" s="67"/>
      <c r="D13" s="67"/>
      <c r="E13" s="67"/>
      <c r="F13" s="67"/>
      <c r="G13" s="67"/>
    </row>
    <row r="14" spans="1:11" ht="15" customHeight="1" x14ac:dyDescent="0.2">
      <c r="A14" s="24"/>
      <c r="C14" s="70" t="s">
        <v>33</v>
      </c>
      <c r="D14" s="70"/>
      <c r="F14" s="71" t="s">
        <v>34</v>
      </c>
      <c r="G14" s="71"/>
    </row>
    <row r="15" spans="1:11" ht="30.75" customHeight="1" x14ac:dyDescent="0.2">
      <c r="B15" s="25" t="s">
        <v>15</v>
      </c>
      <c r="C15" s="26" t="s">
        <v>6</v>
      </c>
      <c r="D15" s="26" t="s">
        <v>7</v>
      </c>
      <c r="F15" s="40" t="s">
        <v>6</v>
      </c>
      <c r="G15" s="40" t="s">
        <v>7</v>
      </c>
    </row>
    <row r="16" spans="1:11" ht="15" customHeight="1" x14ac:dyDescent="0.2">
      <c r="B16" s="2" t="s">
        <v>8</v>
      </c>
      <c r="C16" s="9">
        <f>8971752/1000</f>
        <v>8971.7520000000004</v>
      </c>
      <c r="D16" s="57">
        <v>3278905.439999999</v>
      </c>
      <c r="F16" s="44"/>
      <c r="G16" s="45"/>
    </row>
    <row r="17" spans="1:7" ht="15" customHeight="1" x14ac:dyDescent="0.2">
      <c r="B17" s="2" t="s">
        <v>9</v>
      </c>
      <c r="C17" s="9">
        <v>22792.600719613998</v>
      </c>
      <c r="D17" s="57">
        <v>4240995.7673406862</v>
      </c>
      <c r="F17" s="44"/>
      <c r="G17" s="45"/>
    </row>
    <row r="18" spans="1:7" ht="15" customHeight="1" x14ac:dyDescent="0.2">
      <c r="B18" s="2" t="s">
        <v>10</v>
      </c>
      <c r="C18" s="9">
        <v>7332.4523982000001</v>
      </c>
      <c r="D18" s="57">
        <v>1374394.1801602673</v>
      </c>
      <c r="F18" s="44"/>
      <c r="G18" s="45"/>
    </row>
    <row r="19" spans="1:7" ht="15" customHeight="1" x14ac:dyDescent="0.2">
      <c r="B19" s="2" t="s">
        <v>11</v>
      </c>
      <c r="C19" s="9">
        <v>865.00653191999993</v>
      </c>
      <c r="D19" s="57">
        <v>160840.26249904721</v>
      </c>
      <c r="F19" s="44"/>
      <c r="G19" s="45"/>
    </row>
    <row r="20" spans="1:7" ht="15" customHeight="1" x14ac:dyDescent="0.2">
      <c r="B20" s="2" t="s">
        <v>13</v>
      </c>
      <c r="C20" s="9"/>
      <c r="D20" s="10"/>
      <c r="F20" s="44"/>
      <c r="G20" s="45"/>
    </row>
    <row r="21" spans="1:7" ht="15" customHeight="1" x14ac:dyDescent="0.2">
      <c r="B21" s="27" t="s">
        <v>14</v>
      </c>
      <c r="C21" s="9"/>
      <c r="D21" s="10"/>
      <c r="F21" s="44"/>
      <c r="G21" s="45"/>
    </row>
    <row r="22" spans="1:7" ht="15" customHeight="1" x14ac:dyDescent="0.2">
      <c r="B22" s="27" t="s">
        <v>4</v>
      </c>
      <c r="C22" s="78">
        <f>5993648.97600011/1000</f>
        <v>5993.6489760001095</v>
      </c>
      <c r="D22" s="57">
        <v>1002230.51</v>
      </c>
      <c r="F22" s="46"/>
      <c r="G22" s="45"/>
    </row>
    <row r="23" spans="1:7" ht="15" customHeight="1" x14ac:dyDescent="0.2">
      <c r="B23" s="12"/>
      <c r="C23" s="11"/>
      <c r="D23" s="10"/>
      <c r="F23" s="46"/>
      <c r="G23" s="45"/>
    </row>
    <row r="24" spans="1:7" ht="15" customHeight="1" x14ac:dyDescent="0.2">
      <c r="B24" s="12"/>
      <c r="C24" s="11"/>
      <c r="D24" s="10"/>
      <c r="F24" s="46"/>
      <c r="G24" s="45"/>
    </row>
    <row r="25" spans="1:7" ht="30.75" customHeight="1" x14ac:dyDescent="0.2">
      <c r="A25" s="68" t="s">
        <v>16</v>
      </c>
      <c r="B25" s="69"/>
      <c r="D25" s="28"/>
      <c r="F25" s="47"/>
      <c r="G25" s="48"/>
    </row>
    <row r="26" spans="1:7" ht="15" customHeight="1" x14ac:dyDescent="0.2">
      <c r="B26" s="13" t="s">
        <v>87</v>
      </c>
      <c r="C26" s="29"/>
      <c r="D26" s="57">
        <v>783125.36</v>
      </c>
      <c r="F26" s="49"/>
      <c r="G26" s="45"/>
    </row>
    <row r="27" spans="1:7" ht="15" customHeight="1" x14ac:dyDescent="0.2">
      <c r="B27" s="13"/>
      <c r="C27" s="30"/>
      <c r="D27" s="10"/>
      <c r="F27" s="50"/>
      <c r="G27" s="45"/>
    </row>
    <row r="28" spans="1:7" ht="15" customHeight="1" x14ac:dyDescent="0.2">
      <c r="B28" s="31" t="s">
        <v>5</v>
      </c>
      <c r="C28" s="32">
        <f>SUM(C16:C24)</f>
        <v>45955.460625734107</v>
      </c>
      <c r="D28" s="33">
        <f>SUM(D16:D27)</f>
        <v>10840491.52</v>
      </c>
      <c r="F28" s="51">
        <f>SUM(F16:F24)</f>
        <v>0</v>
      </c>
      <c r="G28" s="52">
        <f>SUM(G16:G27)</f>
        <v>0</v>
      </c>
    </row>
    <row r="29" spans="1:7" ht="15" customHeight="1" x14ac:dyDescent="0.2">
      <c r="A29" s="34"/>
      <c r="B29" s="35"/>
      <c r="C29" s="36"/>
      <c r="D29" s="35"/>
      <c r="E29" s="36"/>
    </row>
    <row r="30" spans="1:7" s="16" customFormat="1" ht="15" customHeight="1" x14ac:dyDescent="0.2">
      <c r="A30" s="18" t="s">
        <v>3</v>
      </c>
      <c r="B30" s="66" t="str">
        <f>CON_Utility_Name</f>
        <v>PacifiCorp dba Pacific Power &amp; Light Company</v>
      </c>
      <c r="C30" s="66"/>
      <c r="D30" s="66"/>
      <c r="E30" s="66"/>
      <c r="F30" s="14"/>
      <c r="G30" s="14"/>
    </row>
    <row r="31" spans="1:7" s="16" customFormat="1" x14ac:dyDescent="0.2">
      <c r="A31" s="37" t="s">
        <v>12</v>
      </c>
      <c r="B31" s="62">
        <v>2020</v>
      </c>
      <c r="C31" s="62"/>
      <c r="D31" s="62"/>
      <c r="E31" s="62"/>
    </row>
    <row r="32" spans="1:7" s="16" customFormat="1" x14ac:dyDescent="0.2">
      <c r="A32" s="37"/>
      <c r="B32" s="38"/>
      <c r="C32" s="38"/>
      <c r="D32" s="38"/>
      <c r="E32" s="38"/>
    </row>
    <row r="33" spans="1:9" ht="28.7" customHeight="1" x14ac:dyDescent="0.2">
      <c r="A33" s="61" t="s">
        <v>25</v>
      </c>
      <c r="B33" s="61"/>
      <c r="C33" s="61"/>
      <c r="D33" s="61"/>
      <c r="E33" s="61"/>
      <c r="F33" s="61"/>
      <c r="G33" s="61"/>
      <c r="H33" s="61"/>
      <c r="I33" s="61"/>
    </row>
    <row r="34" spans="1:9" s="8" customFormat="1" ht="270.75" customHeight="1" x14ac:dyDescent="0.2">
      <c r="A34" s="63"/>
      <c r="B34" s="63"/>
      <c r="C34" s="63"/>
      <c r="D34" s="63"/>
      <c r="E34" s="63"/>
      <c r="F34" s="63"/>
      <c r="G34" s="63"/>
      <c r="H34" s="63"/>
      <c r="I34" s="63"/>
    </row>
    <row r="35" spans="1:9" s="8" customFormat="1" x14ac:dyDescent="0.2"/>
    <row r="36" spans="1:9" s="8" customFormat="1" x14ac:dyDescent="0.2"/>
    <row r="37" spans="1:9" s="8" customFormat="1" x14ac:dyDescent="0.2"/>
    <row r="38" spans="1:9" s="8" customFormat="1" x14ac:dyDescent="0.2"/>
    <row r="39" spans="1:9" s="8" customFormat="1" x14ac:dyDescent="0.2"/>
    <row r="40" spans="1:9" s="8" customFormat="1" x14ac:dyDescent="0.2"/>
    <row r="41" spans="1:9" s="8" customFormat="1" x14ac:dyDescent="0.2"/>
    <row r="42" spans="1:9" s="8" customFormat="1" x14ac:dyDescent="0.2"/>
    <row r="43" spans="1:9" s="8" customFormat="1" x14ac:dyDescent="0.2"/>
    <row r="44" spans="1:9" s="8" customFormat="1" x14ac:dyDescent="0.2"/>
    <row r="45" spans="1:9" s="8" customFormat="1" x14ac:dyDescent="0.2"/>
    <row r="46" spans="1:9" s="8" customFormat="1" x14ac:dyDescent="0.2"/>
    <row r="47" spans="1:9" s="8" customFormat="1" x14ac:dyDescent="0.2"/>
    <row r="48" spans="1:9" s="8" customFormat="1" x14ac:dyDescent="0.2"/>
    <row r="49" s="8" customFormat="1" x14ac:dyDescent="0.2"/>
    <row r="50" s="8" customFormat="1" x14ac:dyDescent="0.2"/>
    <row r="51" s="8" customFormat="1" x14ac:dyDescent="0.2"/>
    <row r="52" s="8" customFormat="1" x14ac:dyDescent="0.2"/>
    <row r="53" s="8" customFormat="1" x14ac:dyDescent="0.2"/>
  </sheetData>
  <mergeCells count="17">
    <mergeCell ref="A1:I1"/>
    <mergeCell ref="A2:I2"/>
    <mergeCell ref="B30:E30"/>
    <mergeCell ref="F13:G13"/>
    <mergeCell ref="A13:E13"/>
    <mergeCell ref="A25:B25"/>
    <mergeCell ref="C14:D14"/>
    <mergeCell ref="F14:G14"/>
    <mergeCell ref="B5:D5"/>
    <mergeCell ref="F5:I5"/>
    <mergeCell ref="B6:D6"/>
    <mergeCell ref="B7:D7"/>
    <mergeCell ref="B8:D8"/>
    <mergeCell ref="B9:D9"/>
    <mergeCell ref="A33:I33"/>
    <mergeCell ref="B31:E31"/>
    <mergeCell ref="A34:I34"/>
  </mergeCells>
  <dataValidations count="1">
    <dataValidation allowBlank="1" showInputMessage="1" showErrorMessage="1" promptTitle="Next Year" prompt="Achievement in 2021 will be included in the report submitted in 2021" sqref="F16:G28" xr:uid="{00000000-0002-0000-0100-000000000000}"/>
  </dataValidations>
  <hyperlinks>
    <hyperlink ref="B9" r:id="rId1" xr:uid="{1A44BF1F-A2AB-45DC-87D9-7F8ED2EFFDC5}"/>
  </hyperlinks>
  <pageMargins left="0.7" right="0.7" top="0.75" bottom="0.75" header="0.3" footer="0.3"/>
  <pageSetup scale="97" fitToHeight="0" orientation="landscape" r:id="rId2"/>
  <rowBreaks count="1" manualBreakCount="1">
    <brk id="28" max="16383" man="1"/>
  </rowBreaks>
  <ignoredErrors>
    <ignoredError sqref="C22" unlockedFormula="1"/>
  </ignoredError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D2"/>
  <sheetViews>
    <sheetView topLeftCell="A16" workbookViewId="0">
      <selection activeCell="A3" sqref="A3"/>
    </sheetView>
  </sheetViews>
  <sheetFormatPr defaultRowHeight="15" x14ac:dyDescent="0.25"/>
  <cols>
    <col min="1" max="1" width="36.140625" bestFit="1" customWidth="1"/>
    <col min="3" max="3" width="10.5703125" customWidth="1"/>
    <col min="12" max="12" width="10.5703125" customWidth="1"/>
  </cols>
  <sheetData>
    <row r="1" spans="1:82" ht="162.75" x14ac:dyDescent="0.25">
      <c r="A1" s="39" t="s">
        <v>23</v>
      </c>
      <c r="B1" s="39" t="s">
        <v>36</v>
      </c>
      <c r="C1" s="39" t="s">
        <v>37</v>
      </c>
      <c r="D1" s="39" t="s">
        <v>38</v>
      </c>
      <c r="E1" s="39" t="s">
        <v>39</v>
      </c>
      <c r="F1" s="39" t="s">
        <v>40</v>
      </c>
      <c r="G1" s="39" t="s">
        <v>41</v>
      </c>
      <c r="H1" s="39" t="s">
        <v>42</v>
      </c>
      <c r="I1" s="39" t="s">
        <v>43</v>
      </c>
      <c r="J1" s="39" t="s">
        <v>44</v>
      </c>
      <c r="K1" s="39" t="s">
        <v>45</v>
      </c>
      <c r="L1" s="39" t="s">
        <v>46</v>
      </c>
      <c r="M1" s="39" t="s">
        <v>47</v>
      </c>
      <c r="N1" s="39" t="s">
        <v>48</v>
      </c>
      <c r="O1" s="39" t="s">
        <v>49</v>
      </c>
      <c r="P1" s="39" t="s">
        <v>50</v>
      </c>
      <c r="Q1" s="39" t="s">
        <v>51</v>
      </c>
      <c r="R1" s="39" t="s">
        <v>52</v>
      </c>
      <c r="S1" s="39" t="s">
        <v>53</v>
      </c>
      <c r="T1" s="39" t="s">
        <v>54</v>
      </c>
      <c r="U1" s="39" t="s">
        <v>55</v>
      </c>
      <c r="V1" s="39" t="s">
        <v>56</v>
      </c>
      <c r="W1" s="39" t="s">
        <v>57</v>
      </c>
      <c r="X1" s="39" t="s">
        <v>58</v>
      </c>
      <c r="Y1" s="39" t="s">
        <v>59</v>
      </c>
      <c r="Z1" s="39" t="s">
        <v>60</v>
      </c>
      <c r="AA1" s="39" t="s">
        <v>61</v>
      </c>
      <c r="AB1" s="39" t="s">
        <v>62</v>
      </c>
      <c r="AC1" s="39" t="s">
        <v>63</v>
      </c>
      <c r="AD1" s="39" t="s">
        <v>64</v>
      </c>
      <c r="AE1" s="39" t="s">
        <v>65</v>
      </c>
      <c r="AF1" s="39" t="s">
        <v>66</v>
      </c>
      <c r="AG1" s="39" t="s">
        <v>67</v>
      </c>
      <c r="AH1" s="39" t="s">
        <v>68</v>
      </c>
      <c r="AI1" s="39" t="s">
        <v>69</v>
      </c>
      <c r="AJ1" s="39" t="s">
        <v>70</v>
      </c>
      <c r="AK1" s="39" t="s">
        <v>71</v>
      </c>
      <c r="AL1" s="39" t="s">
        <v>72</v>
      </c>
      <c r="AM1" s="39" t="s">
        <v>73</v>
      </c>
      <c r="AN1" s="39" t="s">
        <v>74</v>
      </c>
      <c r="AO1" s="39" t="s">
        <v>75</v>
      </c>
      <c r="AP1" s="39" t="s">
        <v>76</v>
      </c>
      <c r="AQ1" s="39" t="s">
        <v>77</v>
      </c>
      <c r="AR1" s="39" t="s">
        <v>78</v>
      </c>
      <c r="AS1" s="39" t="s">
        <v>79</v>
      </c>
      <c r="AT1" s="39" t="s">
        <v>19</v>
      </c>
      <c r="AU1" s="39" t="s">
        <v>20</v>
      </c>
      <c r="AV1" s="39" t="s">
        <v>21</v>
      </c>
      <c r="AW1" s="39" t="s">
        <v>80</v>
      </c>
      <c r="AX1" s="39" t="s">
        <v>22</v>
      </c>
      <c r="AY1" s="39" t="s">
        <v>81</v>
      </c>
      <c r="AZ1" s="39" t="s">
        <v>23</v>
      </c>
      <c r="BA1" s="39"/>
      <c r="BB1" s="39"/>
      <c r="BC1" s="39"/>
      <c r="BD1" s="39"/>
      <c r="BE1" s="39"/>
      <c r="BF1" s="39"/>
      <c r="BG1" s="39"/>
      <c r="BH1" s="39"/>
      <c r="BI1" s="39"/>
      <c r="BJ1" s="39"/>
      <c r="BK1" s="39"/>
      <c r="BL1" s="39"/>
      <c r="BM1" s="39"/>
      <c r="BN1" s="39"/>
      <c r="BO1" s="39"/>
      <c r="BP1" s="39"/>
      <c r="BQ1" s="39"/>
      <c r="BR1" s="39"/>
      <c r="BS1" s="39"/>
      <c r="BT1" s="39"/>
      <c r="BU1" s="39"/>
      <c r="BV1" s="39"/>
      <c r="BW1" s="39"/>
      <c r="BX1" s="39"/>
      <c r="BY1" s="39"/>
      <c r="BZ1" s="39"/>
      <c r="CA1" s="39"/>
      <c r="CB1" s="39"/>
      <c r="CC1" s="39"/>
      <c r="CD1" s="39"/>
    </row>
    <row r="2" spans="1:82" x14ac:dyDescent="0.25">
      <c r="A2" t="str">
        <f>CON_Utility_Name</f>
        <v>PacifiCorp dba Pacific Power &amp; Light Company</v>
      </c>
      <c r="B2">
        <f>+CON_2020_Agriculture_Expend</f>
        <v>160840.26249904721</v>
      </c>
      <c r="C2">
        <f>+CON_2020_Agriculture_MWH</f>
        <v>865.00653191999993</v>
      </c>
      <c r="D2">
        <f>+CON_2020_Commercial_Expend</f>
        <v>4240995.7673406862</v>
      </c>
      <c r="E2">
        <f>+CON_2020_Commercial_MWH</f>
        <v>22792.600719613998</v>
      </c>
      <c r="F2">
        <f>+CON_2020_Distribution_Expend</f>
        <v>0</v>
      </c>
      <c r="G2">
        <f>+CON_2020_Distribution_MWH</f>
        <v>0</v>
      </c>
      <c r="H2">
        <f>+CON_2020_Expenditures</f>
        <v>10840491.52</v>
      </c>
      <c r="I2">
        <f>+CON_2020_Industrial_Expend</f>
        <v>1374394.1801602673</v>
      </c>
      <c r="J2">
        <f>+CON_2020_Industrial_MWH</f>
        <v>7332.4523982000001</v>
      </c>
      <c r="K2">
        <f>+CON_2020_MWH</f>
        <v>45955.460625734107</v>
      </c>
      <c r="L2">
        <f>+CON_2020_NEEA_Expend</f>
        <v>1002230.51</v>
      </c>
      <c r="M2">
        <f>+CON_2020_NEEA_MWH</f>
        <v>5993.6489760001095</v>
      </c>
      <c r="N2">
        <f>+CON_2020_OtherSector1_Expend</f>
        <v>783125.36</v>
      </c>
      <c r="O2">
        <f>+CON_2020_OtherSector1_MWH</f>
        <v>0</v>
      </c>
      <c r="P2">
        <f>+CON_2020_OtherSector2_Expend</f>
        <v>0</v>
      </c>
      <c r="Q2">
        <f>+CON_2020_OtherSector2_MWH</f>
        <v>0</v>
      </c>
      <c r="R2">
        <f>+CON_2020_Production_Expend</f>
        <v>0</v>
      </c>
      <c r="S2">
        <f>+CON_2020_Production_MWH</f>
        <v>0</v>
      </c>
      <c r="T2" t="e">
        <f>+CON_2020_Program1_Expend</f>
        <v>#REF!</v>
      </c>
      <c r="U2">
        <f>+CON_2020_Program2_Expend</f>
        <v>0</v>
      </c>
      <c r="V2">
        <f>+CON_2020_Residential_Expend</f>
        <v>3278905.439999999</v>
      </c>
      <c r="W2">
        <f>+CON_2020_Residential_MWH</f>
        <v>8971.7520000000004</v>
      </c>
      <c r="X2">
        <f>+CON_2021_Agriculture_Expend</f>
        <v>0</v>
      </c>
      <c r="Y2">
        <f>+CON_2021_Agriculture_MWH</f>
        <v>0</v>
      </c>
      <c r="Z2">
        <f>+CON_2021_Commercial_Expend</f>
        <v>0</v>
      </c>
      <c r="AA2">
        <f>+CON_2021_Commercial_MWH</f>
        <v>0</v>
      </c>
      <c r="AB2">
        <f>+CON_2021_Distribution_Expend</f>
        <v>0</v>
      </c>
      <c r="AC2">
        <f>+CON_2021_Distribution_MWH</f>
        <v>0</v>
      </c>
      <c r="AD2">
        <f>+CON_2021_Expenditures</f>
        <v>0</v>
      </c>
      <c r="AE2">
        <f>+CON_2021_Industrial_Expend</f>
        <v>0</v>
      </c>
      <c r="AF2">
        <f>+CON_2021_Industrial_MWH</f>
        <v>0</v>
      </c>
      <c r="AG2">
        <f>+CON_2021_MWH</f>
        <v>0</v>
      </c>
      <c r="AH2">
        <f>+CON_2021_NEEA_Expend</f>
        <v>0</v>
      </c>
      <c r="AI2">
        <f>+CON_2021_NEEA_MWH</f>
        <v>0</v>
      </c>
      <c r="AJ2">
        <f>+CON_2021_OtherSector1_Expend</f>
        <v>0</v>
      </c>
      <c r="AK2">
        <f>+CON_2021_OtherSector1_MWH</f>
        <v>0</v>
      </c>
      <c r="AL2">
        <f>+CON_2021_OtherSector2_Expend</f>
        <v>0</v>
      </c>
      <c r="AM2">
        <f>+CON_2021_OtherSector2_MWH</f>
        <v>0</v>
      </c>
      <c r="AN2">
        <f>+CON_2021_Production_Expend</f>
        <v>0</v>
      </c>
      <c r="AO2">
        <f>+CON_2021_Production_MWH</f>
        <v>0</v>
      </c>
      <c r="AP2">
        <f>+CON_2021_Program1_Expend</f>
        <v>0</v>
      </c>
      <c r="AQ2">
        <f>+CON_2021_Program2_Expend</f>
        <v>0</v>
      </c>
      <c r="AR2">
        <f>+CON_2021_Residential_Expend</f>
        <v>0</v>
      </c>
      <c r="AS2">
        <f>+CON_2021_Residential_MWH</f>
        <v>0</v>
      </c>
      <c r="AT2" t="str">
        <f>+CON_Contact_Name</f>
        <v xml:space="preserve">Cory Scott/Customer Solutions  </v>
      </c>
      <c r="AU2" t="str">
        <f>+CON_Email</f>
        <v>Cory.Scott@pacificorp.com</v>
      </c>
      <c r="AV2" t="str">
        <f>+CON_Phone</f>
        <v>503-813-6011</v>
      </c>
      <c r="AW2">
        <f>CON_Potential_2020_2029</f>
        <v>509495</v>
      </c>
      <c r="AX2">
        <f>+CON_Report_Date</f>
        <v>44348</v>
      </c>
      <c r="AY2">
        <f>+CON_Target_2020_2021</f>
        <v>106994</v>
      </c>
      <c r="AZ2" t="str">
        <f>+CON_Utility_Name</f>
        <v>PacifiCorp dba Pacific Power &amp; Light Company</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Compliance</DocumentSetType>
    <Visibility xmlns="dc463f71-b30c-4ab2-9473-d307f9d35888">Full Visibility</Visibility>
    <IsConfidential xmlns="dc463f71-b30c-4ab2-9473-d307f9d35888">false</IsConfidential>
    <AgendaOrder xmlns="dc463f71-b30c-4ab2-9473-d307f9d35888">false</AgendaOrder>
    <CaseType xmlns="dc463f71-b30c-4ab2-9473-d307f9d35888">Plan</CaseType>
    <IndustryCode xmlns="dc463f71-b30c-4ab2-9473-d307f9d35888">140</IndustryCode>
    <CaseStatus xmlns="dc463f71-b30c-4ab2-9473-d307f9d35888">Closed</CaseStatus>
    <OpenedDate xmlns="dc463f71-b30c-4ab2-9473-d307f9d35888">2019-11-01T07:00:00+00:00</OpenedDate>
    <SignificantOrder xmlns="dc463f71-b30c-4ab2-9473-d307f9d35888">false</SignificantOrder>
    <Date1 xmlns="dc463f71-b30c-4ab2-9473-d307f9d35888">2021-06-01T07:00:00+00:00</Date1>
    <IsDocumentOrder xmlns="dc463f71-b30c-4ab2-9473-d307f9d35888">false</IsDocumentOrder>
    <IsHighlyConfidential xmlns="dc463f71-b30c-4ab2-9473-d307f9d35888">false</IsHighlyConfidential>
    <CaseCompanyNames xmlns="dc463f71-b30c-4ab2-9473-d307f9d35888">Pacific Power &amp; Light Company</CaseCompanyNames>
    <Nickname xmlns="http://schemas.microsoft.com/sharepoint/v3">2020-2021 Conservation</Nickname>
    <DocketNumber xmlns="dc463f71-b30c-4ab2-9473-d307f9d35888">190908</DocketNumber>
    <DelegatedOrder xmlns="dc463f71-b30c-4ab2-9473-d307f9d35888">false</DelegatedOrder>
  </documentManagement>
</p:properties>
</file>

<file path=customXml/item2.xml><?xml version="1.0" encoding="utf-8"?>
<?mso-contentType ?>
<SharedContentType xmlns="Microsoft.SharePoint.Taxonomy.ContentTypeSync" SourceId="015f1b76-b32e-440f-80a7-f0ca4d8a872c" ContentTypeId="0x0101006E56B4D1795A2E4DB2F0B01679ED314A" PreviousValue="tru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91B3659C8F05444D84E461F571F24215" ma:contentTypeVersion="48" ma:contentTypeDescription="" ma:contentTypeScope="" ma:versionID="84a5aed22f05d31a98749eccdd649592">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af2abde1a0b6371d480e25bd0fb5d73b"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5134EF7-F04D-4218-953F-7A835D8EE7C1}">
  <ds:schemaRefs>
    <ds:schemaRef ds:uri="http://www.w3.org/XML/1998/namespace"/>
    <ds:schemaRef ds:uri="http://schemas.microsoft.com/office/2006/documentManagement/types"/>
    <ds:schemaRef ds:uri="http://purl.org/dc/terms/"/>
    <ds:schemaRef ds:uri="http://purl.org/dc/dcmitype/"/>
    <ds:schemaRef ds:uri="http://purl.org/dc/elements/1.1/"/>
    <ds:schemaRef ds:uri="http://schemas.microsoft.com/office/infopath/2007/PartnerControls"/>
    <ds:schemaRef ds:uri="http://schemas.openxmlformats.org/package/2006/metadata/core-properties"/>
    <ds:schemaRef ds:uri="http://schemas.microsoft.com/sharepoint/v3"/>
    <ds:schemaRef ds:uri="http://schemas.microsoft.com/office/2006/metadata/properties"/>
  </ds:schemaRefs>
</ds:datastoreItem>
</file>

<file path=customXml/itemProps2.xml><?xml version="1.0" encoding="utf-8"?>
<ds:datastoreItem xmlns:ds="http://schemas.openxmlformats.org/officeDocument/2006/customXml" ds:itemID="{18D7385B-69D9-4C8F-83FA-C58F7AB921FB}"/>
</file>

<file path=customXml/itemProps3.xml><?xml version="1.0" encoding="utf-8"?>
<ds:datastoreItem xmlns:ds="http://schemas.openxmlformats.org/officeDocument/2006/customXml" ds:itemID="{2F4EF345-C7A3-4312-A2DA-7A75ECC155C4}">
  <ds:schemaRefs>
    <ds:schemaRef ds:uri="http://schemas.microsoft.com/sharepoint/v3/contenttype/forms"/>
  </ds:schemaRefs>
</ds:datastoreItem>
</file>

<file path=customXml/itemProps4.xml><?xml version="1.0" encoding="utf-8"?>
<ds:datastoreItem xmlns:ds="http://schemas.openxmlformats.org/officeDocument/2006/customXml" ds:itemID="{8D46353F-792B-44A6-8C27-F9EC5116FA5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51</vt:i4>
      </vt:variant>
    </vt:vector>
  </HeadingPairs>
  <TitlesOfParts>
    <vt:vector size="54" baseType="lpstr">
      <vt:lpstr>Background</vt:lpstr>
      <vt:lpstr>Conservation Report</vt:lpstr>
      <vt:lpstr>Data</vt:lpstr>
      <vt:lpstr>CON_2020_Agriculture_Expend</vt:lpstr>
      <vt:lpstr>CON_2020_Agriculture_MWH</vt:lpstr>
      <vt:lpstr>CON_2020_Commercial_Expend</vt:lpstr>
      <vt:lpstr>CON_2020_Commercial_MWH</vt:lpstr>
      <vt:lpstr>CON_2020_Distribution_Expend</vt:lpstr>
      <vt:lpstr>CON_2020_Distribution_MWH</vt:lpstr>
      <vt:lpstr>CON_2020_Expenditures</vt:lpstr>
      <vt:lpstr>CON_2020_Industrial_Expend</vt:lpstr>
      <vt:lpstr>CON_2020_Industrial_MWH</vt:lpstr>
      <vt:lpstr>CON_2020_MWH</vt:lpstr>
      <vt:lpstr>CON_2020_NEEA_Expend</vt:lpstr>
      <vt:lpstr>CON_2020_NEEA_MWH</vt:lpstr>
      <vt:lpstr>CON_2020_OtherSector1_Expend</vt:lpstr>
      <vt:lpstr>CON_2020_OtherSector1_MWH</vt:lpstr>
      <vt:lpstr>CON_2020_OtherSector2_Expend</vt:lpstr>
      <vt:lpstr>CON_2020_OtherSector2_MWH</vt:lpstr>
      <vt:lpstr>CON_2020_Production_Expend</vt:lpstr>
      <vt:lpstr>CON_2020_Production_MWH</vt:lpstr>
      <vt:lpstr>CON_2020_Program2_Expend</vt:lpstr>
      <vt:lpstr>CON_2020_Residential_Expend</vt:lpstr>
      <vt:lpstr>CON_2020_Residential_MWH</vt:lpstr>
      <vt:lpstr>CON_2021_Agriculture_Expend</vt:lpstr>
      <vt:lpstr>CON_2021_Agriculture_MWH</vt:lpstr>
      <vt:lpstr>CON_2021_Commercial_Expend</vt:lpstr>
      <vt:lpstr>CON_2021_Commercial_MWH</vt:lpstr>
      <vt:lpstr>CON_2021_Distribution_Expend</vt:lpstr>
      <vt:lpstr>CON_2021_Distribution_MWH</vt:lpstr>
      <vt:lpstr>CON_2021_Expenditures</vt:lpstr>
      <vt:lpstr>CON_2021_Industrial_Expend</vt:lpstr>
      <vt:lpstr>CON_2021_Industrial_MWH</vt:lpstr>
      <vt:lpstr>CON_2021_MWH</vt:lpstr>
      <vt:lpstr>CON_2021_NEEA_Expend</vt:lpstr>
      <vt:lpstr>CON_2021_NEEA_MWH</vt:lpstr>
      <vt:lpstr>CON_2021_OtherSector1_Expend</vt:lpstr>
      <vt:lpstr>CON_2021_OtherSector1_MWH</vt:lpstr>
      <vt:lpstr>CON_2021_OtherSector2_Expend</vt:lpstr>
      <vt:lpstr>CON_2021_OtherSector2_MWH</vt:lpstr>
      <vt:lpstr>CON_2021_Production_Expend</vt:lpstr>
      <vt:lpstr>CON_2021_Production_MWH</vt:lpstr>
      <vt:lpstr>CON_2021_Program1_Expend</vt:lpstr>
      <vt:lpstr>CON_2021_Program2_Expend</vt:lpstr>
      <vt:lpstr>CON_2021_Residential_Expend</vt:lpstr>
      <vt:lpstr>CON_2021_Residential_MWH</vt:lpstr>
      <vt:lpstr>CON_Contact_Name</vt:lpstr>
      <vt:lpstr>CON_Email</vt:lpstr>
      <vt:lpstr>CON_Phone</vt:lpstr>
      <vt:lpstr>CON_Potential_2020_2029</vt:lpstr>
      <vt:lpstr>CON_Report_Date</vt:lpstr>
      <vt:lpstr>CON_Target_2020_2021</vt:lpstr>
      <vt:lpstr>CON_Utility_Name</vt:lpstr>
      <vt:lpstr>'Conservation Report'!Print_Area</vt:lpstr>
    </vt:vector>
  </TitlesOfParts>
  <Company>CTED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EIA 2019 Report Workbook for Utilities</dc:title>
  <dc:creator>Glenn Blackmon</dc:creator>
  <cp:keywords/>
  <cp:lastModifiedBy>Savarin, Kathryn</cp:lastModifiedBy>
  <cp:lastPrinted>2021-06-01T16:23:13Z</cp:lastPrinted>
  <dcterms:created xsi:type="dcterms:W3CDTF">2012-03-20T21:01:26Z</dcterms:created>
  <dcterms:modified xsi:type="dcterms:W3CDTF">2021-06-01T16:23:37Z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0x0101006E56B4D1795A2E4DB2F0B01679ED314A0091B3659C8F05444D84E461F571F24215</vt:lpwstr>
  </property>
  <property fmtid="{D5CDD505-2E9C-101B-9397-08002B2CF9AE}" pid="3" name="Tags">
    <vt:lpwstr/>
  </property>
  <property fmtid="{D5CDD505-2E9C-101B-9397-08002B2CF9AE}" pid="4" name="Order">
    <vt:r8>360100</vt:r8>
  </property>
  <property fmtid="{D5CDD505-2E9C-101B-9397-08002B2CF9AE}" pid="5" name="xd_Signature">
    <vt:bool>false</vt:bool>
  </property>
  <property fmtid="{D5CDD505-2E9C-101B-9397-08002B2CF9AE}" pid="6" name="xd_ProgID">
    <vt:lpwstr/>
  </property>
  <property fmtid="{D5CDD505-2E9C-101B-9397-08002B2CF9AE}" pid="7" name="TemplateUrl">
    <vt:lpwstr/>
  </property>
  <property fmtid="{D5CDD505-2E9C-101B-9397-08002B2CF9AE}" pid="8" name="_docset_NoMedatataSyncRequired">
    <vt:lpwstr>False</vt:lpwstr>
  </property>
  <property fmtid="{D5CDD505-2E9C-101B-9397-08002B2CF9AE}" pid="9" name="IsEFSEC">
    <vt:bool>false</vt:bool>
  </property>
</Properties>
</file>