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W:\WA\2019 Dockets\UE-190908 Biennial Conservation Plan\6-1-21 Commerce Conservation Report (UTC filing)\Working Docs\"/>
    </mc:Choice>
  </mc:AlternateContent>
  <xr:revisionPtr revIDLastSave="0" documentId="13_ncr:1_{F217D997-F03D-4A01-803D-0A3E1E7B6678}" xr6:coauthVersionLast="45" xr6:coauthVersionMax="45" xr10:uidLastSave="{00000000-0000-0000-0000-000000000000}"/>
  <bookViews>
    <workbookView xWindow="-120" yWindow="-120" windowWidth="29040" windowHeight="15840" tabRatio="719" activeTab="1" xr2:uid="{00000000-000D-0000-FFFF-FFFF00000000}"/>
  </bookViews>
  <sheets>
    <sheet name="Background" sheetId="21" r:id="rId1"/>
    <sheet name="Conservation Report" sheetId="18" r:id="rId2"/>
    <sheet name="Data" sheetId="19" state="hidden" r:id="rId3"/>
  </sheets>
  <definedNames>
    <definedName name="CON_2020_Agriculture_Expend">'Conservation Report'!$D$19</definedName>
    <definedName name="CON_2020_Agriculture_MWH">'Conservation Report'!$C$19</definedName>
    <definedName name="CON_2020_Commercial_Expend">'Conservation Report'!$D$17</definedName>
    <definedName name="CON_2020_Commercial_MWH">'Conservation Report'!$C$17</definedName>
    <definedName name="CON_2020_Distribution_Expend">'Conservation Report'!$D$20</definedName>
    <definedName name="CON_2020_Distribution_MWH">'Conservation Report'!$C$20</definedName>
    <definedName name="CON_2020_Expenditures">'Conservation Report'!$D$28</definedName>
    <definedName name="CON_2020_Industrial_Expend">'Conservation Report'!$D$18</definedName>
    <definedName name="CON_2020_Industrial_MWH">'Conservation Report'!$C$18</definedName>
    <definedName name="CON_2020_MWH">'Conservation Report'!$C$28</definedName>
    <definedName name="CON_2020_NEEA_Expend">'Conservation Report'!$D$22</definedName>
    <definedName name="CON_2020_NEEA_MWH">'Conservation Report'!$C$22</definedName>
    <definedName name="CON_2020_OtherSector1_Expend">'Conservation Report'!$D$26</definedName>
    <definedName name="CON_2020_OtherSector1_MWH">'Conservation Report'!$C$23</definedName>
    <definedName name="CON_2020_OtherSector2_Expend">'Conservation Report'!$D$24</definedName>
    <definedName name="CON_2020_OtherSector2_MWH">'Conservation Report'!$C$24</definedName>
    <definedName name="CON_2020_Production_Expend">'Conservation Report'!$D$21</definedName>
    <definedName name="CON_2020_Production_MWH">'Conservation Report'!$C$21</definedName>
    <definedName name="CON_2020_Program1_Expend">'Conservation Report'!#REF!</definedName>
    <definedName name="CON_2020_Program2_Expend">'Conservation Report'!$D$27</definedName>
    <definedName name="CON_2020_Residential_Expend">'Conservation Report'!$D$16</definedName>
    <definedName name="CON_2020_Residential_MWH">'Conservation Report'!$C$16</definedName>
    <definedName name="CON_2021_Agriculture_Expend">'Conservation Report'!$G$19</definedName>
    <definedName name="CON_2021_Agriculture_MWH">'Conservation Report'!$F$19</definedName>
    <definedName name="CON_2021_Commercial_Expend">'Conservation Report'!$G$17</definedName>
    <definedName name="CON_2021_Commercial_MWH">'Conservation Report'!$F$17</definedName>
    <definedName name="CON_2021_Distribution_Expend">'Conservation Report'!$G$20</definedName>
    <definedName name="CON_2021_Distribution_MWH">'Conservation Report'!$F$20</definedName>
    <definedName name="CON_2021_Expenditures">'Conservation Report'!$G$28</definedName>
    <definedName name="CON_2021_Industrial_Expend">'Conservation Report'!$G$18</definedName>
    <definedName name="CON_2021_Industrial_MWH">'Conservation Report'!$F$18</definedName>
    <definedName name="CON_2021_MWH">'Conservation Report'!$F$28</definedName>
    <definedName name="CON_2021_NEEA_Expend">'Conservation Report'!$G$22</definedName>
    <definedName name="CON_2021_NEEA_MWH">'Conservation Report'!$F$22</definedName>
    <definedName name="CON_2021_OtherSector1_Expend">'Conservation Report'!$G$23</definedName>
    <definedName name="CON_2021_OtherSector1_MWH">'Conservation Report'!$F$23</definedName>
    <definedName name="CON_2021_OtherSector2_Expend">'Conservation Report'!$G$24</definedName>
    <definedName name="CON_2021_OtherSector2_MWH">'Conservation Report'!$F$24</definedName>
    <definedName name="CON_2021_Production_Expend">'Conservation Report'!$G$21</definedName>
    <definedName name="CON_2021_Production_MWH">'Conservation Report'!$F$21</definedName>
    <definedName name="CON_2021_Program1_Expend">'Conservation Report'!$G$26</definedName>
    <definedName name="CON_2021_Program2_Expend">'Conservation Report'!$G$27</definedName>
    <definedName name="CON_2021_Residential_Expend">'Conservation Report'!$G$16</definedName>
    <definedName name="CON_2021_Residential_MWH">'Conservation Report'!$F$16</definedName>
    <definedName name="CON_Contact_Name">'Conservation Report'!$B$7</definedName>
    <definedName name="CON_Email">'Conservation Report'!$B$9</definedName>
    <definedName name="CON_Phone">'Conservation Report'!$B$8</definedName>
    <definedName name="CON_Potential_2020_2029">'Conservation Report'!$H$8</definedName>
    <definedName name="CON_Report_Date">'Conservation Report'!$B$6</definedName>
    <definedName name="CON_Target_2020_2021">'Conservation Report'!$H$9</definedName>
    <definedName name="CON_Utility_Name">'Conservation Report'!$B$5</definedName>
    <definedName name="_xlnm.Print_Area" localSheetId="1">'Conservation Report'!$A$3:$I$40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8" l="1"/>
  <c r="C16" i="18"/>
  <c r="AZ2" i="19"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<sst xmlns="http://schemas.openxmlformats.org/spreadsheetml/2006/main" count="98" uniqueCount="92">
  <si>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</si>
  <si>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</si>
  <si>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</si>
  <si>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</si>
  <si>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</si>
  <si>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</si>
  <si>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</si>
  <si>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</si>
  <si>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</si>
  <si>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</si>
  <si>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</si>
  <si>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</si>
  <si>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</si>
  <si>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</si>
  <si>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</si>
  <si>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</si>
  <si>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</si>
  <si>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</si>
  <si>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</si>
  <si>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</si>
  <si>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</si>
  <si>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</si>
  <si>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</si>
  <si>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</si>
  <si>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</si>
  <si>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</si>
  <si>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</si>
  <si>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</si>
  <si>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</si>
  <si>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</si>
  <si>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</si>
  <si>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r>
      <t>Questions:</t>
    </r>
    <r>
      <rPr>
        <sz val="11"/>
        <color rgb="FF000000"/>
        <rFont val="Arial"/>
        <family val="2"/>
      </rPr>
      <t xml:space="preserve"> Glenn Blackmon, State Energy Office, (360) 339-5619,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</si>
  <si>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2020-2021</t>
    </r>
  </si>
  <si>
    <t>2020 Achievement</t>
  </si>
  <si>
    <t>2021 Achievement</t>
  </si>
  <si>
    <r>
      <t>Deadline:</t>
    </r>
    <r>
      <rPr>
        <sz val="11"/>
        <color rgb="FF000000"/>
        <rFont val="Arial"/>
        <family val="2"/>
      </rPr>
      <t xml:space="preserve"> June 1, 2021</t>
    </r>
  </si>
  <si>
    <t>CON_2020_Agriculture_Expend</t>
  </si>
  <si>
    <t>CON_2020_Agriculture_MWH</t>
  </si>
  <si>
    <t>CON_2020_Commercial_Expend</t>
  </si>
  <si>
    <t>CON_2020_Commercial_MWH</t>
  </si>
  <si>
    <t>CON_2020_Distribution_Expend</t>
  </si>
  <si>
    <t>CON_2020_Distribution_MWH</t>
  </si>
  <si>
    <t>CON_2020_Expenditures</t>
  </si>
  <si>
    <t>CON_2020_Industrial_Expend</t>
  </si>
  <si>
    <t>CON_2020_Industrial_MWH</t>
  </si>
  <si>
    <t>CON_2020_MWH</t>
  </si>
  <si>
    <t>CON_2020_NEEA_Expend</t>
  </si>
  <si>
    <t>CON_2020_NEEA_MWH</t>
  </si>
  <si>
    <t>CON_2020_OtherSector1_Expend</t>
  </si>
  <si>
    <t>CON_2020_OtherSector1_MWH</t>
  </si>
  <si>
    <t>CON_2020_OtherSector2_Expend</t>
  </si>
  <si>
    <t>CON_2020_OtherSector2_MWH</t>
  </si>
  <si>
    <t>CON_2020_Production_Expend</t>
  </si>
  <si>
    <t>CON_2020_Production_MWH</t>
  </si>
  <si>
    <t>CON_2020_Program1_Expend</t>
  </si>
  <si>
    <t>CON_2020_Program2_Expend</t>
  </si>
  <si>
    <t>CON_2020_Residential_Expend</t>
  </si>
  <si>
    <t>CON_2020_Residential_MWH</t>
  </si>
  <si>
    <t>CON_2021_Agriculture_Expend</t>
  </si>
  <si>
    <t>CON_2021_Agriculture_MWH</t>
  </si>
  <si>
    <t>CON_2021_Commercial_Expend</t>
  </si>
  <si>
    <t>CON_2021_Commercial_MWH</t>
  </si>
  <si>
    <t>CON_2021_Distribution_Expend</t>
  </si>
  <si>
    <t>CON_2021_Distribution_MWH</t>
  </si>
  <si>
    <t>CON_2021_Expenditures</t>
  </si>
  <si>
    <t>CON_2021_Industrial_Expend</t>
  </si>
  <si>
    <t>CON_2021_Industrial_MWH</t>
  </si>
  <si>
    <t>CON_2021_MWH</t>
  </si>
  <si>
    <t>CON_2021_NEEA_Expend</t>
  </si>
  <si>
    <t>CON_2021_NEEA_MWH</t>
  </si>
  <si>
    <t>CON_2021_OtherSector1_Expend</t>
  </si>
  <si>
    <t>CON_2021_OtherSector1_MWH</t>
  </si>
  <si>
    <t>CON_2021_OtherSector2_Expend</t>
  </si>
  <si>
    <t>CON_2021_OtherSector2_MWH</t>
  </si>
  <si>
    <t>CON_2021_Production_Expend</t>
  </si>
  <si>
    <t>CON_2021_Production_MWH</t>
  </si>
  <si>
    <t>CON_2021_Program1_Expend</t>
  </si>
  <si>
    <t>CON_2021_Program2_Expend</t>
  </si>
  <si>
    <t>CON_2021_Residential_Expend</t>
  </si>
  <si>
    <t>CON_2021_Residential_MWH</t>
  </si>
  <si>
    <t>CON_Potential_2020_2029</t>
  </si>
  <si>
    <t>CON_Target_2020_2021</t>
  </si>
  <si>
    <t>2020-2021</t>
  </si>
  <si>
    <t>Potential 2020-2029</t>
  </si>
  <si>
    <t>Target 2020-2021</t>
  </si>
  <si>
    <t>Achievement 2020</t>
  </si>
  <si>
    <t>Published: March 16, 2021</t>
  </si>
  <si>
    <t>Evals, system support, EULR, education, outreach &amp; communication</t>
  </si>
  <si>
    <t>503-813-6011</t>
  </si>
  <si>
    <t>Cory.Scott@pacificorp.com</t>
  </si>
  <si>
    <t xml:space="preserve">Cory Scott/Customer Solutions  </t>
  </si>
  <si>
    <t>PacifiCorp dba Pacific Power &amp; Light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</si>
</sst>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_);_(* \(#,##0\);_(* &quot;-&quot;??_);_(@_)"/>
    <numFmt numFmtId="166" formatCode="[$-409]mmmm\ d\,\ yyyy;@"/>
    <numFmt numFmtId="167" formatCode="&quot;$&quot;#,##0"/>
    <numFmt numFmtId="168" formatCode="_(&quot;$&quot;* #,##0_);_(&quot;$&quot;* \(#,##0\);_(&quot;$&quot;* &quot;-&quot;??_);_(@_)"/>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u/>
      <sz val="10"/>
      <color theme="10"/>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44" fontId="3" fillId="0" borderId="0" applyFont="0" applyFill="0" applyBorder="0" applyAlignment="0" applyProtection="0"/>
  </cellStyleXfs>
  <cellXfs count="79">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168" fontId="5" fillId="6" borderId="12" xfId="1" applyNumberFormat="1" applyFont="1" applyFill="1" applyBorder="1" applyAlignment="1" applyProtection="1">
      <alignment horizontal="right"/>
      <protection locked="0"/>
    </xf>
    <xf numFmtId="0" fontId="5" fillId="6" borderId="9" xfId="0" applyFont="1" applyFill="1" applyBorder="1" applyAlignment="1" applyProtection="1">
      <alignment horizontal="left"/>
      <protection locked="0"/>
    </xf>
    <xf numFmtId="0" fontId="16" fillId="6" borderId="10" xfId="2" applyFont="1"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3" fontId="5" fillId="6" borderId="4" xfId="1" applyNumberFormat="1" applyFont="1" applyFill="1" applyBorder="1" applyAlignment="1" applyProtection="1">
      <alignment horizontal="right"/>
      <protection locked="0"/>
    </xf>
  </cellXfs>
  <cellStyles count="5">
    <cellStyle name="Comma" xfId="1" builtinId="3"/>
    <cellStyle name="Currency 10" xfId="4" xr:uid="{6507FAE5-7412-4891-9841-BAFCD30BCF2B}"/>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0</xdr:colOff>
      <xdr:row>33</xdr:row>
      <xdr:rowOff>3175</xdr:rowOff>
    </xdr:from>
    <xdr:to>
      <xdr:col>8</xdr:col>
      <xdr:colOff>533400</xdr:colOff>
      <xdr:row>38</xdr:row>
      <xdr:rowOff>111125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6797675"/>
          <a:ext cx="8343900" cy="41878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that are not used for target setting at the Washington Utilities and Transportation Commission (WUTC).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Potential, Targets and Achievements are at the generator.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target listed in this report, 106,994 MWh (at gen) is the sum of the biennial conservation target (101,899 MWh at gen) prior to the deduction of Northwest Energy Efficiency Alliance (NEEA) forecast (6,791 MWh at gen); the process utilized by the WUTC to establish the biennial conservation target subject to penalty.  The target listed in this report includes a five percent decoupling commitment of 5,095 MWh (at gen).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December 17, 2019, the Commission approved a target at the customer meter of 86,979 MWh (equivalent to 95,108 MWh at gen) for the 2020-2021 biennium in Order 01 in Docket UE-190908 in accordance with WAC 480-109-120. The Commission approved target does not include savings forecasted by NEEA.  Table 1 in Order 01 displaying savings at both the generator and customer meter is the source of the target values listed in this report.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Brief description of the methodology used to establish the utility’s ten-year potential and biennial target to capture cost effective conservation: </a:t>
          </a:r>
        </a:p>
        <a:p>
          <a:r>
            <a:rPr lang="en-US" sz="1100">
              <a:solidFill>
                <a:schemeClr val="dk1"/>
              </a:solidFill>
              <a:effectLst/>
              <a:latin typeface="+mn-lt"/>
              <a:ea typeface="+mn-ea"/>
              <a:cs typeface="+mn-cs"/>
            </a:rPr>
            <a:t>PacifiCorp relied on 1) its “PacifiCorp Conservation Potential Assessment for 2019-2038" (June 30, 2019), 2) economic screening of the conservation potential identified through the 2019 Integrated Resource Plan (IRP), specifically price policy scenario P-18, and 3) other post IRP adjustments (all documented in Appendix 1 of the PacifiCorp’s ten-year conservation potential and 2020-2021 biennial conservation target report) to establish its ten-year conservation forecast and biennial conservation target.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manner by which the Company arrived at its 2020-2021 biennial conservation target, including engagement with the  Washington DSM Advisory Group is explained on pages 5-21 of “PacifiCorp’s Ten-Year Conservation Potential and 2020-2021 Biennial Conservation Plan for its Washington Service Area” filed in Docket UE-190908.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ry.Scott@pacificor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topLeftCell="A7" workbookViewId="0">
      <selection activeCell="B6" sqref="B6"/>
    </sheetView>
  </sheetViews>
  <sheetFormatPr defaultRowHeight="15" x14ac:dyDescent="0.25"/>
  <cols>
    <col min="1" max="1" width="135.140625" customWidth="1"/>
    <col min="14" max="14" width="11.7109375" customWidth="1"/>
  </cols>
  <sheetData>
    <row r="1" spans="1:14" ht="18.600000000000001" x14ac:dyDescent="0.25">
      <c r="A1" s="5" t="s">
        <v>30</v>
      </c>
    </row>
    <row r="2" spans="1:14" ht="14.85" x14ac:dyDescent="0.25">
      <c r="A2" s="53" t="s">
        <v>86</v>
      </c>
    </row>
    <row r="3" spans="1:14" ht="14.85" x14ac:dyDescent="0.25">
      <c r="A3" s="5"/>
      <c r="N3" s="3"/>
    </row>
    <row r="4" spans="1:14" ht="14.85" x14ac:dyDescent="0.25">
      <c r="A4" s="4" t="s">
        <v>35</v>
      </c>
    </row>
    <row r="5" spans="1:14" ht="14.85" x14ac:dyDescent="0.25">
      <c r="A5" s="4" t="s">
        <v>24</v>
      </c>
    </row>
    <row r="6" spans="1:14" ht="14.85" x14ac:dyDescent="0.25">
      <c r="A6" s="4" t="s">
        <v>31</v>
      </c>
    </row>
    <row r="8" spans="1:14" ht="14.85" x14ac:dyDescent="0.25">
      <c r="A8" s="6" t="s">
        <v>26</v>
      </c>
    </row>
    <row r="9" spans="1:14" ht="14.85" x14ac:dyDescent="0.25">
      <c r="A9" s="7" t="s">
        <v>27</v>
      </c>
    </row>
  </sheetData>
  <pageMargins left="0.7" right="0.7" top="0.75" bottom="0.75"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K53"/>
  <sheetViews>
    <sheetView tabSelected="1" zoomScaleNormal="100" workbookViewId="0">
      <selection activeCell="M18" sqref="M18"/>
    </sheetView>
  </sheetViews>
  <sheetFormatPr defaultColWidth="9.140625" defaultRowHeight="12.7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6.140625" style="14" customWidth="1"/>
    <col min="9" max="9" width="8.5703125" style="14" customWidth="1"/>
    <col min="10" max="10" width="9.140625" style="14"/>
    <col min="11" max="11" width="11.7109375" style="14" customWidth="1"/>
    <col min="12" max="16384" width="9.140625" style="14"/>
  </cols>
  <sheetData>
    <row r="1" spans="1:11" ht="15" x14ac:dyDescent="0.2">
      <c r="A1" s="64" t="s">
        <v>26</v>
      </c>
      <c r="B1" s="64"/>
      <c r="C1" s="64"/>
      <c r="D1" s="64"/>
      <c r="E1" s="64"/>
      <c r="F1" s="64"/>
      <c r="G1" s="64"/>
      <c r="H1" s="64"/>
      <c r="I1" s="64"/>
    </row>
    <row r="2" spans="1:11" ht="15" x14ac:dyDescent="0.2">
      <c r="A2" s="65" t="s">
        <v>27</v>
      </c>
      <c r="B2" s="65"/>
      <c r="C2" s="65"/>
      <c r="D2" s="65"/>
      <c r="E2" s="65"/>
      <c r="F2" s="65"/>
      <c r="G2" s="65"/>
      <c r="H2" s="65"/>
      <c r="I2" s="65"/>
    </row>
    <row r="3" spans="1:11" s="16" customFormat="1" ht="19.5" x14ac:dyDescent="0.4">
      <c r="A3" s="15" t="s">
        <v>32</v>
      </c>
    </row>
    <row r="4" spans="1:11" ht="15" customHeight="1" thickBot="1" x14ac:dyDescent="0.25">
      <c r="A4" s="17"/>
    </row>
    <row r="5" spans="1:11" ht="14.25" customHeight="1" thickBot="1" x14ac:dyDescent="0.25">
      <c r="A5" s="20" t="s">
        <v>3</v>
      </c>
      <c r="B5" s="72" t="s">
        <v>91</v>
      </c>
      <c r="C5" s="73"/>
      <c r="D5" s="73"/>
      <c r="F5" s="74" t="s">
        <v>28</v>
      </c>
      <c r="G5" s="74"/>
      <c r="H5" s="74"/>
      <c r="I5" s="74"/>
      <c r="K5" s="19"/>
    </row>
    <row r="6" spans="1:11" ht="15" customHeight="1" x14ac:dyDescent="0.2">
      <c r="A6" s="20" t="s">
        <v>18</v>
      </c>
      <c r="B6" s="75">
        <v>44348</v>
      </c>
      <c r="C6" s="76"/>
      <c r="D6" s="76"/>
      <c r="E6" s="21"/>
      <c r="G6" s="1"/>
      <c r="H6" s="41" t="s">
        <v>82</v>
      </c>
      <c r="I6" s="1"/>
    </row>
    <row r="7" spans="1:11" ht="15" customHeight="1" x14ac:dyDescent="0.2">
      <c r="A7" s="22" t="s">
        <v>17</v>
      </c>
      <c r="B7" s="77" t="s">
        <v>90</v>
      </c>
      <c r="C7" s="58"/>
      <c r="D7" s="58"/>
      <c r="E7" s="16"/>
      <c r="G7" s="1"/>
      <c r="H7" s="42" t="s">
        <v>29</v>
      </c>
      <c r="I7" s="1"/>
    </row>
    <row r="8" spans="1:11" ht="15" customHeight="1" x14ac:dyDescent="0.2">
      <c r="A8" s="22" t="s">
        <v>0</v>
      </c>
      <c r="B8" s="58" t="s">
        <v>88</v>
      </c>
      <c r="C8" s="58"/>
      <c r="D8" s="58"/>
      <c r="E8" s="16"/>
      <c r="G8" s="22" t="s">
        <v>83</v>
      </c>
      <c r="H8" s="54">
        <v>509495</v>
      </c>
      <c r="I8" s="1"/>
    </row>
    <row r="9" spans="1:11" ht="15" customHeight="1" x14ac:dyDescent="0.2">
      <c r="A9" s="22" t="s">
        <v>1</v>
      </c>
      <c r="B9" s="59" t="s">
        <v>89</v>
      </c>
      <c r="C9" s="60"/>
      <c r="D9" s="60"/>
      <c r="E9" s="16"/>
      <c r="G9" s="43" t="s">
        <v>84</v>
      </c>
      <c r="H9" s="55">
        <v>106994</v>
      </c>
      <c r="I9" s="1"/>
    </row>
    <row r="10" spans="1:11" ht="15" customHeight="1" thickBot="1" x14ac:dyDescent="0.25">
      <c r="A10" s="22"/>
      <c r="B10" s="22"/>
      <c r="C10" s="22"/>
      <c r="D10" s="22"/>
      <c r="E10" s="16"/>
      <c r="G10" s="43" t="s">
        <v>85</v>
      </c>
      <c r="H10" s="56">
        <f>CON_2020_MWH+CON_2021_MWH</f>
        <v>45955.460625734107</v>
      </c>
      <c r="I10" s="1"/>
    </row>
    <row r="11" spans="1:11" s="16" customFormat="1" x14ac:dyDescent="0.2">
      <c r="E11" s="23"/>
      <c r="F11" s="14"/>
      <c r="G11" s="14"/>
      <c r="H11" s="14"/>
      <c r="I11" s="14"/>
    </row>
    <row r="12" spans="1:11" s="16" customFormat="1" ht="13.5" thickBot="1" x14ac:dyDescent="0.25">
      <c r="E12" s="23"/>
      <c r="F12" s="14"/>
      <c r="G12" s="14"/>
      <c r="H12" s="14"/>
      <c r="I12" s="14"/>
    </row>
    <row r="13" spans="1:11" ht="13.5" thickTop="1" x14ac:dyDescent="0.2">
      <c r="A13" s="67" t="s">
        <v>2</v>
      </c>
      <c r="B13" s="67"/>
      <c r="C13" s="67"/>
      <c r="D13" s="67"/>
      <c r="E13" s="67"/>
      <c r="F13" s="67"/>
      <c r="G13" s="67"/>
    </row>
    <row r="14" spans="1:11" ht="15" customHeight="1" x14ac:dyDescent="0.2">
      <c r="A14" s="24"/>
      <c r="C14" s="70" t="s">
        <v>33</v>
      </c>
      <c r="D14" s="70"/>
      <c r="F14" s="71" t="s">
        <v>34</v>
      </c>
      <c r="G14" s="71"/>
    </row>
    <row r="15" spans="1:11" ht="30.75" customHeight="1" x14ac:dyDescent="0.2">
      <c r="B15" s="25" t="s">
        <v>15</v>
      </c>
      <c r="C15" s="26" t="s">
        <v>6</v>
      </c>
      <c r="D15" s="26" t="s">
        <v>7</v>
      </c>
      <c r="F15" s="40" t="s">
        <v>6</v>
      </c>
      <c r="G15" s="40" t="s">
        <v>7</v>
      </c>
    </row>
    <row r="16" spans="1:11" ht="15" customHeight="1" x14ac:dyDescent="0.2">
      <c r="B16" s="2" t="s">
        <v>8</v>
      </c>
      <c r="C16" s="9">
        <f>8971752/1000</f>
        <v>8971.7520000000004</v>
      </c>
      <c r="D16" s="57">
        <v>3278905.439999999</v>
      </c>
      <c r="F16" s="44"/>
      <c r="G16" s="45"/>
    </row>
    <row r="17" spans="1:7" ht="15" customHeight="1" x14ac:dyDescent="0.2">
      <c r="B17" s="2" t="s">
        <v>9</v>
      </c>
      <c r="C17" s="9">
        <v>22792.600719613998</v>
      </c>
      <c r="D17" s="57">
        <v>4240995.7673406862</v>
      </c>
      <c r="F17" s="44"/>
      <c r="G17" s="45"/>
    </row>
    <row r="18" spans="1:7" ht="15" customHeight="1" x14ac:dyDescent="0.2">
      <c r="B18" s="2" t="s">
        <v>10</v>
      </c>
      <c r="C18" s="9">
        <v>7332.4523982000001</v>
      </c>
      <c r="D18" s="57">
        <v>1374394.1801602673</v>
      </c>
      <c r="F18" s="44"/>
      <c r="G18" s="45"/>
    </row>
    <row r="19" spans="1:7" ht="15" customHeight="1" x14ac:dyDescent="0.2">
      <c r="B19" s="2" t="s">
        <v>11</v>
      </c>
      <c r="C19" s="9">
        <v>865.00653191999993</v>
      </c>
      <c r="D19" s="57">
        <v>160840.26249904721</v>
      </c>
      <c r="F19" s="44"/>
      <c r="G19" s="45"/>
    </row>
    <row r="20" spans="1:7" ht="15" customHeight="1" x14ac:dyDescent="0.2">
      <c r="B20" s="2" t="s">
        <v>13</v>
      </c>
      <c r="C20" s="9"/>
      <c r="D20" s="10"/>
      <c r="F20" s="44"/>
      <c r="G20" s="45"/>
    </row>
    <row r="21" spans="1:7" ht="15" customHeight="1" x14ac:dyDescent="0.2">
      <c r="B21" s="27" t="s">
        <v>14</v>
      </c>
      <c r="C21" s="9"/>
      <c r="D21" s="10"/>
      <c r="F21" s="44"/>
      <c r="G21" s="45"/>
    </row>
    <row r="22" spans="1:7" ht="15" customHeight="1" x14ac:dyDescent="0.2">
      <c r="B22" s="27" t="s">
        <v>4</v>
      </c>
      <c r="C22" s="78">
        <f>5993648.97600011/1000</f>
        <v>5993.6489760001095</v>
      </c>
      <c r="D22" s="57">
        <v>1002230.51</v>
      </c>
      <c r="F22" s="46"/>
      <c r="G22" s="45"/>
    </row>
    <row r="23" spans="1:7" ht="15" customHeight="1" x14ac:dyDescent="0.2">
      <c r="B23" s="12"/>
      <c r="C23" s="11"/>
      <c r="D23" s="10"/>
      <c r="F23" s="46"/>
      <c r="G23" s="45"/>
    </row>
    <row r="24" spans="1:7" ht="15" customHeight="1" x14ac:dyDescent="0.2">
      <c r="B24" s="12"/>
      <c r="C24" s="11"/>
      <c r="D24" s="10"/>
      <c r="F24" s="46"/>
      <c r="G24" s="45"/>
    </row>
    <row r="25" spans="1:7" ht="30.75" customHeight="1" x14ac:dyDescent="0.2">
      <c r="A25" s="68" t="s">
        <v>16</v>
      </c>
      <c r="B25" s="69"/>
      <c r="D25" s="28"/>
      <c r="F25" s="47"/>
      <c r="G25" s="48"/>
    </row>
    <row r="26" spans="1:7" ht="15" customHeight="1" x14ac:dyDescent="0.2">
      <c r="B26" s="13" t="s">
        <v>87</v>
      </c>
      <c r="C26" s="29"/>
      <c r="D26" s="57">
        <v>783125.36</v>
      </c>
      <c r="F26" s="49"/>
      <c r="G26" s="45"/>
    </row>
    <row r="27" spans="1:7" ht="15" customHeight="1" x14ac:dyDescent="0.2">
      <c r="B27" s="13"/>
      <c r="C27" s="30"/>
      <c r="D27" s="10"/>
      <c r="F27" s="50"/>
      <c r="G27" s="45"/>
    </row>
    <row r="28" spans="1:7" ht="15" customHeight="1" x14ac:dyDescent="0.2">
      <c r="B28" s="31" t="s">
        <v>5</v>
      </c>
      <c r="C28" s="32">
        <f>SUM(C16:C24)</f>
        <v>45955.460625734107</v>
      </c>
      <c r="D28" s="33">
        <f>SUM(D16:D27)</f>
        <v>10840491.52</v>
      </c>
      <c r="F28" s="51">
        <f>SUM(F16:F24)</f>
        <v>0</v>
      </c>
      <c r="G28" s="52">
        <f>SUM(G16:G27)</f>
        <v>0</v>
      </c>
    </row>
    <row r="29" spans="1:7" ht="15" customHeight="1" x14ac:dyDescent="0.2">
      <c r="A29" s="34"/>
      <c r="B29" s="35"/>
      <c r="C29" s="36"/>
      <c r="D29" s="35"/>
      <c r="E29" s="36"/>
    </row>
    <row r="30" spans="1:7" s="16" customFormat="1" ht="15" customHeight="1" x14ac:dyDescent="0.2">
      <c r="A30" s="18" t="s">
        <v>3</v>
      </c>
      <c r="B30" s="66" t="str">
        <f>CON_Utility_Name</f>
        <v>PacifiCorp dba Pacific Power &amp; Light Company</v>
      </c>
      <c r="C30" s="66"/>
      <c r="D30" s="66"/>
      <c r="E30" s="66"/>
      <c r="F30" s="14"/>
      <c r="G30" s="14"/>
    </row>
    <row r="31" spans="1:7" s="16" customFormat="1" x14ac:dyDescent="0.2">
      <c r="A31" s="37" t="s">
        <v>12</v>
      </c>
      <c r="B31" s="62">
        <v>2020</v>
      </c>
      <c r="C31" s="62"/>
      <c r="D31" s="62"/>
      <c r="E31" s="62"/>
    </row>
    <row r="32" spans="1:7" s="16" customFormat="1" x14ac:dyDescent="0.2">
      <c r="A32" s="37"/>
      <c r="B32" s="38"/>
      <c r="C32" s="38"/>
      <c r="D32" s="38"/>
      <c r="E32" s="38"/>
    </row>
    <row r="33" spans="1:9" ht="28.7" customHeight="1" x14ac:dyDescent="0.2">
      <c r="A33" s="61" t="s">
        <v>25</v>
      </c>
      <c r="B33" s="61"/>
      <c r="C33" s="61"/>
      <c r="D33" s="61"/>
      <c r="E33" s="61"/>
      <c r="F33" s="61"/>
      <c r="G33" s="61"/>
      <c r="H33" s="61"/>
      <c r="I33" s="61"/>
    </row>
    <row r="34" spans="1:9" s="8" customFormat="1" ht="270.75" customHeight="1" x14ac:dyDescent="0.2">
      <c r="A34" s="63"/>
      <c r="B34" s="63"/>
      <c r="C34" s="63"/>
      <c r="D34" s="63"/>
      <c r="E34" s="63"/>
      <c r="F34" s="63"/>
      <c r="G34" s="63"/>
      <c r="H34" s="63"/>
      <c r="I34" s="63"/>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A1:I1"/>
    <mergeCell ref="A2:I2"/>
    <mergeCell ref="B30:E30"/>
    <mergeCell ref="F13:G13"/>
    <mergeCell ref="A13:E13"/>
    <mergeCell ref="A25:B25"/>
    <mergeCell ref="C14:D14"/>
    <mergeCell ref="F14:G14"/>
    <mergeCell ref="B5:D5"/>
    <mergeCell ref="F5:I5"/>
    <mergeCell ref="B6:D6"/>
    <mergeCell ref="B7:D7"/>
    <mergeCell ref="B8:D8"/>
    <mergeCell ref="B9:D9"/>
    <mergeCell ref="A33:I33"/>
    <mergeCell ref="B31:E31"/>
    <mergeCell ref="A34:I34"/>
  </mergeCells>
  <dataValidations count="1">
    <dataValidation allowBlank="1" showInputMessage="1" showErrorMessage="1" promptTitle="Next Year" prompt="Achievement in 2021 will be included in the report submitted in 2021" sqref="F16:G28" xr:uid="{00000000-0002-0000-0100-000000000000}"/>
  </dataValidations>
  <hyperlinks>
    <hyperlink ref="B9" r:id="rId1" xr:uid="{1A44BF1F-A2AB-45DC-87D9-7F8ED2EFFDC5}"/>
  </hyperlinks>
  <pageMargins left="0.7" right="0.7" top="0.75" bottom="0.75" header="0.3" footer="0.3"/>
  <pageSetup scale="97" fitToHeight="0" orientation="landscape" r:id="rId2"/>
  <rowBreaks count="1" manualBreakCount="1">
    <brk id="28" max="16383" man="1"/>
  </rowBreaks>
  <ignoredErrors>
    <ignoredError sqref="C22"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
  <sheetViews>
    <sheetView topLeftCell="A16" workbookViewId="0">
      <selection activeCell="A3" sqref="A3"/>
    </sheetView>
  </sheetViews>
  <sheetFormatPr defaultRowHeight="15" x14ac:dyDescent="0.25"/>
  <cols>
    <col min="1" max="1" width="36.140625" bestFit="1" customWidth="1"/>
    <col min="3" max="3" width="10.5703125" customWidth="1"/>
    <col min="12" max="12" width="10.5703125" customWidth="1"/>
  </cols>
  <sheetData>
    <row r="1" spans="1:82" ht="162.75" x14ac:dyDescent="0.25">
      <c r="A1" s="39" t="s">
        <v>23</v>
      </c>
      <c r="B1" s="39" t="s">
        <v>36</v>
      </c>
      <c r="C1" s="39" t="s">
        <v>37</v>
      </c>
      <c r="D1" s="39" t="s">
        <v>38</v>
      </c>
      <c r="E1" s="39" t="s">
        <v>39</v>
      </c>
      <c r="F1" s="39" t="s">
        <v>40</v>
      </c>
      <c r="G1" s="39" t="s">
        <v>41</v>
      </c>
      <c r="H1" s="39" t="s">
        <v>42</v>
      </c>
      <c r="I1" s="39" t="s">
        <v>43</v>
      </c>
      <c r="J1" s="39" t="s">
        <v>44</v>
      </c>
      <c r="K1" s="39" t="s">
        <v>45</v>
      </c>
      <c r="L1" s="39" t="s">
        <v>46</v>
      </c>
      <c r="M1" s="39" t="s">
        <v>47</v>
      </c>
      <c r="N1" s="39" t="s">
        <v>48</v>
      </c>
      <c r="O1" s="39" t="s">
        <v>49</v>
      </c>
      <c r="P1" s="39" t="s">
        <v>50</v>
      </c>
      <c r="Q1" s="39" t="s">
        <v>51</v>
      </c>
      <c r="R1" s="39" t="s">
        <v>52</v>
      </c>
      <c r="S1" s="39" t="s">
        <v>53</v>
      </c>
      <c r="T1" s="39" t="s">
        <v>54</v>
      </c>
      <c r="U1" s="39" t="s">
        <v>55</v>
      </c>
      <c r="V1" s="39" t="s">
        <v>56</v>
      </c>
      <c r="W1" s="39" t="s">
        <v>57</v>
      </c>
      <c r="X1" s="39" t="s">
        <v>58</v>
      </c>
      <c r="Y1" s="39" t="s">
        <v>59</v>
      </c>
      <c r="Z1" s="39" t="s">
        <v>60</v>
      </c>
      <c r="AA1" s="39" t="s">
        <v>61</v>
      </c>
      <c r="AB1" s="39" t="s">
        <v>62</v>
      </c>
      <c r="AC1" s="39" t="s">
        <v>63</v>
      </c>
      <c r="AD1" s="39" t="s">
        <v>64</v>
      </c>
      <c r="AE1" s="39" t="s">
        <v>65</v>
      </c>
      <c r="AF1" s="39" t="s">
        <v>66</v>
      </c>
      <c r="AG1" s="39" t="s">
        <v>67</v>
      </c>
      <c r="AH1" s="39" t="s">
        <v>68</v>
      </c>
      <c r="AI1" s="39" t="s">
        <v>69</v>
      </c>
      <c r="AJ1" s="39" t="s">
        <v>70</v>
      </c>
      <c r="AK1" s="39" t="s">
        <v>71</v>
      </c>
      <c r="AL1" s="39" t="s">
        <v>72</v>
      </c>
      <c r="AM1" s="39" t="s">
        <v>73</v>
      </c>
      <c r="AN1" s="39" t="s">
        <v>74</v>
      </c>
      <c r="AO1" s="39" t="s">
        <v>75</v>
      </c>
      <c r="AP1" s="39" t="s">
        <v>76</v>
      </c>
      <c r="AQ1" s="39" t="s">
        <v>77</v>
      </c>
      <c r="AR1" s="39" t="s">
        <v>78</v>
      </c>
      <c r="AS1" s="39" t="s">
        <v>79</v>
      </c>
      <c r="AT1" s="39" t="s">
        <v>19</v>
      </c>
      <c r="AU1" s="39" t="s">
        <v>20</v>
      </c>
      <c r="AV1" s="39" t="s">
        <v>21</v>
      </c>
      <c r="AW1" s="39" t="s">
        <v>80</v>
      </c>
      <c r="AX1" s="39" t="s">
        <v>22</v>
      </c>
      <c r="AY1" s="39" t="s">
        <v>81</v>
      </c>
      <c r="AZ1" s="39" t="s">
        <v>23</v>
      </c>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t="str">
        <f>CON_Utility_Name</f>
        <v>PacifiCorp dba Pacific Power &amp; Light Company</v>
      </c>
      <c r="B2">
        <f>+CON_2020_Agriculture_Expend</f>
        <v>160840.26249904721</v>
      </c>
      <c r="C2">
        <f>+CON_2020_Agriculture_MWH</f>
        <v>865.00653191999993</v>
      </c>
      <c r="D2">
        <f>+CON_2020_Commercial_Expend</f>
        <v>4240995.7673406862</v>
      </c>
      <c r="E2">
        <f>+CON_2020_Commercial_MWH</f>
        <v>22792.600719613998</v>
      </c>
      <c r="F2">
        <f>+CON_2020_Distribution_Expend</f>
        <v>0</v>
      </c>
      <c r="G2">
        <f>+CON_2020_Distribution_MWH</f>
        <v>0</v>
      </c>
      <c r="H2">
        <f>+CON_2020_Expenditures</f>
        <v>10840491.52</v>
      </c>
      <c r="I2">
        <f>+CON_2020_Industrial_Expend</f>
        <v>1374394.1801602673</v>
      </c>
      <c r="J2">
        <f>+CON_2020_Industrial_MWH</f>
        <v>7332.4523982000001</v>
      </c>
      <c r="K2">
        <f>+CON_2020_MWH</f>
        <v>45955.460625734107</v>
      </c>
      <c r="L2">
        <f>+CON_2020_NEEA_Expend</f>
        <v>1002230.51</v>
      </c>
      <c r="M2">
        <f>+CON_2020_NEEA_MWH</f>
        <v>5993.6489760001095</v>
      </c>
      <c r="N2">
        <f>+CON_2020_OtherSector1_Expend</f>
        <v>783125.36</v>
      </c>
      <c r="O2">
        <f>+CON_2020_OtherSector1_MWH</f>
        <v>0</v>
      </c>
      <c r="P2">
        <f>+CON_2020_OtherSector2_Expend</f>
        <v>0</v>
      </c>
      <c r="Q2">
        <f>+CON_2020_OtherSector2_MWH</f>
        <v>0</v>
      </c>
      <c r="R2">
        <f>+CON_2020_Production_Expend</f>
        <v>0</v>
      </c>
      <c r="S2">
        <f>+CON_2020_Production_MWH</f>
        <v>0</v>
      </c>
      <c r="T2" t="e">
        <f>+CON_2020_Program1_Expend</f>
        <v>#REF!</v>
      </c>
      <c r="U2">
        <f>+CON_2020_Program2_Expend</f>
        <v>0</v>
      </c>
      <c r="V2">
        <f>+CON_2020_Residential_Expend</f>
        <v>3278905.439999999</v>
      </c>
      <c r="W2">
        <f>+CON_2020_Residential_MWH</f>
        <v>8971.7520000000004</v>
      </c>
      <c r="X2">
        <f>+CON_2021_Agriculture_Expend</f>
        <v>0</v>
      </c>
      <c r="Y2">
        <f>+CON_2021_Agriculture_MWH</f>
        <v>0</v>
      </c>
      <c r="Z2">
        <f>+CON_2021_Commercial_Expend</f>
        <v>0</v>
      </c>
      <c r="AA2">
        <f>+CON_2021_Commercial_MWH</f>
        <v>0</v>
      </c>
      <c r="AB2">
        <f>+CON_2021_Distribution_Expend</f>
        <v>0</v>
      </c>
      <c r="AC2">
        <f>+CON_2021_Distribution_MWH</f>
        <v>0</v>
      </c>
      <c r="AD2">
        <f>+CON_2021_Expenditures</f>
        <v>0</v>
      </c>
      <c r="AE2">
        <f>+CON_2021_Industrial_Expend</f>
        <v>0</v>
      </c>
      <c r="AF2">
        <f>+CON_2021_Industrial_MWH</f>
        <v>0</v>
      </c>
      <c r="AG2">
        <f>+CON_2021_MWH</f>
        <v>0</v>
      </c>
      <c r="AH2">
        <f>+CON_2021_NEEA_Expend</f>
        <v>0</v>
      </c>
      <c r="AI2">
        <f>+CON_2021_NEEA_MWH</f>
        <v>0</v>
      </c>
      <c r="AJ2">
        <f>+CON_2021_OtherSector1_Expend</f>
        <v>0</v>
      </c>
      <c r="AK2">
        <f>+CON_2021_OtherSector1_MWH</f>
        <v>0</v>
      </c>
      <c r="AL2">
        <f>+CON_2021_OtherSector2_Expend</f>
        <v>0</v>
      </c>
      <c r="AM2">
        <f>+CON_2021_OtherSector2_MWH</f>
        <v>0</v>
      </c>
      <c r="AN2">
        <f>+CON_2021_Production_Expend</f>
        <v>0</v>
      </c>
      <c r="AO2">
        <f>+CON_2021_Production_MWH</f>
        <v>0</v>
      </c>
      <c r="AP2">
        <f>+CON_2021_Program1_Expend</f>
        <v>0</v>
      </c>
      <c r="AQ2">
        <f>+CON_2021_Program2_Expend</f>
        <v>0</v>
      </c>
      <c r="AR2">
        <f>+CON_2021_Residential_Expend</f>
        <v>0</v>
      </c>
      <c r="AS2">
        <f>+CON_2021_Residential_MWH</f>
        <v>0</v>
      </c>
      <c r="AT2" t="str">
        <f>+CON_Contact_Name</f>
        <v xml:space="preserve">Cory Scott/Customer Solutions  </v>
      </c>
      <c r="AU2" t="str">
        <f>+CON_Email</f>
        <v>Cory.Scott@pacificorp.com</v>
      </c>
      <c r="AV2" t="str">
        <f>+CON_Phone</f>
        <v>503-813-6011</v>
      </c>
      <c r="AW2">
        <f>CON_Potential_2020_2029</f>
        <v>509495</v>
      </c>
      <c r="AX2">
        <f>+CON_Report_Date</f>
        <v>44348</v>
      </c>
      <c r="AY2">
        <f>+CON_Target_2020_2021</f>
        <v>106994</v>
      </c>
      <c r="AZ2" t="str">
        <f>+CON_Utility_Name</f>
        <v>PacifiCorp dba Pacific Power &amp; Light Company</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2019-11-01T07:00:00+00:00</OpenedDate>
    <SignificantOrder xmlns="dc463f71-b30c-4ab2-9473-d307f9d35888">false</SignificantOrder>
    <Date1 xmlns="dc463f71-b30c-4ab2-9473-d307f9d35888">2021-06-01T07:00:00+00:00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2020-2021 Conservation</Nickname>
    <DocketNumber xmlns="dc463f71-b30c-4ab2-9473-d307f9d35888">190908</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B3659C8F05444D84E461F571F24215" ma:contentTypeVersion="56" ma:contentTypeDescription="" ma:contentTypeScope="" ma:versionID="abcd1816344d809c2159241b842021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8D7385B-69D9-4C8F-83FA-C58F7AB921FB}"/>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18EDBAEC-83B5-44D6-95BF-CDB153163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51</vt:i4>
      </vt:variant>
    </vt:vector>
  </HeadingPairs>
  <TitlesOfParts>
    <vt:vector size="54" baseType="lpstr">
      <vt:lpstr>Background</vt:lpstr>
      <vt:lpstr>Conservation Report</vt:lpstr>
      <vt:lpstr>Data</vt:lpstr>
      <vt:lpstr>CON_2020_Agriculture_Expend</vt:lpstr>
      <vt:lpstr>CON_2020_Agriculture_MWH</vt:lpstr>
      <vt:lpstr>CON_2020_Commercial_Expend</vt:lpstr>
      <vt:lpstr>CON_2020_Commercial_MWH</vt:lpstr>
      <vt:lpstr>CON_2020_Distribution_Expend</vt:lpstr>
      <vt:lpstr>CON_2020_Distribution_MWH</vt:lpstr>
      <vt:lpstr>CON_2020_Expenditures</vt:lpstr>
      <vt:lpstr>CON_2020_Industrial_Expend</vt:lpstr>
      <vt:lpstr>CON_2020_Industrial_MWH</vt:lpstr>
      <vt:lpstr>CON_2020_MWH</vt:lpstr>
      <vt:lpstr>CON_2020_NEEA_Expend</vt:lpstr>
      <vt:lpstr>CON_2020_NEEA_MWH</vt:lpstr>
      <vt:lpstr>CON_2020_OtherSector1_Expend</vt:lpstr>
      <vt:lpstr>CON_2020_OtherSector1_MWH</vt:lpstr>
      <vt:lpstr>CON_2020_OtherSector2_Expend</vt:lpstr>
      <vt:lpstr>CON_2020_OtherSector2_MWH</vt:lpstr>
      <vt:lpstr>CON_2020_Production_Expend</vt:lpstr>
      <vt:lpstr>CON_2020_Production_MWH</vt:lpstr>
      <vt:lpstr>CON_2020_Program2_Expend</vt:lpstr>
      <vt:lpstr>CON_2020_Residential_Expend</vt:lpstr>
      <vt:lpstr>CON_2020_Residential_MWH</vt:lpstr>
      <vt:lpstr>CON_2021_Agriculture_Expend</vt:lpstr>
      <vt:lpstr>CON_2021_Agriculture_MWH</vt:lpstr>
      <vt:lpstr>CON_2021_Commercial_Expend</vt:lpstr>
      <vt:lpstr>CON_2021_Commercial_MWH</vt:lpstr>
      <vt:lpstr>CON_2021_Distribution_Expend</vt:lpstr>
      <vt:lpstr>CON_2021_Distribution_MWH</vt:lpstr>
      <vt:lpstr>CON_2021_Expenditures</vt:lpstr>
      <vt:lpstr>CON_2021_Industrial_Expend</vt:lpstr>
      <vt:lpstr>CON_2021_Industrial_MWH</vt:lpstr>
      <vt:lpstr>CON_2021_MWH</vt:lpstr>
      <vt:lpstr>CON_2021_NEEA_Expend</vt:lpstr>
      <vt:lpstr>CON_2021_NEEA_MWH</vt:lpstr>
      <vt:lpstr>CON_2021_OtherSector1_Expend</vt:lpstr>
      <vt:lpstr>CON_2021_OtherSector1_MWH</vt:lpstr>
      <vt:lpstr>CON_2021_OtherSector2_Expend</vt:lpstr>
      <vt:lpstr>CON_2021_OtherSector2_MWH</vt:lpstr>
      <vt:lpstr>CON_2021_Production_Expend</vt:lpstr>
      <vt:lpstr>CON_2021_Production_MWH</vt:lpstr>
      <vt:lpstr>CON_2021_Program1_Expend</vt:lpstr>
      <vt:lpstr>CON_2021_Program2_Expend</vt:lpstr>
      <vt:lpstr>CON_2021_Residential_Expend</vt:lpstr>
      <vt:lpstr>CON_2021_Residential_MWH</vt:lpstr>
      <vt:lpstr>CON_Contact_Name</vt:lpstr>
      <vt:lpstr>CON_Email</vt:lpstr>
      <vt:lpstr>CON_Phone</vt:lpstr>
      <vt:lpstr>CON_Potential_2020_2029</vt:lpstr>
      <vt:lpstr>CON_Report_Date</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Savarin, Kathryn</cp:lastModifiedBy>
  <cp:lastPrinted>2021-06-01T16:23:13Z</cp:lastPrinted>
  <dcterms:created xsi:type="dcterms:W3CDTF">2012-03-20T21:01:26Z</dcterms:created>
  <dcterms:modified xsi:type="dcterms:W3CDTF">2021-06-01T16:23:37Z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0x0101006E56B4D1795A2E4DB2F0B01679ED314A0091B3659C8F05444D84E461F571F24215</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