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320" activeTab="0"/>
  </bookViews>
  <sheets>
    <sheet name="2010 adds" sheetId="1" r:id="rId1"/>
    <sheet name="2010 additions" sheetId="2" r:id="rId2"/>
    <sheet name="2009 adds " sheetId="3" r:id="rId3"/>
    <sheet name="2009 additions-summary (2)" sheetId="4" r:id="rId4"/>
  </sheets>
  <externalReferences>
    <externalReference r:id="rId7"/>
    <externalReference r:id="rId8"/>
  </externalReferences>
  <definedNames>
    <definedName name="_xlnm._FilterDatabase" localSheetId="1" hidden="1">'2010 additions'!$A$13:$E$288</definedName>
    <definedName name="_xlnm.Print_Area" localSheetId="2">'2009 adds '!$A$1:$I$69</definedName>
    <definedName name="_xlnm.Print_Area" localSheetId="0">'2010 adds'!$A$1:$K$44</definedName>
    <definedName name="_xlnm.Print_Titles" localSheetId="3">'2009 additions-summary (2)'!$7:$12</definedName>
    <definedName name="_xlnm.Print_Titles" localSheetId="1">'2010 additions'!$8:$12</definedName>
  </definedNames>
  <calcPr fullCalcOnLoad="1"/>
</workbook>
</file>

<file path=xl/comments2.xml><?xml version="1.0" encoding="utf-8"?>
<comments xmlns="http://schemas.openxmlformats.org/spreadsheetml/2006/main">
  <authors>
    <author>czvp1w</author>
  </authors>
  <commentList>
    <comment ref="B158" authorId="0">
      <text>
        <r>
          <rPr>
            <b/>
            <sz val="8"/>
            <rFont val="Tahoma"/>
            <family val="2"/>
          </rPr>
          <t>czvp1w:</t>
        </r>
        <r>
          <rPr>
            <sz val="8"/>
            <rFont val="Tahoma"/>
            <family val="2"/>
          </rPr>
          <t xml:space="preserve">
Originally assumed to transfer in 2010 will now be delayed past 2010, as of Feb 2010.</t>
        </r>
      </text>
    </comment>
    <comment ref="B167" authorId="0">
      <text>
        <r>
          <rPr>
            <b/>
            <sz val="8"/>
            <rFont val="Tahoma"/>
            <family val="2"/>
          </rPr>
          <t>czvp1w:</t>
        </r>
        <r>
          <rPr>
            <sz val="8"/>
            <rFont val="Tahoma"/>
            <family val="2"/>
          </rPr>
          <t xml:space="preserve">
Originally assumed to transfer in 2010 will now be delayed past 2010, as of Feb 2010.</t>
        </r>
      </text>
    </comment>
    <comment ref="J326" authorId="0">
      <text>
        <r>
          <rPr>
            <b/>
            <sz val="8"/>
            <rFont val="Tahoma"/>
            <family val="2"/>
          </rPr>
          <t>czvp1w: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ER 4105 (Noxon) shows $4,916 to plant in source doc but should be $7,551. Reconciling item.
</t>
        </r>
      </text>
    </comment>
  </commentList>
</comments>
</file>

<file path=xl/sharedStrings.xml><?xml version="1.0" encoding="utf-8"?>
<sst xmlns="http://schemas.openxmlformats.org/spreadsheetml/2006/main" count="973" uniqueCount="497">
  <si>
    <t>$ (000's)</t>
  </si>
  <si>
    <t>Generation:</t>
  </si>
  <si>
    <t>General:</t>
  </si>
  <si>
    <t>Thermal - Kettle Falls Capital Projects</t>
  </si>
  <si>
    <t>Security Initiative</t>
  </si>
  <si>
    <t>Thermal - Colstrip Capital Additions</t>
  </si>
  <si>
    <t>Next Generation Radio System</t>
  </si>
  <si>
    <t xml:space="preserve">Thermal - Other small projects </t>
  </si>
  <si>
    <t xml:space="preserve">Structures &amp; Improvements </t>
  </si>
  <si>
    <t>Hydro - Cabinet Gorge Capital Projects</t>
  </si>
  <si>
    <t>Stores Equipment</t>
  </si>
  <si>
    <t>Hydro - Little Falls Capital Projects</t>
  </si>
  <si>
    <t>Tools Lab &amp; Shop Equipment</t>
  </si>
  <si>
    <t>Hydro - Long Lake Capital Projects</t>
  </si>
  <si>
    <t>Productivity Initiative</t>
  </si>
  <si>
    <t>Hydro - Noxon Capital Projects</t>
  </si>
  <si>
    <t>COF HVAC Improvement</t>
  </si>
  <si>
    <t>Hydro - Upper Falls Capital Projects</t>
  </si>
  <si>
    <t>Spokane Central Oper Fac N Crescent Realignment</t>
  </si>
  <si>
    <t xml:space="preserve">Other small general projects </t>
  </si>
  <si>
    <t>Hydro - Clark Fork Implement PME Agreement</t>
  </si>
  <si>
    <t xml:space="preserve">Hydro - Other small projects </t>
  </si>
  <si>
    <t>Other small generation projects</t>
  </si>
  <si>
    <t>Transportation:</t>
  </si>
  <si>
    <t>Transportation Equipment</t>
  </si>
  <si>
    <t>Electric Transmission:</t>
  </si>
  <si>
    <t>Transmission Minor Rebuild</t>
  </si>
  <si>
    <t>Benewah-Shawnee 230 kV Construction</t>
  </si>
  <si>
    <t>Information Technology Refresh Blanket</t>
  </si>
  <si>
    <t>Noxon-Pinecreek 230kV:Ready Fiber Optic</t>
  </si>
  <si>
    <t>Information Technology Expansion Blanket</t>
  </si>
  <si>
    <t>Spokane-CDA 115 kV Line Relay Upgrades</t>
  </si>
  <si>
    <t>AFM Product Development Program</t>
  </si>
  <si>
    <t>Lolo 230 - Rebuild 230 kV Yard</t>
  </si>
  <si>
    <t>Nucleus Product Development Program</t>
  </si>
  <si>
    <t>Mos23-N Moscow 115 Recond</t>
  </si>
  <si>
    <t>Web Product Development Program</t>
  </si>
  <si>
    <t>Burke 115 kV Protection &amp; Metering</t>
  </si>
  <si>
    <t>Mobile Dispatch Upgrade</t>
  </si>
  <si>
    <t>System-Replace/Install Capacitor Banks</t>
  </si>
  <si>
    <t>Mobile Dispatch 2</t>
  </si>
  <si>
    <t>Other small transmission projects</t>
  </si>
  <si>
    <t>Electric Distribution:</t>
  </si>
  <si>
    <t>Power Xfmr-Distribution</t>
  </si>
  <si>
    <t xml:space="preserve">Gas Storage: </t>
  </si>
  <si>
    <t>Electric Underground Replacement</t>
  </si>
  <si>
    <t>Jackson Prairie Storage</t>
  </si>
  <si>
    <t>Electric Distribution Minor Blanket</t>
  </si>
  <si>
    <t>T&amp;D Line Relocation</t>
  </si>
  <si>
    <t>Replace Deteriorating Gas System</t>
  </si>
  <si>
    <t>Wood Pole Management</t>
  </si>
  <si>
    <t>Gas Replace-St&amp;Hwy</t>
  </si>
  <si>
    <t>Capital Distribution Feeder Repair Work</t>
  </si>
  <si>
    <t>Gas Distribution Non-Revenue Blanket</t>
  </si>
  <si>
    <t>System Wood Substation Rebuilds</t>
  </si>
  <si>
    <t>East Medford Reinforcement</t>
  </si>
  <si>
    <t>Sys-Dist Reliability-Improve Worst Fdrs</t>
  </si>
  <si>
    <t>Replace Gas ERTs w/ Batteries &gt;10 yrs</t>
  </si>
  <si>
    <t>Re-Rte Kettle Falls Fdr &amp; Gate Station</t>
  </si>
  <si>
    <t>Open Wire Secondary Elimination</t>
  </si>
  <si>
    <t>US2 N Spo Gas HP Reinforce (Kaiser Prop)</t>
  </si>
  <si>
    <t>Plummer-Increase Capacity/Rebuild</t>
  </si>
  <si>
    <t xml:space="preserve">Other small distribution projects </t>
  </si>
  <si>
    <t>Idaho Road Sub</t>
  </si>
  <si>
    <t>Rathdrum 233 - Construct Feeder</t>
  </si>
  <si>
    <t>ID AMR</t>
  </si>
  <si>
    <t>Network Transformers &amp; Network Protectors</t>
  </si>
  <si>
    <t>Total Non-Revenue Capital</t>
  </si>
  <si>
    <t>Spokane Electric Network Incr Capacity</t>
  </si>
  <si>
    <t>Terre View 115-Sub Construct (WSU)</t>
  </si>
  <si>
    <t>Growth/Revenue - Producing</t>
  </si>
  <si>
    <t>WSDOT Highway Franchise Consolidation</t>
  </si>
  <si>
    <t>Other small distribution projects</t>
  </si>
  <si>
    <t>Total Capital Additions in 2009</t>
  </si>
  <si>
    <t>Failed Electric Plant</t>
  </si>
  <si>
    <t>Hydro - Noxon Rapids Unit 1 Runner Upgrade</t>
  </si>
  <si>
    <t>Other - Northest Combustion Turbine Projects</t>
  </si>
  <si>
    <t>Other - CS2 Captital Projects</t>
  </si>
  <si>
    <t>Other - CS2 LTSA</t>
  </si>
  <si>
    <t>Technology:</t>
  </si>
  <si>
    <t xml:space="preserve">Other small technology projects </t>
  </si>
  <si>
    <t>Natural Gas Distribution:</t>
  </si>
  <si>
    <t>Avista Utilities</t>
  </si>
  <si>
    <t>Pro Forma Rate Base Adjustment</t>
  </si>
  <si>
    <t>for 2008 Rate Case - WA Electric - Test Year 200710-200809</t>
  </si>
  <si>
    <t>AMA Conversion to Full Year Plant in Service Basis</t>
  </si>
  <si>
    <t xml:space="preserve">  Excludes Plant Additions for Customer Growth (Budget Category 1,000's)</t>
  </si>
  <si>
    <t>Cumulative</t>
  </si>
  <si>
    <t>Plant Additions by Month</t>
  </si>
  <si>
    <t>in (000's)</t>
  </si>
  <si>
    <t>Ending</t>
  </si>
  <si>
    <t>Balance</t>
  </si>
  <si>
    <t>Functional Plant Categories</t>
  </si>
  <si>
    <t>ER</t>
  </si>
  <si>
    <t>ST</t>
  </si>
  <si>
    <t xml:space="preserve">  Thermal</t>
  </si>
  <si>
    <t>K F Minor Blanket</t>
  </si>
  <si>
    <t>4001</t>
  </si>
  <si>
    <t>Kettle Falls Capital Projects</t>
  </si>
  <si>
    <t>4101</t>
  </si>
  <si>
    <t>K F Ash Landfill</t>
  </si>
  <si>
    <t>4115</t>
  </si>
  <si>
    <t>Colstrip Capital Additions</t>
  </si>
  <si>
    <t>4116</t>
  </si>
  <si>
    <t>Thermal Subtotal</t>
  </si>
  <si>
    <t xml:space="preserve">  Hydro</t>
  </si>
  <si>
    <t>Hydro Minor Blanket</t>
  </si>
  <si>
    <t>4000</t>
  </si>
  <si>
    <t>FERC Hydro Safety Minor Blanket</t>
  </si>
  <si>
    <t>4003</t>
  </si>
  <si>
    <t>Cabinet Gorge Capital Projects</t>
  </si>
  <si>
    <t>4100</t>
  </si>
  <si>
    <t>Little Falls Capital Projects</t>
  </si>
  <si>
    <t>4102</t>
  </si>
  <si>
    <t>Long Lake Capital Projects</t>
  </si>
  <si>
    <t>4103</t>
  </si>
  <si>
    <t>Nine Mile Capital Projects</t>
  </si>
  <si>
    <t>4104</t>
  </si>
  <si>
    <t>Noxon Capital Projects</t>
  </si>
  <si>
    <t>4105</t>
  </si>
  <si>
    <t>Post Falls Capital Projects</t>
  </si>
  <si>
    <t>4106</t>
  </si>
  <si>
    <t>System Battery Replacement</t>
  </si>
  <si>
    <t>4108</t>
  </si>
  <si>
    <t>Upper Falls Capital Projects</t>
  </si>
  <si>
    <t>4109</t>
  </si>
  <si>
    <t>Noxon Rapids Unit 2 Runner Upgrade</t>
  </si>
  <si>
    <t>4137</t>
  </si>
  <si>
    <t>Clark Fork License/Compliance</t>
  </si>
  <si>
    <t>6100</t>
  </si>
  <si>
    <t>Clark Fork Implement PME Agreement</t>
  </si>
  <si>
    <t>6103</t>
  </si>
  <si>
    <t>Spokane River Implementation (PM&amp;E)</t>
  </si>
  <si>
    <t>6107</t>
  </si>
  <si>
    <t>Hydro Subtotal</t>
  </si>
  <si>
    <t xml:space="preserve">  Other</t>
  </si>
  <si>
    <t>Comb Turbine Minor Blanket</t>
  </si>
  <si>
    <t>4002</t>
  </si>
  <si>
    <t>Boulder Park Generating Station</t>
  </si>
  <si>
    <t>4113</t>
  </si>
  <si>
    <t>CS2 Joint Share Projects</t>
  </si>
  <si>
    <t>4114</t>
  </si>
  <si>
    <t>NE Combustion Turbine Capital Proj</t>
  </si>
  <si>
    <t>4118</t>
  </si>
  <si>
    <t>Control Network</t>
  </si>
  <si>
    <t>4121</t>
  </si>
  <si>
    <t>CS2 Capital Projects</t>
  </si>
  <si>
    <t>4132</t>
  </si>
  <si>
    <t>CS2/Generator Step Up Transformer Swap</t>
  </si>
  <si>
    <t>CS2 LTSA Cash Accrual</t>
  </si>
  <si>
    <t>Other Production Subtotal</t>
  </si>
  <si>
    <t>Electric Transmission</t>
  </si>
  <si>
    <t>Power Xfmr-Transmission</t>
  </si>
  <si>
    <t>2000</t>
  </si>
  <si>
    <t>Power Circuit Breaker</t>
  </si>
  <si>
    <t>2001</t>
  </si>
  <si>
    <t>Transmission Minor Blanket</t>
  </si>
  <si>
    <t>2051</t>
  </si>
  <si>
    <t>2057</t>
  </si>
  <si>
    <t>Noxon 230 kV Switchyard</t>
  </si>
  <si>
    <t>2211</t>
  </si>
  <si>
    <t>Colstrip Transmission Capital Additions</t>
  </si>
  <si>
    <t>2214</t>
  </si>
  <si>
    <t>System Rplc High Voltage OCBs</t>
  </si>
  <si>
    <t>2215</t>
  </si>
  <si>
    <t>Sys-Mitigate Capacitor Bank Transients</t>
  </si>
  <si>
    <t>2216</t>
  </si>
  <si>
    <t>2217</t>
  </si>
  <si>
    <t>System 115kV Air Switch Upgrade</t>
  </si>
  <si>
    <t>2254</t>
  </si>
  <si>
    <t>System-Upgrade Surge Protection</t>
  </si>
  <si>
    <t>2260</t>
  </si>
  <si>
    <t>System Replace Obsolete Circuit Switch</t>
  </si>
  <si>
    <t>2280</t>
  </si>
  <si>
    <t>System-Batteries</t>
  </si>
  <si>
    <t>2294</t>
  </si>
  <si>
    <t>Tribal Permits and Settlements</t>
  </si>
  <si>
    <t>2301</t>
  </si>
  <si>
    <t>PineCk 230Sub-Rplc Circuit Switch&amp;Relays</t>
  </si>
  <si>
    <t>2360</t>
  </si>
  <si>
    <t>System - Replace Substation Air Switches</t>
  </si>
  <si>
    <t>2449</t>
  </si>
  <si>
    <t>Bea-Bid 115 #1/2 250 Bypass</t>
  </si>
  <si>
    <t>2454</t>
  </si>
  <si>
    <t>2455</t>
  </si>
  <si>
    <t>2467</t>
  </si>
  <si>
    <t xml:space="preserve">Priest River 115:  Remove </t>
  </si>
  <si>
    <t>Lucky Friday 115 Tap:  Connect to #3 Line</t>
  </si>
  <si>
    <t xml:space="preserve">Addy-Gifford 115:  Reinforce </t>
  </si>
  <si>
    <t>SIP Sub-Replace HV Fuses with Circuit Switcher</t>
  </si>
  <si>
    <t>System-Replace/Install Fire Extinguishers</t>
  </si>
  <si>
    <t>System-Install Autotransformer Diagnostic Monitor</t>
  </si>
  <si>
    <t>Electric Transmission Subtotal</t>
  </si>
  <si>
    <t>Electric Distribution</t>
  </si>
  <si>
    <t>AN</t>
  </si>
  <si>
    <t>2054</t>
  </si>
  <si>
    <t>2055</t>
  </si>
  <si>
    <t>2056</t>
  </si>
  <si>
    <t>Failed Electric Plant-Unknown</t>
  </si>
  <si>
    <t>2059</t>
  </si>
  <si>
    <t>Wood Pole Mgmt</t>
  </si>
  <si>
    <t>2060</t>
  </si>
  <si>
    <t>2204</t>
  </si>
  <si>
    <t>System-Upgrade Meters</t>
  </si>
  <si>
    <t>2253</t>
  </si>
  <si>
    <t>System-Rock/Fence Restore</t>
  </si>
  <si>
    <t>2275</t>
  </si>
  <si>
    <t>System-Replace Obsolete Reclosers</t>
  </si>
  <si>
    <t>2278</t>
  </si>
  <si>
    <t>SCADA II-Add Supv</t>
  </si>
  <si>
    <t>2293</t>
  </si>
  <si>
    <t>System - Replace Dist Power Xfmrs</t>
  </si>
  <si>
    <t>2336</t>
  </si>
  <si>
    <t>System-Install Metering Ancillary Svc</t>
  </si>
  <si>
    <t>2397</t>
  </si>
  <si>
    <t>2414</t>
  </si>
  <si>
    <t>System-Porcelain Cutout Replacement</t>
  </si>
  <si>
    <t>2416</t>
  </si>
  <si>
    <t>High Voltage Fuse Upgrades</t>
  </si>
  <si>
    <t>2425</t>
  </si>
  <si>
    <t>Compliance Load Study</t>
  </si>
  <si>
    <t>System-Replace/Upgrade Voltage Regulators</t>
  </si>
  <si>
    <t>PCB Identification &amp; Disposal</t>
  </si>
  <si>
    <t>6000</t>
  </si>
  <si>
    <t>Electric AN Distribution Subtotal</t>
  </si>
  <si>
    <t>N. Moscow 521</t>
  </si>
  <si>
    <t>2299</t>
  </si>
  <si>
    <t>ID</t>
  </si>
  <si>
    <t>2302</t>
  </si>
  <si>
    <t>Appleway 115-13 Increase Capacity</t>
  </si>
  <si>
    <t>2306</t>
  </si>
  <si>
    <t>2307</t>
  </si>
  <si>
    <t>O'gara 611 - Reconductor 1.5 miles &amp; add capacitor</t>
  </si>
  <si>
    <t>2315</t>
  </si>
  <si>
    <t>2362</t>
  </si>
  <si>
    <t>Blue Creek 321 Recond 1.2M</t>
  </si>
  <si>
    <t>Old Town Distribution Reconductor</t>
  </si>
  <si>
    <t>Recond btwn MOS 512&amp;M514 creating 500A Fdr tie</t>
  </si>
  <si>
    <t>Electric ID Distribution Subtotal</t>
  </si>
  <si>
    <t>WA</t>
  </si>
  <si>
    <t>2058</t>
  </si>
  <si>
    <t>Metro-Post St Reconductor Phase 1</t>
  </si>
  <si>
    <t>2237</t>
  </si>
  <si>
    <t>2264</t>
  </si>
  <si>
    <t>Millwood Sub-Increase Capacity</t>
  </si>
  <si>
    <t>2283</t>
  </si>
  <si>
    <t>NE Sub-Increase Capacity</t>
  </si>
  <si>
    <t>2296</t>
  </si>
  <si>
    <t xml:space="preserve">Liberty Lake 12F1 - Rebuild 2/0 to 556 </t>
  </si>
  <si>
    <t>2351</t>
  </si>
  <si>
    <t>Dry Creek-N Lewiston 230kV Recond</t>
  </si>
  <si>
    <t>2420</t>
  </si>
  <si>
    <t>Bridge the Valley Project</t>
  </si>
  <si>
    <t>2438</t>
  </si>
  <si>
    <t>LIB 12F3 6CU to 2/0 ACSR</t>
  </si>
  <si>
    <t>2464</t>
  </si>
  <si>
    <t>CLV 34F1 to SPI 12F1 New Tie</t>
  </si>
  <si>
    <t>Downtown Colville Tie Reinforcement</t>
  </si>
  <si>
    <t>KET 12F2 Upgrade Columbia Center</t>
  </si>
  <si>
    <t>SPI 12F1 River Crossing Rebuild</t>
  </si>
  <si>
    <t>CFD 1210 recond #6 CU to 556 AAC</t>
  </si>
  <si>
    <t>7108</t>
  </si>
  <si>
    <t>Electric WA Distribution Subtotal</t>
  </si>
  <si>
    <t>General</t>
  </si>
  <si>
    <t>SCADA Replacement</t>
  </si>
  <si>
    <t>2277</t>
  </si>
  <si>
    <t>5002</t>
  </si>
  <si>
    <t>Structures &amp; Improv</t>
  </si>
  <si>
    <t>7001</t>
  </si>
  <si>
    <t>Office Furniture</t>
  </si>
  <si>
    <t>7003</t>
  </si>
  <si>
    <t>Stores Equip</t>
  </si>
  <si>
    <t>7005</t>
  </si>
  <si>
    <t>7006</t>
  </si>
  <si>
    <t>7050</t>
  </si>
  <si>
    <t>COF HVAC Improvmt</t>
  </si>
  <si>
    <t>Dollar Road Land Purchase and Facility Expansion</t>
  </si>
  <si>
    <t>7107</t>
  </si>
  <si>
    <t>Spok Central Oper Fac N Crescent Realignment</t>
  </si>
  <si>
    <t>7109</t>
  </si>
  <si>
    <t>General Plant Subtotal</t>
  </si>
  <si>
    <t>Transportation</t>
  </si>
  <si>
    <t>Transportation Equip</t>
  </si>
  <si>
    <t>7000</t>
  </si>
  <si>
    <t>Transportation Subtotal</t>
  </si>
  <si>
    <t>Software</t>
  </si>
  <si>
    <t>Enterprise Business Continuity</t>
  </si>
  <si>
    <t>Enterprise Data Architecture</t>
  </si>
  <si>
    <t>Technology Projects Minor Blanket</t>
  </si>
  <si>
    <t>Real Estate Permits</t>
  </si>
  <si>
    <t>Meter Data Management</t>
  </si>
  <si>
    <t>LMS for Field Offices</t>
  </si>
  <si>
    <t>Appren Craft Train</t>
  </si>
  <si>
    <t>7200</t>
  </si>
  <si>
    <t>Software Subtotal</t>
  </si>
  <si>
    <t>Miscellaneous Intangible</t>
  </si>
  <si>
    <t>-----------------------------------------</t>
  </si>
  <si>
    <t>Gas UG/Production</t>
  </si>
  <si>
    <t>7201</t>
  </si>
  <si>
    <t>Gas UG/Production Subtotal</t>
  </si>
  <si>
    <t>Gas Distribution</t>
  </si>
  <si>
    <t>Gas Reinforce-Minor Blanket</t>
  </si>
  <si>
    <t>3000</t>
  </si>
  <si>
    <t>AA</t>
  </si>
  <si>
    <t>3001</t>
  </si>
  <si>
    <t>Regulator Reliable - Blanket</t>
  </si>
  <si>
    <t>3002</t>
  </si>
  <si>
    <t>3003</t>
  </si>
  <si>
    <t>Cathodic Protection-Minor Blanket</t>
  </si>
  <si>
    <t>3004</t>
  </si>
  <si>
    <t>3005</t>
  </si>
  <si>
    <t>Overbuilt Pipe Replacement Blanket</t>
  </si>
  <si>
    <t>Gas AA Distribution Subtotal</t>
  </si>
  <si>
    <t>Gas Telemetry</t>
  </si>
  <si>
    <t>3117</t>
  </si>
  <si>
    <t>3203</t>
  </si>
  <si>
    <t>OR</t>
  </si>
  <si>
    <t>Altamont &amp; Crosby Road Project</t>
  </si>
  <si>
    <t>3213</t>
  </si>
  <si>
    <t>Medford Barnett Road Relocation Project</t>
  </si>
  <si>
    <t>3234</t>
  </si>
  <si>
    <t>Rebuild-J St Reg Station Grants Pass</t>
  </si>
  <si>
    <t>3239</t>
  </si>
  <si>
    <t>Grants Pass 8-In HP Reinforce Project</t>
  </si>
  <si>
    <t>3240</t>
  </si>
  <si>
    <t>Reinforce Talent OR Gate Station&amp;Piping</t>
  </si>
  <si>
    <t>3242</t>
  </si>
  <si>
    <t>Relocation-Rocky Point Bridge-Hwy 234-Gold Hill OR</t>
  </si>
  <si>
    <t>Rock Point Reg Station Gold Hill OR</t>
  </si>
  <si>
    <t>Brown Bridge Relocation Roseburg OR</t>
  </si>
  <si>
    <t>Gas OR Distribution Subtotal</t>
  </si>
  <si>
    <t>N-S Freeway/Gas</t>
  </si>
  <si>
    <t>3102</t>
  </si>
  <si>
    <t>Bridging the Valley</t>
  </si>
  <si>
    <t>3107</t>
  </si>
  <si>
    <t>3112</t>
  </si>
  <si>
    <t>US2 N Spo Gas HP Reinforce(Kaiser Prop)</t>
  </si>
  <si>
    <t>3237</t>
  </si>
  <si>
    <t>Reinforce Barker Rd Bridge Crossing Spok</t>
  </si>
  <si>
    <t>3238</t>
  </si>
  <si>
    <t>Reinforce, install pipe on Bridge #3602, Spok WA</t>
  </si>
  <si>
    <t>Reinforcement North Clarkston Distribution</t>
  </si>
  <si>
    <t>Reinforce,Upgrd Reg Stn 15, Separate HP,SpokWA</t>
  </si>
  <si>
    <t>Reinforcement,Appleway to Henry, SpokVly, WA</t>
  </si>
  <si>
    <t>Gas WA Distribution Subtotal</t>
  </si>
  <si>
    <t>Revenue Supported ER's (Budget Category: New Revenue/Customers)</t>
  </si>
  <si>
    <t>All 2009</t>
  </si>
  <si>
    <t>Electric Revenue Blanket</t>
  </si>
  <si>
    <t>Gas Revenue Blanket</t>
  </si>
  <si>
    <t>Elec Meters Minor Blanket</t>
  </si>
  <si>
    <t>Distribution Line Transformers</t>
  </si>
  <si>
    <t>Street Light Minor Blanket</t>
  </si>
  <si>
    <t>Area Light Minor Blanket</t>
  </si>
  <si>
    <t>Gas Meters Minor Blanket</t>
  </si>
  <si>
    <t>Gas Regulators Minor Blanket</t>
  </si>
  <si>
    <t>Industrial Gas Cust Minor Blkt</t>
  </si>
  <si>
    <t>Gas ERT Minor Blanket</t>
  </si>
  <si>
    <t>Hydro Relicensing</t>
  </si>
  <si>
    <t>6104</t>
  </si>
  <si>
    <t>Non-Rev Capital</t>
  </si>
  <si>
    <t>4127 CabGorge Tunnels</t>
  </si>
  <si>
    <t>Check Figure</t>
  </si>
  <si>
    <t>Budget Basis</t>
  </si>
  <si>
    <t>Diff</t>
  </si>
  <si>
    <t>Includes 527 for Beacon Substation - transmission</t>
  </si>
  <si>
    <t>Beacon Storage Yard Oil Containment</t>
  </si>
  <si>
    <t>System Rebuild Transmission</t>
  </si>
  <si>
    <t>Interchange and Borderline Metering Upgrades</t>
  </si>
  <si>
    <t>Pine Creek</t>
  </si>
  <si>
    <t>Replacement Programs</t>
  </si>
  <si>
    <t>Power Circuit Breakers</t>
  </si>
  <si>
    <t>T</t>
  </si>
  <si>
    <t>Other small specific transmission projects</t>
  </si>
  <si>
    <t>Otis Orchards Substation</t>
  </si>
  <si>
    <t>Othello Transformer Replacement</t>
  </si>
  <si>
    <t>Northeast Substation</t>
  </si>
  <si>
    <t>Valley Mall Transfer Capacity</t>
  </si>
  <si>
    <t>Idaho Road Sub/Rathdrum</t>
  </si>
  <si>
    <t>Distribution Feeder Reconductor - ID</t>
  </si>
  <si>
    <t>Distribution Feeder Reconductor - WA</t>
  </si>
  <si>
    <t>Spokane Electric Network Capacity</t>
  </si>
  <si>
    <t>Sys-Dist Reliability-Improve Fdrs</t>
  </si>
  <si>
    <t>for 2010 Rate Case - Test Year 2009</t>
  </si>
  <si>
    <t>Orig</t>
  </si>
  <si>
    <t>Annual</t>
  </si>
  <si>
    <t>Amount</t>
  </si>
  <si>
    <t>Spokane River License Implementation</t>
  </si>
  <si>
    <t>Monroe Street Capital Projects</t>
  </si>
  <si>
    <t>4117</t>
  </si>
  <si>
    <t>Cabinet Gorge Bypass Tunnel Project</t>
  </si>
  <si>
    <t>4131</t>
  </si>
  <si>
    <t>Noxon Rapids Unit 4 Emergency Rewind</t>
  </si>
  <si>
    <t>4135</t>
  </si>
  <si>
    <t>Noxon Rapids Unit 1 Runner Upgrade</t>
  </si>
  <si>
    <t>4136</t>
  </si>
  <si>
    <t>Noxon Rapids Unit 4 Runner Upgrade</t>
  </si>
  <si>
    <t>4139</t>
  </si>
  <si>
    <t>Nine Mile Redevelopment</t>
  </si>
  <si>
    <t>4140</t>
  </si>
  <si>
    <t xml:space="preserve">Hydro Generation Minor Blanket </t>
  </si>
  <si>
    <t>6001</t>
  </si>
  <si>
    <t>Env Compliance &amp; Best Mgmt Practices</t>
  </si>
  <si>
    <t>SR License &amp; Compliance Support</t>
  </si>
  <si>
    <t>Coeur d'Alene Tribe Settlement</t>
  </si>
  <si>
    <t>6108</t>
  </si>
  <si>
    <t>Rathdrum CT Capital Projects</t>
  </si>
  <si>
    <t>4107</t>
  </si>
  <si>
    <t>CS2 LTSA</t>
  </si>
  <si>
    <t>4142</t>
  </si>
  <si>
    <t>NE Moscow - Substation Property</t>
  </si>
  <si>
    <t>2274</t>
  </si>
  <si>
    <t>Ninth &amp; Central Sub - Increase Capacity &amp; Rebuild</t>
  </si>
  <si>
    <t>Beacon-F&amp;C 115: Relocate at Whitworth</t>
  </si>
  <si>
    <t>Moscow 230 kV Sub-Rebuild 230 kV Yard</t>
  </si>
  <si>
    <t>Beacon ST YD-Oil Contain</t>
  </si>
  <si>
    <t>2273</t>
  </si>
  <si>
    <t>West Plains Transmission Reinforce</t>
  </si>
  <si>
    <t>Nez Perce 115 Sub-Inst Capacitor Bank</t>
  </si>
  <si>
    <t>2318</t>
  </si>
  <si>
    <t>Otis Orchards 115-Replace PCBs &amp; Relays</t>
  </si>
  <si>
    <t>Spirit 115 Sub- Incr Xfmr Capacity</t>
  </si>
  <si>
    <t>System Wood Substation Rebuilds-Deary ID</t>
  </si>
  <si>
    <t>Potlatch Xformer Repl</t>
  </si>
  <si>
    <t>Distribution - Pullman &amp; Lewis Clark</t>
  </si>
  <si>
    <t>Distribution - CdA East &amp; North</t>
  </si>
  <si>
    <t>Chewelah &amp; Othello Xformers</t>
  </si>
  <si>
    <t>Distribution - Spokane North &amp; West</t>
  </si>
  <si>
    <t>Otis Orchards  115-13kV Sub-New Construct</t>
  </si>
  <si>
    <t>2443</t>
  </si>
  <si>
    <t>Irvin Sub - New Construction</t>
  </si>
  <si>
    <t>Union Pacific RR Permits to Easements Conversion</t>
  </si>
  <si>
    <t>Colville Service Center</t>
  </si>
  <si>
    <t>Computer Software</t>
  </si>
  <si>
    <t>GRC Software (Governance, Risk &amp; Compliance)</t>
  </si>
  <si>
    <t>5120</t>
  </si>
  <si>
    <t>Microwave Replacement with Fiber</t>
  </si>
  <si>
    <t>5121</t>
  </si>
  <si>
    <t>Electronic Records Management</t>
  </si>
  <si>
    <t>5123</t>
  </si>
  <si>
    <t>Oracle Database Upgrade to 11g</t>
  </si>
  <si>
    <t>5125</t>
  </si>
  <si>
    <t>WorkPlace Replatforming</t>
  </si>
  <si>
    <t>5126</t>
  </si>
  <si>
    <t>DIMP Infrastructure</t>
  </si>
  <si>
    <t>5127</t>
  </si>
  <si>
    <t>IFRS Compliance</t>
  </si>
  <si>
    <t>5128</t>
  </si>
  <si>
    <t>AFM.net Upgrade</t>
  </si>
  <si>
    <t>5129</t>
  </si>
  <si>
    <t>Reinforce Gate Station Post Falls Idaho</t>
  </si>
  <si>
    <t>Reinforcement -IP Main Southeast Coeur d'Alene ID</t>
  </si>
  <si>
    <t>Rebuild-Reg Station #203(Schweitzer),Sandpoint ID</t>
  </si>
  <si>
    <t>Reinforce-HP Main Ext south from CDA East Gate, ID</t>
  </si>
  <si>
    <t>Reinforcement-15th to Hayden View, CDA</t>
  </si>
  <si>
    <t>Gas ID Distribution Subtotal</t>
  </si>
  <si>
    <t>Tri-City Hwy 99 Road Project</t>
  </si>
  <si>
    <t>3227</t>
  </si>
  <si>
    <t>Oakland Bridge Bore &amp; Relocation, Oakland OR</t>
  </si>
  <si>
    <t>Rebuild Winston Gate Station, Roseburg OR</t>
  </si>
  <si>
    <t>IMP Pipe Replace, 2012 Commitment, Medford OR</t>
  </si>
  <si>
    <t>Relocation - N Ross Ln, Medford OR</t>
  </si>
  <si>
    <t>Construct Corrector and Telemetry Test Bench</t>
  </si>
  <si>
    <t>Reinforcement Appleway Bridge Crossing, Lib Lk, WA</t>
  </si>
  <si>
    <t>Reinforcement North Clarkston HP Main &amp; Reg</t>
  </si>
  <si>
    <t>All 2010</t>
  </si>
  <si>
    <t>Spokane Smart Circuit</t>
  </si>
  <si>
    <t>SGDP-Pullman Smart Grid Demonstration Project</t>
  </si>
  <si>
    <t>Noxon Rapids Unit 3 Runner Upgrade</t>
  </si>
  <si>
    <t>ER 8001 offset to budget</t>
  </si>
  <si>
    <t>Net Diff</t>
  </si>
  <si>
    <t>other small</t>
  </si>
  <si>
    <t>Hydro -  Nine Mile Capital Projects</t>
  </si>
  <si>
    <t>Nez Perce 115 kV Substation Rebuild and Capacitor Bank</t>
  </si>
  <si>
    <t>Airway Heights - Silver Lake 115kV Transmission Line</t>
  </si>
  <si>
    <t>Colstrip Transmission Minor Rebuild</t>
  </si>
  <si>
    <t>Tribal Permits</t>
  </si>
  <si>
    <t>Otis Orchards 115kV Breaker and Line Relay Replacement</t>
  </si>
  <si>
    <t>Power Transformer Distribution</t>
  </si>
  <si>
    <t>Wood Pole Replacement Program and Capital Dist Fdrs</t>
  </si>
  <si>
    <t>Transmission Minor Rebuilds</t>
  </si>
  <si>
    <t xml:space="preserve"> </t>
  </si>
  <si>
    <t>Other - Boulder Park Capital Projects</t>
  </si>
  <si>
    <t>Other - Other small generation projects</t>
  </si>
  <si>
    <t>Othello and Chewelah Transformer Replacement - WA</t>
  </si>
  <si>
    <t>Northeast Substation - WA</t>
  </si>
  <si>
    <t>Spokane Electric Network Capacity - WA</t>
  </si>
  <si>
    <t>Total Capital Additions in 2010</t>
  </si>
  <si>
    <t>Hydro - Clark Fork/Spokane Implement PME Agreements</t>
  </si>
  <si>
    <t>Excluded System Capital Projects</t>
  </si>
  <si>
    <t>Lolo 230 kV Substation</t>
  </si>
  <si>
    <t>Reliability Improvements - Boulder-Rathdrum 115 kV</t>
  </si>
  <si>
    <t>Moscow 230-Pullman 115 Reconductor</t>
  </si>
  <si>
    <t>Pine Creek - Replace 115 kV Circuit Switcher</t>
  </si>
  <si>
    <t>Distribution Spokane North &amp; West - WA</t>
  </si>
  <si>
    <t>System-Dist Reliability-Improve Feeders - WA</t>
  </si>
  <si>
    <t>Hydro - 2010 Noxon Unit #3 Upgrade *</t>
  </si>
  <si>
    <t>* The 2010 Noxon Unit #3 Upgrade was included with the 2011 Noxon Unit #2 Upgrade in the pro forma capital adjustment.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</si>
</sst>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&quot;$&quot;#,##0"/>
    <numFmt numFmtId="169" formatCode="0.0%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#,###,###,##0.00"/>
    <numFmt numFmtId="174" formatCode="#,##0.000"/>
    <numFmt numFmtId="175" formatCode="0.000%"/>
    <numFmt numFmtId="176" formatCode="0.0000%"/>
    <numFmt numFmtId="177" formatCode="#,##0.0000"/>
    <numFmt numFmtId="178" formatCode="#,##0.00000"/>
    <numFmt numFmtId="179" formatCode="_(&quot;$&quot;* #,##0.000_);_(&quot;$&quot;* \(#,##0.000\);_(&quot;$&quot;* &quot;-&quot;??_);_(@_)"/>
    <numFmt numFmtId="180" formatCode="0.000000"/>
    <numFmt numFmtId="181" formatCode="0.00000"/>
    <numFmt numFmtId="182" formatCode="0.0000"/>
    <numFmt numFmtId="183" formatCode="0.000"/>
    <numFmt numFmtId="184" formatCode="#,##0.000000"/>
    <numFmt numFmtId="185" formatCode="#,##0.0000000"/>
    <numFmt numFmtId="186" formatCode="#,##0.00000000"/>
    <numFmt numFmtId="187" formatCode="0.00000000"/>
    <numFmt numFmtId="188" formatCode="0.0000000"/>
    <numFmt numFmtId="189" formatCode="#,###.0,;\(#,###.0,\)"/>
    <numFmt numFmtId="190" formatCode="#,###.00,;\(#,###.00,\)"/>
    <numFmt numFmtId="191" formatCode="#,###.000,;\(#,###.000,\)"/>
    <numFmt numFmtId="192" formatCode="#,###.0000,;\(#,###.0000,\)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98" applyFont="1" applyFill="1" applyBorder="1" applyAlignment="1">
      <alignment wrapText="1"/>
      <protection/>
    </xf>
    <xf numFmtId="0" fontId="9" fillId="0" borderId="0" xfId="98" applyFont="1" applyFill="1" applyBorder="1" applyAlignment="1">
      <alignment/>
      <protection/>
    </xf>
    <xf numFmtId="164" fontId="5" fillId="0" borderId="0" xfId="0" applyNumberFormat="1" applyFont="1" applyBorder="1" applyAlignment="1">
      <alignment/>
    </xf>
    <xf numFmtId="0" fontId="9" fillId="0" borderId="0" xfId="98" applyFont="1" applyFill="1" applyBorder="1" applyAlignment="1">
      <alignment wrapText="1"/>
      <protection/>
    </xf>
    <xf numFmtId="164" fontId="7" fillId="0" borderId="15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9" fillId="0" borderId="0" xfId="96" applyFont="1" applyFill="1" applyBorder="1" applyAlignment="1">
      <alignment wrapText="1"/>
      <protection/>
    </xf>
    <xf numFmtId="16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1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18" xfId="98" applyFont="1" applyFill="1" applyBorder="1" applyAlignment="1">
      <alignment wrapText="1"/>
      <protection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/>
    </xf>
    <xf numFmtId="0" fontId="9" fillId="0" borderId="20" xfId="98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20" xfId="98" applyFont="1" applyFill="1" applyBorder="1" applyAlignment="1">
      <alignment wrapText="1"/>
      <protection/>
    </xf>
    <xf numFmtId="0" fontId="3" fillId="0" borderId="20" xfId="96" applyFont="1" applyFill="1" applyBorder="1" applyAlignment="1">
      <alignment horizontal="center" wrapText="1"/>
      <protection/>
    </xf>
    <xf numFmtId="0" fontId="3" fillId="0" borderId="0" xfId="98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164" fontId="0" fillId="0" borderId="21" xfId="0" applyNumberFormat="1" applyBorder="1" applyAlignment="1">
      <alignment/>
    </xf>
    <xf numFmtId="0" fontId="16" fillId="0" borderId="0" xfId="98" applyFont="1" applyFill="1" applyBorder="1" applyAlignment="1">
      <alignment horizontal="right" wrapText="1"/>
      <protection/>
    </xf>
    <xf numFmtId="0" fontId="3" fillId="0" borderId="20" xfId="98" applyFont="1" applyFill="1" applyBorder="1" applyAlignment="1">
      <alignment horizontal="center" wrapText="1"/>
      <protection/>
    </xf>
    <xf numFmtId="0" fontId="3" fillId="0" borderId="0" xfId="98" applyFont="1" applyFill="1" applyBorder="1" applyAlignment="1">
      <alignment wrapText="1"/>
      <protection/>
    </xf>
    <xf numFmtId="0" fontId="15" fillId="0" borderId="0" xfId="0" applyFont="1" applyAlignment="1">
      <alignment horizontal="right"/>
    </xf>
    <xf numFmtId="164" fontId="17" fillId="0" borderId="0" xfId="0" applyNumberFormat="1" applyFont="1" applyAlignment="1">
      <alignment/>
    </xf>
    <xf numFmtId="0" fontId="18" fillId="33" borderId="20" xfId="94" applyFont="1" applyFill="1" applyBorder="1" applyAlignment="1">
      <alignment wrapText="1"/>
      <protection/>
    </xf>
    <xf numFmtId="0" fontId="18" fillId="0" borderId="20" xfId="94" applyFont="1" applyFill="1" applyBorder="1" applyAlignment="1">
      <alignment wrapText="1"/>
      <protection/>
    </xf>
    <xf numFmtId="0" fontId="3" fillId="0" borderId="20" xfId="96" applyFont="1" applyFill="1" applyBorder="1" applyAlignment="1">
      <alignment wrapText="1"/>
      <protection/>
    </xf>
    <xf numFmtId="0" fontId="19" fillId="0" borderId="0" xfId="98" applyFont="1" applyFill="1" applyBorder="1" applyAlignment="1">
      <alignment wrapText="1"/>
      <protection/>
    </xf>
    <xf numFmtId="0" fontId="11" fillId="0" borderId="0" xfId="0" applyFont="1" applyAlignment="1" quotePrefix="1">
      <alignment/>
    </xf>
    <xf numFmtId="164" fontId="17" fillId="34" borderId="0" xfId="0" applyNumberFormat="1" applyFont="1" applyFill="1" applyAlignment="1">
      <alignment/>
    </xf>
    <xf numFmtId="0" fontId="3" fillId="0" borderId="22" xfId="98" applyFont="1" applyFill="1" applyBorder="1" applyAlignment="1">
      <alignment wrapText="1"/>
      <protection/>
    </xf>
    <xf numFmtId="0" fontId="3" fillId="0" borderId="22" xfId="98" applyFont="1" applyFill="1" applyBorder="1" applyAlignment="1">
      <alignment horizontal="center" wrapText="1"/>
      <protection/>
    </xf>
    <xf numFmtId="0" fontId="18" fillId="0" borderId="22" xfId="94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6" fillId="0" borderId="23" xfId="98" applyFont="1" applyFill="1" applyBorder="1" applyAlignment="1">
      <alignment horizontal="right" wrapText="1"/>
      <protection/>
    </xf>
    <xf numFmtId="0" fontId="3" fillId="0" borderId="24" xfId="98" applyFont="1" applyFill="1" applyBorder="1" applyAlignment="1">
      <alignment horizontal="center" wrapText="1"/>
      <protection/>
    </xf>
    <xf numFmtId="0" fontId="18" fillId="0" borderId="24" xfId="94" applyFont="1" applyFill="1" applyBorder="1" applyAlignment="1">
      <alignment wrapText="1"/>
      <protection/>
    </xf>
    <xf numFmtId="0" fontId="18" fillId="0" borderId="25" xfId="94" applyFont="1" applyFill="1" applyBorder="1" applyAlignment="1">
      <alignment wrapText="1"/>
      <protection/>
    </xf>
    <xf numFmtId="0" fontId="3" fillId="0" borderId="23" xfId="98" applyFont="1" applyFill="1" applyBorder="1" applyAlignment="1">
      <alignment wrapText="1"/>
      <protection/>
    </xf>
    <xf numFmtId="164" fontId="0" fillId="0" borderId="26" xfId="0" applyNumberFormat="1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Alignment="1">
      <alignment/>
    </xf>
    <xf numFmtId="0" fontId="3" fillId="35" borderId="20" xfId="98" applyFont="1" applyFill="1" applyBorder="1" applyAlignment="1">
      <alignment wrapText="1"/>
      <protection/>
    </xf>
    <xf numFmtId="0" fontId="3" fillId="35" borderId="20" xfId="98" applyFont="1" applyFill="1" applyBorder="1" applyAlignment="1">
      <alignment horizontal="center" wrapText="1"/>
      <protection/>
    </xf>
    <xf numFmtId="0" fontId="3" fillId="35" borderId="0" xfId="98" applyFont="1" applyFill="1" applyBorder="1" applyAlignment="1">
      <alignment horizontal="center" wrapText="1"/>
      <protection/>
    </xf>
    <xf numFmtId="165" fontId="0" fillId="36" borderId="21" xfId="42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7" fillId="0" borderId="0" xfId="0" applyNumberFormat="1" applyFont="1" applyBorder="1" applyAlignment="1">
      <alignment/>
    </xf>
    <xf numFmtId="164" fontId="0" fillId="38" borderId="0" xfId="0" applyNumberFormat="1" applyFill="1" applyAlignment="1">
      <alignment/>
    </xf>
    <xf numFmtId="164" fontId="0" fillId="38" borderId="0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20" xfId="99" applyFont="1" applyFill="1" applyBorder="1" applyAlignment="1">
      <alignment wrapText="1"/>
      <protection/>
    </xf>
    <xf numFmtId="0" fontId="3" fillId="0" borderId="20" xfId="99" applyFont="1" applyFill="1" applyBorder="1" applyAlignment="1">
      <alignment horizontal="center" wrapText="1"/>
      <protection/>
    </xf>
    <xf numFmtId="0" fontId="3" fillId="0" borderId="0" xfId="99" applyFont="1" applyFill="1" applyBorder="1" applyAlignment="1">
      <alignment horizontal="center" wrapText="1"/>
      <protection/>
    </xf>
    <xf numFmtId="0" fontId="16" fillId="0" borderId="0" xfId="99" applyFont="1" applyFill="1" applyBorder="1" applyAlignment="1">
      <alignment horizontal="right" wrapText="1"/>
      <protection/>
    </xf>
    <xf numFmtId="164" fontId="17" fillId="0" borderId="0" xfId="0" applyNumberFormat="1" applyFont="1" applyAlignment="1">
      <alignment/>
    </xf>
    <xf numFmtId="164" fontId="17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3" fillId="0" borderId="0" xfId="99" applyFont="1" applyFill="1" applyBorder="1" applyAlignment="1">
      <alignment wrapText="1"/>
      <protection/>
    </xf>
    <xf numFmtId="0" fontId="3" fillId="0" borderId="20" xfId="97" applyFont="1" applyFill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21" fillId="0" borderId="20" xfId="99" applyFont="1" applyFill="1" applyBorder="1" applyAlignment="1">
      <alignment wrapText="1"/>
      <protection/>
    </xf>
    <xf numFmtId="0" fontId="21" fillId="0" borderId="20" xfId="99" applyFont="1" applyFill="1" applyBorder="1" applyAlignment="1">
      <alignment horizontal="center" wrapText="1"/>
      <protection/>
    </xf>
    <xf numFmtId="0" fontId="21" fillId="0" borderId="0" xfId="99" applyFont="1" applyFill="1" applyBorder="1" applyAlignment="1">
      <alignment horizontal="center" wrapText="1"/>
      <protection/>
    </xf>
    <xf numFmtId="164" fontId="22" fillId="0" borderId="0" xfId="0" applyNumberFormat="1" applyFont="1" applyAlignment="1">
      <alignment/>
    </xf>
    <xf numFmtId="0" fontId="22" fillId="0" borderId="20" xfId="95" applyFont="1" applyFill="1" applyBorder="1" applyAlignment="1">
      <alignment wrapText="1"/>
      <protection/>
    </xf>
    <xf numFmtId="164" fontId="22" fillId="0" borderId="0" xfId="0" applyNumberFormat="1" applyFont="1" applyFill="1" applyAlignment="1">
      <alignment/>
    </xf>
    <xf numFmtId="164" fontId="21" fillId="0" borderId="0" xfId="0" applyNumberFormat="1" applyFont="1" applyBorder="1" applyAlignment="1">
      <alignment/>
    </xf>
    <xf numFmtId="164" fontId="17" fillId="0" borderId="21" xfId="0" applyNumberFormat="1" applyFont="1" applyFill="1" applyBorder="1" applyAlignment="1">
      <alignment/>
    </xf>
    <xf numFmtId="164" fontId="17" fillId="0" borderId="21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95" applyFont="1" applyFill="1" applyBorder="1" applyAlignment="1">
      <alignment wrapText="1"/>
      <protection/>
    </xf>
    <xf numFmtId="164" fontId="22" fillId="0" borderId="0" xfId="0" applyNumberFormat="1" applyFont="1" applyBorder="1" applyAlignment="1">
      <alignment/>
    </xf>
    <xf numFmtId="0" fontId="21" fillId="0" borderId="24" xfId="99" applyFont="1" applyFill="1" applyBorder="1" applyAlignment="1">
      <alignment horizontal="center" wrapText="1"/>
      <protection/>
    </xf>
    <xf numFmtId="0" fontId="22" fillId="0" borderId="24" xfId="95" applyFont="1" applyFill="1" applyBorder="1" applyAlignment="1">
      <alignment wrapText="1"/>
      <protection/>
    </xf>
    <xf numFmtId="0" fontId="18" fillId="0" borderId="25" xfId="95" applyFont="1" applyFill="1" applyBorder="1" applyAlignment="1">
      <alignment wrapText="1"/>
      <protection/>
    </xf>
    <xf numFmtId="164" fontId="17" fillId="0" borderId="0" xfId="0" applyNumberFormat="1" applyFont="1" applyFill="1" applyBorder="1" applyAlignment="1">
      <alignment/>
    </xf>
    <xf numFmtId="0" fontId="18" fillId="0" borderId="20" xfId="95" applyFont="1" applyFill="1" applyBorder="1" applyAlignment="1">
      <alignment wrapText="1"/>
      <protection/>
    </xf>
    <xf numFmtId="0" fontId="18" fillId="0" borderId="0" xfId="95" applyFont="1" applyFill="1" applyBorder="1" applyAlignment="1">
      <alignment wrapText="1"/>
      <protection/>
    </xf>
    <xf numFmtId="164" fontId="22" fillId="0" borderId="0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164" fontId="22" fillId="0" borderId="26" xfId="0" applyNumberFormat="1" applyFont="1" applyBorder="1" applyAlignment="1">
      <alignment/>
    </xf>
    <xf numFmtId="0" fontId="0" fillId="0" borderId="20" xfId="99" applyFont="1" applyFill="1" applyBorder="1" applyAlignment="1">
      <alignment wrapText="1"/>
      <protection/>
    </xf>
    <xf numFmtId="0" fontId="0" fillId="0" borderId="20" xfId="99" applyFont="1" applyFill="1" applyBorder="1" applyAlignment="1">
      <alignment horizontal="center" wrapText="1"/>
      <protection/>
    </xf>
    <xf numFmtId="0" fontId="17" fillId="0" borderId="20" xfId="95" applyFont="1" applyFill="1" applyBorder="1" applyAlignment="1">
      <alignment wrapText="1"/>
      <protection/>
    </xf>
    <xf numFmtId="0" fontId="0" fillId="0" borderId="0" xfId="0" applyFont="1" applyAlignment="1">
      <alignment/>
    </xf>
    <xf numFmtId="164" fontId="17" fillId="0" borderId="26" xfId="0" applyNumberFormat="1" applyFont="1" applyBorder="1" applyAlignment="1">
      <alignment/>
    </xf>
    <xf numFmtId="0" fontId="19" fillId="0" borderId="0" xfId="99" applyFont="1" applyFill="1" applyBorder="1" applyAlignment="1">
      <alignment wrapText="1"/>
      <protection/>
    </xf>
    <xf numFmtId="164" fontId="17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22" xfId="99" applyFont="1" applyFill="1" applyBorder="1" applyAlignment="1">
      <alignment wrapText="1"/>
      <protection/>
    </xf>
    <xf numFmtId="0" fontId="3" fillId="0" borderId="22" xfId="99" applyFont="1" applyFill="1" applyBorder="1" applyAlignment="1">
      <alignment horizontal="center" wrapText="1"/>
      <protection/>
    </xf>
    <xf numFmtId="0" fontId="18" fillId="0" borderId="22" xfId="95" applyFont="1" applyFill="1" applyBorder="1" applyAlignment="1">
      <alignment wrapText="1"/>
      <protection/>
    </xf>
    <xf numFmtId="164" fontId="0" fillId="0" borderId="2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23" xfId="99" applyFont="1" applyFill="1" applyBorder="1" applyAlignment="1">
      <alignment horizontal="right" wrapText="1"/>
      <protection/>
    </xf>
    <xf numFmtId="0" fontId="3" fillId="0" borderId="24" xfId="99" applyFont="1" applyFill="1" applyBorder="1" applyAlignment="1">
      <alignment horizontal="center" wrapText="1"/>
      <protection/>
    </xf>
    <xf numFmtId="0" fontId="3" fillId="0" borderId="23" xfId="99" applyFont="1" applyFill="1" applyBorder="1" applyAlignment="1">
      <alignment wrapText="1"/>
      <protection/>
    </xf>
    <xf numFmtId="0" fontId="3" fillId="0" borderId="23" xfId="99" applyFont="1" applyFill="1" applyBorder="1" applyAlignment="1">
      <alignment horizontal="center" wrapText="1"/>
      <protection/>
    </xf>
    <xf numFmtId="165" fontId="0" fillId="0" borderId="0" xfId="44" applyNumberFormat="1" applyFont="1" applyAlignment="1">
      <alignment/>
    </xf>
    <xf numFmtId="165" fontId="0" fillId="0" borderId="0" xfId="44" applyNumberFormat="1" applyFont="1" applyBorder="1" applyAlignment="1">
      <alignment/>
    </xf>
    <xf numFmtId="0" fontId="3" fillId="33" borderId="20" xfId="99" applyFont="1" applyFill="1" applyBorder="1" applyAlignment="1">
      <alignment wrapText="1"/>
      <protection/>
    </xf>
    <xf numFmtId="0" fontId="3" fillId="33" borderId="20" xfId="99" applyFont="1" applyFill="1" applyBorder="1" applyAlignment="1">
      <alignment horizontal="center" wrapText="1"/>
      <protection/>
    </xf>
    <xf numFmtId="0" fontId="0" fillId="38" borderId="0" xfId="0" applyFill="1" applyAlignment="1">
      <alignment/>
    </xf>
    <xf numFmtId="165" fontId="0" fillId="38" borderId="0" xfId="44" applyNumberFormat="1" applyFont="1" applyFill="1" applyAlignment="1">
      <alignment/>
    </xf>
    <xf numFmtId="0" fontId="0" fillId="38" borderId="0" xfId="0" applyFill="1" applyAlignment="1">
      <alignment horizontal="center"/>
    </xf>
    <xf numFmtId="165" fontId="0" fillId="38" borderId="0" xfId="44" applyNumberFormat="1" applyFont="1" applyFill="1" applyBorder="1" applyAlignment="1">
      <alignment/>
    </xf>
    <xf numFmtId="0" fontId="3" fillId="39" borderId="20" xfId="99" applyFont="1" applyFill="1" applyBorder="1" applyAlignment="1">
      <alignment wrapText="1"/>
      <protection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165" fontId="0" fillId="37" borderId="0" xfId="44" applyNumberFormat="1" applyFont="1" applyFill="1" applyAlignment="1">
      <alignment/>
    </xf>
    <xf numFmtId="165" fontId="0" fillId="37" borderId="21" xfId="44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17" fillId="0" borderId="29" xfId="0" applyNumberFormat="1" applyFont="1" applyBorder="1" applyAlignment="1">
      <alignment/>
    </xf>
    <xf numFmtId="164" fontId="0" fillId="40" borderId="0" xfId="0" applyNumberFormat="1" applyFill="1" applyAlignment="1">
      <alignment/>
    </xf>
    <xf numFmtId="164" fontId="0" fillId="0" borderId="30" xfId="0" applyNumberFormat="1" applyBorder="1" applyAlignment="1">
      <alignment/>
    </xf>
    <xf numFmtId="164" fontId="0" fillId="40" borderId="0" xfId="0" applyNumberFormat="1" applyFill="1" applyAlignment="1">
      <alignment/>
    </xf>
    <xf numFmtId="0" fontId="9" fillId="0" borderId="0" xfId="100" applyFont="1" applyFill="1" applyBorder="1" applyAlignment="1">
      <alignment wrapText="1"/>
      <protection/>
    </xf>
    <xf numFmtId="0" fontId="9" fillId="0" borderId="0" xfId="101" applyFont="1" applyFill="1" applyBorder="1" applyAlignment="1">
      <alignment wrapText="1"/>
      <protection/>
    </xf>
    <xf numFmtId="0" fontId="9" fillId="0" borderId="0" xfId="102" applyFont="1" applyFill="1" applyBorder="1" applyAlignment="1">
      <alignment wrapText="1"/>
      <protection/>
    </xf>
    <xf numFmtId="0" fontId="21" fillId="0" borderId="0" xfId="0" applyFont="1" applyFill="1" applyBorder="1" applyAlignment="1">
      <alignment/>
    </xf>
    <xf numFmtId="167" fontId="5" fillId="0" borderId="0" xfId="0" applyNumberFormat="1" applyFont="1" applyBorder="1" applyAlignment="1">
      <alignment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3" xfId="48"/>
    <cellStyle name="Comma 4" xfId="49"/>
    <cellStyle name="Comma 5" xfId="50"/>
    <cellStyle name="Comma 6" xfId="51"/>
    <cellStyle name="Comma 7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2 3" xfId="68"/>
    <cellStyle name="Normal 2 4" xfId="69"/>
    <cellStyle name="Normal 2 5" xfId="70"/>
    <cellStyle name="Normal 2 6" xfId="71"/>
    <cellStyle name="Normal 3" xfId="72"/>
    <cellStyle name="Normal 4" xfId="73"/>
    <cellStyle name="Normal 5" xfId="74"/>
    <cellStyle name="Normal 5 2" xfId="75"/>
    <cellStyle name="Normal 5 3" xfId="76"/>
    <cellStyle name="Normal 5 4" xfId="77"/>
    <cellStyle name="Normal 5 5" xfId="78"/>
    <cellStyle name="Normal 5 6" xfId="79"/>
    <cellStyle name="Normal 6" xfId="80"/>
    <cellStyle name="Normal 7" xfId="81"/>
    <cellStyle name="Normal 7 2" xfId="82"/>
    <cellStyle name="Normal 7 3" xfId="83"/>
    <cellStyle name="Normal 7 4" xfId="84"/>
    <cellStyle name="Normal 7 5" xfId="85"/>
    <cellStyle name="Normal 7 6" xfId="86"/>
    <cellStyle name="Normal 8" xfId="87"/>
    <cellStyle name="Normal 8 2" xfId="88"/>
    <cellStyle name="Normal 8 3" xfId="89"/>
    <cellStyle name="Normal 8 4" xfId="90"/>
    <cellStyle name="Normal 8 5" xfId="91"/>
    <cellStyle name="Normal 8 6" xfId="92"/>
    <cellStyle name="Normal 9" xfId="93"/>
    <cellStyle name="Normal_1.08.08" xfId="94"/>
    <cellStyle name="Normal_1.08.08 2" xfId="95"/>
    <cellStyle name="Normal_2009 Transfers" xfId="96"/>
    <cellStyle name="Normal_2009 Transfers 2" xfId="97"/>
    <cellStyle name="Normal_Pro forma Rates" xfId="98"/>
    <cellStyle name="Normal_Pro forma Rates 2" xfId="99"/>
    <cellStyle name="Normal_Pro forma Rates 3" xfId="100"/>
    <cellStyle name="Normal_Pro forma Rates 4" xfId="101"/>
    <cellStyle name="Normal_Pro forma Rates 5" xfId="102"/>
    <cellStyle name="Note" xfId="103"/>
    <cellStyle name="Output" xfId="104"/>
    <cellStyle name="Percent" xfId="105"/>
    <cellStyle name="Percent 2" xfId="106"/>
    <cellStyle name="Percent 2 2" xfId="107"/>
    <cellStyle name="Percent 2 3" xfId="108"/>
    <cellStyle name="Percent 2 4" xfId="109"/>
    <cellStyle name="Percent 3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2009%20WA_ELEC_&amp;_GAS_GRC\Direct%20Testimony%20&amp;%20Exhibits\Defelice\Working%20Folder\2009%20Capital%20Ad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0\2010%20ID_ELEC_&amp;_GAS_GRC\Adjustments\Adjustments\PF%20-%20Capital%20Projects\2)%20WA-ID%20ProForma%20Plant%20Additions%202010%20CASE%20revised%20%202-15-10%20Dav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adds grand pooba summary"/>
      <sheetName val="2009 additions-summary-Karen"/>
      <sheetName val="2009 additions-summary (2)"/>
      <sheetName val="2009 additions-summary"/>
      <sheetName val="2009 additions original"/>
    </sheetNames>
    <sheetDataSet>
      <sheetData sheetId="4">
        <row r="326">
          <cell r="H326">
            <v>233033.325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 Elec ProFormaPlant"/>
      <sheetName val="ID Elec ProFormaDFIT"/>
      <sheetName val="ID Gas ProFormaPlant"/>
      <sheetName val="ID Gas ProFormaDFIT"/>
      <sheetName val="2010 DeprExp Alloc09-New method"/>
      <sheetName val="2010 additions"/>
      <sheetName val="2010 AMA Adj"/>
      <sheetName val="2010 AMA Plant Allocations"/>
      <sheetName val="2010 ID Plant Adj"/>
      <sheetName val="2010 additions WA adj"/>
      <sheetName val="2010 AMA WA adj"/>
      <sheetName val="2010 AMA Plant Allocations WA"/>
      <sheetName val="2010 WA Plant Adj"/>
      <sheetName val="2010 Plant Transfers 1-27-10"/>
      <sheetName val="2009 New Rev EOP to AMA"/>
    </sheetNames>
    <sheetDataSet>
      <sheetData sheetId="13">
        <row r="187">
          <cell r="D187">
            <v>196788230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4.7109375" style="1" customWidth="1"/>
    <col min="2" max="2" width="3.421875" style="1" customWidth="1"/>
    <col min="3" max="3" width="5.140625" style="1" hidden="1" customWidth="1"/>
    <col min="4" max="4" width="48.421875" style="1" customWidth="1"/>
    <col min="5" max="5" width="8.00390625" style="1" bestFit="1" customWidth="1"/>
    <col min="6" max="6" width="6.7109375" style="1" customWidth="1"/>
    <col min="7" max="7" width="4.28125" style="1" hidden="1" customWidth="1"/>
    <col min="8" max="8" width="44.7109375" style="1" customWidth="1"/>
    <col min="9" max="9" width="8.421875" style="1" customWidth="1"/>
    <col min="10" max="10" width="2.28125" style="1" customWidth="1"/>
    <col min="11" max="11" width="0.9921875" style="1" customWidth="1"/>
    <col min="12" max="16384" width="9.140625" style="1" customWidth="1"/>
  </cols>
  <sheetData>
    <row r="1" ht="13.5" thickBot="1"/>
    <row r="2" spans="2:10" ht="7.5" customHeight="1">
      <c r="B2" s="2"/>
      <c r="C2" s="3"/>
      <c r="D2" s="3"/>
      <c r="E2" s="3"/>
      <c r="F2" s="3"/>
      <c r="G2" s="3"/>
      <c r="H2" s="3"/>
      <c r="I2" s="3"/>
      <c r="J2" s="4"/>
    </row>
    <row r="3" spans="2:10" ht="12.75">
      <c r="B3" s="5"/>
      <c r="C3" s="6"/>
      <c r="D3" s="6"/>
      <c r="E3" s="7" t="s">
        <v>0</v>
      </c>
      <c r="F3" s="6"/>
      <c r="G3" s="6"/>
      <c r="H3" s="6"/>
      <c r="I3" s="7" t="s">
        <v>0</v>
      </c>
      <c r="J3" s="8"/>
    </row>
    <row r="4" spans="2:10" ht="12.75">
      <c r="B4" s="5"/>
      <c r="C4" s="6"/>
      <c r="D4" s="9" t="s">
        <v>1</v>
      </c>
      <c r="E4" s="6"/>
      <c r="F4" s="6"/>
      <c r="G4" s="6"/>
      <c r="H4" s="9" t="s">
        <v>42</v>
      </c>
      <c r="I4" s="6"/>
      <c r="J4" s="8"/>
    </row>
    <row r="5" spans="2:10" ht="12.75">
      <c r="B5" s="5"/>
      <c r="C5" s="6">
        <v>1</v>
      </c>
      <c r="D5" s="11" t="s">
        <v>3</v>
      </c>
      <c r="E5" s="12">
        <f>SUMIF('2010 additions'!$A$14:$A$310,$C5,'2010 additions'!$E$14:$E$310)</f>
        <v>1817386</v>
      </c>
      <c r="F5" s="6"/>
      <c r="G5" s="6">
        <v>35</v>
      </c>
      <c r="H5" s="13" t="s">
        <v>477</v>
      </c>
      <c r="I5" s="12">
        <f>SUMIF('2010 additions'!$A$14:$A$310,$G5,'2010 additions'!$E$14:$E$310)</f>
        <v>4740000</v>
      </c>
      <c r="J5" s="8"/>
    </row>
    <row r="6" spans="2:10" ht="12.75">
      <c r="B6" s="5"/>
      <c r="C6" s="6">
        <v>2</v>
      </c>
      <c r="D6" s="11" t="s">
        <v>5</v>
      </c>
      <c r="E6" s="12">
        <f>SUMIF('2010 additions'!$A$14:$A$310,$C6,'2010 additions'!$E$14:$E$310)</f>
        <v>2274600</v>
      </c>
      <c r="F6" s="6"/>
      <c r="G6" s="6">
        <v>36</v>
      </c>
      <c r="H6" s="13" t="s">
        <v>483</v>
      </c>
      <c r="I6" s="12">
        <f>SUMIF('2010 additions'!$A$14:$A$310,$G6,'2010 additions'!$E$14:$E$310)</f>
        <v>950000</v>
      </c>
      <c r="J6" s="8"/>
    </row>
    <row r="7" spans="2:10" ht="12.75">
      <c r="B7" s="5"/>
      <c r="C7" s="6">
        <v>3</v>
      </c>
      <c r="D7" s="11" t="s">
        <v>7</v>
      </c>
      <c r="E7" s="12">
        <f>SUMIF('2010 additions'!$A$14:$A$310,$C7,'2010 additions'!$E$14:$E$310)</f>
        <v>78418</v>
      </c>
      <c r="F7" s="6"/>
      <c r="G7" s="6">
        <v>37</v>
      </c>
      <c r="H7" s="13" t="s">
        <v>484</v>
      </c>
      <c r="I7" s="12">
        <f>SUMIF('2010 additions'!$A$14:$A$310,$G7,'2010 additions'!$E$14:$E$310)</f>
        <v>900000</v>
      </c>
      <c r="J7" s="8"/>
    </row>
    <row r="8" spans="2:10" ht="12.75">
      <c r="B8" s="5"/>
      <c r="C8" s="6">
        <v>4</v>
      </c>
      <c r="D8" s="11" t="s">
        <v>471</v>
      </c>
      <c r="E8" s="12">
        <f>SUMIF('2010 additions'!$A$14:$A$310,$C8,'2010 additions'!$E$14:$E$310)</f>
        <v>3954206</v>
      </c>
      <c r="F8" s="6"/>
      <c r="G8" s="6">
        <v>38</v>
      </c>
      <c r="H8" s="13" t="s">
        <v>493</v>
      </c>
      <c r="I8" s="12">
        <f>SUMIF('2010 additions'!$A$14:$A$310,$G8,'2010 additions'!$E$14:$E$310)</f>
        <v>1890004</v>
      </c>
      <c r="J8" s="8"/>
    </row>
    <row r="9" spans="2:10" ht="12.75">
      <c r="B9" s="5"/>
      <c r="C9" s="6">
        <v>6</v>
      </c>
      <c r="D9" s="11" t="s">
        <v>15</v>
      </c>
      <c r="E9" s="12">
        <f>SUMIF('2010 additions'!$A$14:$A$310,$C9,'2010 additions'!$E$14:$E$310)</f>
        <v>7551000</v>
      </c>
      <c r="F9" s="6"/>
      <c r="G9" s="6">
        <v>39</v>
      </c>
      <c r="H9" s="13" t="s">
        <v>494</v>
      </c>
      <c r="I9" s="12">
        <f>SUMIF('2010 additions'!$A$14:$A$310,$G9,'2010 additions'!$E$14:$E$310)</f>
        <v>1150000</v>
      </c>
      <c r="J9" s="8"/>
    </row>
    <row r="10" spans="2:10" ht="12.75">
      <c r="B10" s="5"/>
      <c r="C10" s="6"/>
      <c r="D10" s="11" t="s">
        <v>495</v>
      </c>
      <c r="E10" s="12">
        <v>9265000</v>
      </c>
      <c r="F10" s="6"/>
      <c r="G10" s="6">
        <v>40</v>
      </c>
      <c r="H10" s="148" t="s">
        <v>47</v>
      </c>
      <c r="I10" s="12">
        <f>SUMIF('2010 additions'!$A$14:$A$310,$G10,'2010 additions'!$E$14:$E$310)</f>
        <v>7000000</v>
      </c>
      <c r="J10" s="8"/>
    </row>
    <row r="11" spans="2:10" ht="12.75">
      <c r="B11" s="5"/>
      <c r="C11" s="6">
        <v>7</v>
      </c>
      <c r="D11" s="11" t="s">
        <v>487</v>
      </c>
      <c r="E11" s="12">
        <f>SUMIF('2010 additions'!$A$14:$A$310,$C11,'2010 additions'!$E$14:$E$310)</f>
        <v>4052627</v>
      </c>
      <c r="F11" s="6"/>
      <c r="G11" s="6">
        <v>41</v>
      </c>
      <c r="H11" s="13" t="s">
        <v>478</v>
      </c>
      <c r="I11" s="12">
        <f>SUMIF('2010 additions'!$A$14:$A$310,$G11,'2010 additions'!$E$14:$E$310)</f>
        <v>6884000</v>
      </c>
      <c r="J11" s="8"/>
    </row>
    <row r="12" spans="2:10" ht="12.75">
      <c r="B12" s="5"/>
      <c r="C12" s="6">
        <v>8</v>
      </c>
      <c r="D12" s="11" t="s">
        <v>21</v>
      </c>
      <c r="E12" s="12">
        <f>SUMIF('2010 additions'!$A$14:$A$310,$C12,'2010 additions'!$E$14:$E$310)</f>
        <v>2296475</v>
      </c>
      <c r="F12" s="6"/>
      <c r="G12" s="6">
        <v>42</v>
      </c>
      <c r="H12" s="149" t="s">
        <v>45</v>
      </c>
      <c r="I12" s="12">
        <f>SUMIF('2010 additions'!$A$14:$A$310,$G12,'2010 additions'!$E$14:$E$310)</f>
        <v>4000000</v>
      </c>
      <c r="J12" s="8"/>
    </row>
    <row r="13" spans="2:10" ht="12.75">
      <c r="B13" s="5"/>
      <c r="C13" s="6">
        <v>9</v>
      </c>
      <c r="D13" s="11" t="s">
        <v>77</v>
      </c>
      <c r="E13" s="12">
        <f>SUMIF('2010 additions'!$A$14:$A$310,$C13,'2010 additions'!$E$14:$E$310)</f>
        <v>1197000</v>
      </c>
      <c r="F13" s="6"/>
      <c r="G13" s="6">
        <v>43</v>
      </c>
      <c r="H13" s="150" t="s">
        <v>48</v>
      </c>
      <c r="I13" s="12">
        <f>SUMIF('2010 additions'!$A$14:$A$310,$G13,'2010 additions'!$E$14:$E$310)</f>
        <v>2347999</v>
      </c>
      <c r="J13" s="8"/>
    </row>
    <row r="14" spans="2:10" ht="12.75">
      <c r="B14" s="5"/>
      <c r="C14" s="6">
        <v>9.1</v>
      </c>
      <c r="D14" s="11" t="s">
        <v>481</v>
      </c>
      <c r="E14" s="12">
        <f>SUMIF('2010 additions'!$A$14:$A$310,$C14,'2010 additions'!$E$14:$E$310)</f>
        <v>410000</v>
      </c>
      <c r="F14" s="6"/>
      <c r="G14" s="6">
        <v>44</v>
      </c>
      <c r="H14" s="150" t="s">
        <v>74</v>
      </c>
      <c r="I14" s="12">
        <f>SUMIF('2010 additions'!$A$14:$A$310,$G14,'2010 additions'!$E$14:$E$310)</f>
        <v>2000000</v>
      </c>
      <c r="J14" s="8"/>
    </row>
    <row r="15" spans="2:10" ht="12.75">
      <c r="B15" s="5"/>
      <c r="C15" s="6">
        <v>10</v>
      </c>
      <c r="D15" s="11" t="s">
        <v>482</v>
      </c>
      <c r="E15" s="12">
        <f>SUMIF('2010 additions'!$A$14:$A$310,$C15,'2010 additions'!$E$14:$E$310)</f>
        <v>492625</v>
      </c>
      <c r="F15" s="6"/>
      <c r="G15" s="6">
        <v>45</v>
      </c>
      <c r="H15" s="150" t="s">
        <v>485</v>
      </c>
      <c r="I15" s="12">
        <f>SUMIF('2010 additions'!$A$14:$A$310,$G15,'2010 additions'!$E$14:$E$310)</f>
        <v>1355500</v>
      </c>
      <c r="J15" s="8"/>
    </row>
    <row r="16" spans="2:10" ht="12.75">
      <c r="B16" s="5"/>
      <c r="C16" s="6">
        <v>15</v>
      </c>
      <c r="D16" s="11"/>
      <c r="E16" s="12">
        <f>SUMIF('2010 additions'!$A$14:$A$310,$C16,'2010 additions'!$E$14:$E$310)</f>
        <v>0</v>
      </c>
      <c r="F16" s="6"/>
      <c r="G16" s="6">
        <v>53</v>
      </c>
      <c r="H16" s="13" t="s">
        <v>72</v>
      </c>
      <c r="I16" s="12">
        <f>SUMIF('2010 additions'!$A$14:$A$310,$G16,'2010 additions'!$E$14:$E$310)</f>
        <v>390001</v>
      </c>
      <c r="J16" s="8"/>
    </row>
    <row r="17" spans="2:10" ht="12.75">
      <c r="B17" s="5"/>
      <c r="C17" s="6">
        <v>16</v>
      </c>
      <c r="D17" s="6"/>
      <c r="E17" s="14">
        <f>SUM(E5:E16)</f>
        <v>33389337</v>
      </c>
      <c r="F17" s="6"/>
      <c r="G17" s="6">
        <v>58</v>
      </c>
      <c r="H17" s="13"/>
      <c r="I17" s="12">
        <f>SUMIF('2010 additions'!$A$14:$A$310,$G17,'2010 additions'!$E$14:$E$310)</f>
        <v>0</v>
      </c>
      <c r="J17" s="8"/>
    </row>
    <row r="18" spans="2:10" ht="12.75">
      <c r="B18" s="5"/>
      <c r="C18" s="6">
        <v>17</v>
      </c>
      <c r="D18" s="6"/>
      <c r="E18" s="6"/>
      <c r="F18" s="6"/>
      <c r="G18" s="6"/>
      <c r="H18" s="6"/>
      <c r="I18" s="14">
        <f>SUM(I5:I17)</f>
        <v>33607504</v>
      </c>
      <c r="J18" s="8"/>
    </row>
    <row r="19" spans="2:10" ht="12.75">
      <c r="B19" s="5"/>
      <c r="C19" s="6">
        <v>18</v>
      </c>
      <c r="D19" s="9" t="s">
        <v>25</v>
      </c>
      <c r="E19" s="6"/>
      <c r="F19" s="6"/>
      <c r="G19" s="6"/>
      <c r="H19" s="6"/>
      <c r="I19" s="7"/>
      <c r="J19" s="8"/>
    </row>
    <row r="20" spans="2:10" ht="12.75">
      <c r="B20" s="5"/>
      <c r="C20" s="6">
        <v>19</v>
      </c>
      <c r="D20" s="13" t="s">
        <v>489</v>
      </c>
      <c r="E20" s="12">
        <f>SUMIF('2010 additions'!$A$14:$A$310,$C20,'2010 additions'!$E$14:$E$310)</f>
        <v>1450000</v>
      </c>
      <c r="F20" s="6"/>
      <c r="G20" s="6"/>
      <c r="H20" s="10" t="s">
        <v>2</v>
      </c>
      <c r="I20" s="6"/>
      <c r="J20" s="8"/>
    </row>
    <row r="21" spans="2:10" ht="12.75">
      <c r="B21" s="5"/>
      <c r="C21" s="6">
        <v>20</v>
      </c>
      <c r="D21" s="13" t="s">
        <v>31</v>
      </c>
      <c r="E21" s="12">
        <f>SUMIF('2010 additions'!$A$14:$A$310,$C21,'2010 additions'!$E$14:$E$310)</f>
        <v>1250000</v>
      </c>
      <c r="F21" s="6"/>
      <c r="G21" s="6">
        <v>64</v>
      </c>
      <c r="H21" s="11" t="s">
        <v>16</v>
      </c>
      <c r="I21" s="12">
        <f>SUMIF('2010 additions'!$A$14:$A$310,$G21,'2010 additions'!$E$14:$E$310)</f>
        <v>3498894</v>
      </c>
      <c r="J21" s="8"/>
    </row>
    <row r="22" spans="2:10" ht="12.75">
      <c r="B22" s="5"/>
      <c r="C22" s="6">
        <v>21</v>
      </c>
      <c r="D22" s="13" t="s">
        <v>472</v>
      </c>
      <c r="E22" s="12">
        <f>SUMIF('2010 additions'!$A$14:$A$310,$C22,'2010 additions'!$E$14:$E$310)</f>
        <v>3575000</v>
      </c>
      <c r="F22" s="6"/>
      <c r="G22" s="6">
        <v>65</v>
      </c>
      <c r="H22" s="11" t="s">
        <v>71</v>
      </c>
      <c r="I22" s="12">
        <f>SUMIF('2010 additions'!$A$14:$A$310,$G22,'2010 additions'!$E$14:$E$310)</f>
        <v>500000</v>
      </c>
      <c r="J22" s="8"/>
    </row>
    <row r="23" spans="2:10" ht="12.75">
      <c r="B23" s="5"/>
      <c r="C23" s="6">
        <v>22</v>
      </c>
      <c r="D23" s="6" t="s">
        <v>264</v>
      </c>
      <c r="E23" s="12">
        <f>SUMIF('2010 additions'!$A$14:$A$310,$C23,'2010 additions'!$E$14:$E$310)</f>
        <v>800000</v>
      </c>
      <c r="F23" s="6"/>
      <c r="G23" s="6">
        <v>68</v>
      </c>
      <c r="H23" s="11"/>
      <c r="I23" s="12">
        <f>SUMIF('2010 additions'!$A$14:$A$310,$G23,'2010 additions'!$E$14:$E$310)</f>
        <v>0</v>
      </c>
      <c r="J23" s="8"/>
    </row>
    <row r="24" spans="2:10" ht="12.75">
      <c r="B24" s="5"/>
      <c r="C24" s="6">
        <v>23</v>
      </c>
      <c r="D24" s="13" t="s">
        <v>39</v>
      </c>
      <c r="E24" s="12">
        <f>SUMIF('2010 additions'!$A$14:$A$310,$C24,'2010 additions'!$E$14:$E$310)</f>
        <v>750000</v>
      </c>
      <c r="F24" s="6"/>
      <c r="G24" s="6">
        <v>69</v>
      </c>
      <c r="H24" s="6"/>
      <c r="I24" s="14">
        <f>SUM(I21:I23)</f>
        <v>3998894</v>
      </c>
      <c r="J24" s="8"/>
    </row>
    <row r="25" spans="2:10" ht="12.75">
      <c r="B25" s="5"/>
      <c r="C25" s="6">
        <v>24</v>
      </c>
      <c r="D25" s="13" t="s">
        <v>473</v>
      </c>
      <c r="E25" s="12">
        <f>SUMIF('2010 additions'!$A$14:$A$310,$C25,'2010 additions'!$E$14:$E$310)</f>
        <v>975000</v>
      </c>
      <c r="F25" s="6"/>
      <c r="G25" s="6">
        <v>70</v>
      </c>
      <c r="H25" s="6"/>
      <c r="I25" s="6"/>
      <c r="J25" s="8"/>
    </row>
    <row r="26" spans="2:10" ht="12.75">
      <c r="B26" s="5"/>
      <c r="C26" s="6">
        <v>25</v>
      </c>
      <c r="D26" s="13" t="s">
        <v>491</v>
      </c>
      <c r="E26" s="12">
        <f>SUMIF('2010 additions'!$A$14:$A$310,$C26,'2010 additions'!$E$14:$E$310)</f>
        <v>1300000</v>
      </c>
      <c r="F26" s="6"/>
      <c r="G26" s="6">
        <v>71</v>
      </c>
      <c r="H26" s="10" t="s">
        <v>23</v>
      </c>
      <c r="I26" s="6"/>
      <c r="J26" s="8"/>
    </row>
    <row r="27" spans="2:10" ht="12.75">
      <c r="B27" s="5"/>
      <c r="C27" s="6">
        <v>26</v>
      </c>
      <c r="D27" s="13" t="s">
        <v>365</v>
      </c>
      <c r="E27" s="12">
        <f>SUMIF('2010 additions'!$A$14:$A$310,$C27,'2010 additions'!$E$14:$E$310)</f>
        <v>750000</v>
      </c>
      <c r="F27" s="6"/>
      <c r="G27" s="6">
        <v>72</v>
      </c>
      <c r="H27" s="13" t="s">
        <v>24</v>
      </c>
      <c r="I27" s="14">
        <f>SUMIF('2010 additions'!$A$14:$A$310,$G27,'2010 additions'!$E$14:$E$310)</f>
        <v>9971033</v>
      </c>
      <c r="J27" s="8"/>
    </row>
    <row r="28" spans="2:10" ht="12.75">
      <c r="B28" s="5"/>
      <c r="C28" s="6">
        <v>27</v>
      </c>
      <c r="D28" s="13" t="s">
        <v>474</v>
      </c>
      <c r="E28" s="12">
        <f>SUMIF('2010 additions'!$A$14:$A$310,$C28,'2010 additions'!$E$14:$E$310)</f>
        <v>503000</v>
      </c>
      <c r="F28" s="6"/>
      <c r="G28" s="6">
        <v>73</v>
      </c>
      <c r="H28" s="6"/>
      <c r="I28" s="6"/>
      <c r="J28" s="8"/>
    </row>
    <row r="29" spans="2:10" ht="12.75">
      <c r="B29" s="5"/>
      <c r="C29" s="6">
        <v>28</v>
      </c>
      <c r="D29" s="13" t="s">
        <v>475</v>
      </c>
      <c r="E29" s="12">
        <f>SUMIF('2010 additions'!$A$14:$A$310,$C29,'2010 additions'!$E$14:$E$310)</f>
        <v>519000</v>
      </c>
      <c r="F29" s="6"/>
      <c r="G29" s="6">
        <v>88</v>
      </c>
      <c r="H29" s="9"/>
      <c r="I29" s="12"/>
      <c r="J29" s="8"/>
    </row>
    <row r="30" spans="2:10" ht="12.75">
      <c r="B30" s="5"/>
      <c r="C30" s="6">
        <v>29</v>
      </c>
      <c r="D30" s="13" t="s">
        <v>490</v>
      </c>
      <c r="E30" s="12">
        <f>SUMIF('2010 additions'!$A$14:$A$310,$C30,'2010 additions'!$E$14:$E$310)</f>
        <v>1500000</v>
      </c>
      <c r="F30" s="6"/>
      <c r="G30" s="6">
        <v>200</v>
      </c>
      <c r="H30" s="13" t="s">
        <v>488</v>
      </c>
      <c r="I30" s="14">
        <f>SUMIF('2010 additions'!$A$14:$A$310,$G30,'2010 additions'!$E$14:$E$310)</f>
        <v>44448071</v>
      </c>
      <c r="J30" s="8"/>
    </row>
    <row r="31" spans="2:10" ht="12.75">
      <c r="B31" s="5"/>
      <c r="C31" s="6">
        <v>30</v>
      </c>
      <c r="D31" s="13" t="s">
        <v>479</v>
      </c>
      <c r="E31" s="12">
        <f>SUMIF('2010 additions'!$A$14:$A$310,$C31,'2010 additions'!$E$14:$E$310)</f>
        <v>1250001</v>
      </c>
      <c r="F31" s="6"/>
      <c r="G31" s="6">
        <v>90</v>
      </c>
      <c r="H31" s="6"/>
      <c r="I31" s="6"/>
      <c r="J31" s="8"/>
    </row>
    <row r="32" spans="2:10" ht="12.75">
      <c r="B32" s="5"/>
      <c r="C32" s="6">
        <v>31</v>
      </c>
      <c r="D32" s="6" t="s">
        <v>370</v>
      </c>
      <c r="E32" s="12">
        <f>SUMIF('2010 additions'!$A$14:$A$310,$C32,'2010 additions'!$E$14:$E$310)</f>
        <v>485001</v>
      </c>
      <c r="F32" s="6"/>
      <c r="G32" s="6">
        <v>102</v>
      </c>
      <c r="H32" s="9" t="s">
        <v>67</v>
      </c>
      <c r="I32" s="16">
        <f>+I30+I27+I24+I18+E38+E17</f>
        <v>144302845</v>
      </c>
      <c r="J32" s="8"/>
    </row>
    <row r="33" spans="2:10" ht="12.75">
      <c r="B33" s="5"/>
      <c r="C33" s="6">
        <v>32</v>
      </c>
      <c r="D33" s="13" t="s">
        <v>492</v>
      </c>
      <c r="E33" s="12">
        <f>SUMIF('2010 additions'!$A$14:$A$310,$C33,'2010 additions'!$E$14:$E$310)</f>
        <v>570000</v>
      </c>
      <c r="F33" s="6"/>
      <c r="G33" s="6">
        <v>103</v>
      </c>
      <c r="H33" s="13"/>
      <c r="I33" s="18"/>
      <c r="J33" s="8"/>
    </row>
    <row r="34" spans="2:10" ht="12.75">
      <c r="B34" s="5"/>
      <c r="C34" s="6">
        <v>33</v>
      </c>
      <c r="D34" s="13" t="s">
        <v>476</v>
      </c>
      <c r="E34" s="12">
        <f>SUMIF('2010 additions'!$A$14:$A$310,$C34,'2010 additions'!$E$14:$E$310)</f>
        <v>650000</v>
      </c>
      <c r="F34" s="6"/>
      <c r="G34" s="6">
        <v>104</v>
      </c>
      <c r="H34" s="6" t="s">
        <v>70</v>
      </c>
      <c r="I34" s="14">
        <v>43259000</v>
      </c>
      <c r="J34" s="8"/>
    </row>
    <row r="35" spans="2:10" ht="12.75">
      <c r="B35" s="5"/>
      <c r="C35" s="6">
        <v>34</v>
      </c>
      <c r="D35" s="13" t="s">
        <v>369</v>
      </c>
      <c r="E35" s="12">
        <f>SUMIF('2010 additions'!$A$14:$A$310,$C35,'2010 additions'!$E$14:$E$310)</f>
        <v>2044003</v>
      </c>
      <c r="F35" s="6"/>
      <c r="G35" s="6"/>
      <c r="H35" s="13"/>
      <c r="I35" s="18"/>
      <c r="J35" s="8"/>
    </row>
    <row r="36" spans="2:10" ht="12.75">
      <c r="B36" s="5"/>
      <c r="C36" s="152">
        <v>34.1</v>
      </c>
      <c r="D36" s="13" t="s">
        <v>41</v>
      </c>
      <c r="E36" s="12">
        <f>SUMIF('2010 additions'!$A$14:$A$310,$C36,'2010 additions'!$E$14:$E$310)</f>
        <v>517001</v>
      </c>
      <c r="F36" s="6"/>
      <c r="G36" s="6"/>
      <c r="H36" s="13"/>
      <c r="I36" s="18"/>
      <c r="J36" s="8"/>
    </row>
    <row r="37" spans="2:10" ht="15" thickBot="1">
      <c r="B37" s="5"/>
      <c r="C37" s="6"/>
      <c r="D37" s="13"/>
      <c r="E37" s="12"/>
      <c r="F37" s="6"/>
      <c r="G37" s="6"/>
      <c r="H37" s="19" t="s">
        <v>486</v>
      </c>
      <c r="I37" s="20">
        <f>I32+I34</f>
        <v>187561845</v>
      </c>
      <c r="J37" s="8"/>
    </row>
    <row r="38" spans="2:10" ht="13.5" thickTop="1">
      <c r="B38" s="5"/>
      <c r="C38" s="6"/>
      <c r="D38" s="6"/>
      <c r="E38" s="14">
        <f>SUM(E20:E36)</f>
        <v>18888006</v>
      </c>
      <c r="F38" s="6"/>
      <c r="G38" s="6"/>
      <c r="H38" s="6"/>
      <c r="I38" s="6"/>
      <c r="J38" s="8"/>
    </row>
    <row r="39" spans="2:10" ht="12.75">
      <c r="B39" s="5"/>
      <c r="C39" s="6"/>
      <c r="D39" s="6"/>
      <c r="E39" s="6"/>
      <c r="F39" s="6"/>
      <c r="G39" s="6"/>
      <c r="H39" s="6"/>
      <c r="I39" s="6"/>
      <c r="J39" s="8"/>
    </row>
    <row r="40" spans="2:12" ht="12.75" customHeight="1">
      <c r="B40" s="5"/>
      <c r="C40" s="6"/>
      <c r="D40" s="6" t="s">
        <v>496</v>
      </c>
      <c r="E40" s="6"/>
      <c r="F40" s="6"/>
      <c r="G40" s="6"/>
      <c r="H40" s="6"/>
      <c r="I40" s="6"/>
      <c r="J40" s="8"/>
      <c r="K40" s="6"/>
      <c r="L40" s="6"/>
    </row>
    <row r="41" spans="2:12" ht="12.75">
      <c r="B41" s="5"/>
      <c r="C41" s="6"/>
      <c r="D41" s="6"/>
      <c r="E41" s="6"/>
      <c r="F41" s="6"/>
      <c r="G41" s="6"/>
      <c r="H41" s="6"/>
      <c r="I41" s="6"/>
      <c r="J41" s="8"/>
      <c r="K41" s="6"/>
      <c r="L41" s="6"/>
    </row>
    <row r="42" spans="2:12" ht="7.5" customHeight="1" thickBot="1">
      <c r="B42" s="22"/>
      <c r="C42" s="23"/>
      <c r="D42" s="23"/>
      <c r="E42" s="23"/>
      <c r="F42" s="23"/>
      <c r="G42" s="23"/>
      <c r="H42" s="23"/>
      <c r="I42" s="23"/>
      <c r="J42" s="26"/>
      <c r="K42" s="6"/>
      <c r="L42" s="6"/>
    </row>
    <row r="43" spans="6:12" ht="12.75">
      <c r="F43" s="6"/>
      <c r="G43" s="6"/>
      <c r="H43" s="6"/>
      <c r="I43" s="6"/>
      <c r="J43" s="6"/>
      <c r="K43" s="6"/>
      <c r="L43" s="6"/>
    </row>
    <row r="44" spans="6:12" ht="12.75">
      <c r="F44" s="6"/>
      <c r="G44" s="6"/>
      <c r="H44" s="6"/>
      <c r="I44" s="6"/>
      <c r="J44" s="6"/>
      <c r="K44" s="6"/>
      <c r="L44" s="6"/>
    </row>
  </sheetData>
  <sheetProtection/>
  <printOptions horizontalCentered="1"/>
  <pageMargins left="0.75" right="0.5" top="1.5" bottom="0.5" header="0.5" footer="0.25"/>
  <pageSetup fitToHeight="1" fitToWidth="1" horizontalDpi="600" verticalDpi="600" orientation="portrait" scale="74" r:id="rId1"/>
  <headerFooter alignWithMargins="0">
    <oddHeader>&amp;C&amp;"Times New Roman,Bold Italic"&amp;28
Avista 2010 Capital Additions Detail (System)
&amp;RExhibit No. ___(DBD-4)</oddHeader>
    <oddFooter>&amp;R&amp;"Times New Roman,Regular"&amp;14Page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1"/>
  <sheetViews>
    <sheetView zoomScalePageLayoutView="0" workbookViewId="0" topLeftCell="A292">
      <selection activeCell="A295" sqref="A295"/>
    </sheetView>
  </sheetViews>
  <sheetFormatPr defaultColWidth="9.140625" defaultRowHeight="12.75"/>
  <cols>
    <col min="2" max="2" width="37.140625" style="0" customWidth="1"/>
    <col min="4" max="4" width="6.57421875" style="0" customWidth="1"/>
    <col min="5" max="5" width="8.00390625" style="0" bestFit="1" customWidth="1"/>
    <col min="6" max="6" width="11.421875" style="0" customWidth="1"/>
    <col min="10" max="10" width="12.28125" style="0" bestFit="1" customWidth="1"/>
    <col min="15" max="17" width="11.00390625" style="0" bestFit="1" customWidth="1"/>
    <col min="18" max="18" width="11.7109375" style="0" customWidth="1"/>
    <col min="19" max="19" width="11.28125" style="0" customWidth="1"/>
    <col min="20" max="20" width="11.00390625" style="0" customWidth="1"/>
  </cols>
  <sheetData>
    <row r="1" spans="2:19" ht="12.75">
      <c r="B1" t="s">
        <v>82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ht="12.75">
      <c r="B2" t="s">
        <v>83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>
      <c r="B3" t="s">
        <v>382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6:19" ht="12.75"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6:19" ht="12.75"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6:19" ht="12.75"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ht="12.75">
      <c r="B7" t="s">
        <v>86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6:19" ht="12.75"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5:20" ht="12.75">
      <c r="E9" s="28" t="s">
        <v>383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137"/>
      <c r="S9" s="137"/>
      <c r="T9" s="28"/>
    </row>
    <row r="10" spans="2:20" ht="12.75">
      <c r="B10" s="29" t="s">
        <v>88</v>
      </c>
      <c r="C10" s="28" t="s">
        <v>89</v>
      </c>
      <c r="D10" s="28"/>
      <c r="E10" s="28" t="s">
        <v>384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137"/>
      <c r="S10" s="137"/>
      <c r="T10" s="28"/>
    </row>
    <row r="11" spans="3:20" ht="12.75">
      <c r="C11" s="30">
        <v>2010</v>
      </c>
      <c r="D11" s="30"/>
      <c r="E11" s="72" t="s">
        <v>385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72"/>
    </row>
    <row r="12" spans="2:19" ht="12.75">
      <c r="B12" s="73" t="s">
        <v>92</v>
      </c>
      <c r="C12" s="30" t="s">
        <v>93</v>
      </c>
      <c r="D12" s="30"/>
      <c r="E12" s="30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6:19" ht="12.75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2:19" ht="12.75">
      <c r="B14" s="33" t="s">
        <v>1</v>
      </c>
      <c r="C14" s="28"/>
      <c r="D14" s="28"/>
      <c r="E14" s="28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12.75">
      <c r="B15" s="34" t="s">
        <v>95</v>
      </c>
      <c r="C15" s="28"/>
      <c r="D15" s="28"/>
      <c r="E15" s="28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12.75">
      <c r="A16">
        <v>1</v>
      </c>
      <c r="B16" s="74" t="s">
        <v>96</v>
      </c>
      <c r="C16" s="75" t="s">
        <v>97</v>
      </c>
      <c r="D16" s="76"/>
      <c r="E16" s="142">
        <v>63561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4"/>
    </row>
    <row r="17" spans="1:19" ht="12.75">
      <c r="A17">
        <v>1</v>
      </c>
      <c r="B17" s="74" t="s">
        <v>98</v>
      </c>
      <c r="C17" s="75" t="s">
        <v>99</v>
      </c>
      <c r="D17" s="76"/>
      <c r="E17" s="143">
        <v>1753825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54"/>
    </row>
    <row r="18" spans="1:19" ht="12.75">
      <c r="A18">
        <v>3</v>
      </c>
      <c r="B18" s="74" t="s">
        <v>100</v>
      </c>
      <c r="C18" s="75" t="s">
        <v>101</v>
      </c>
      <c r="D18" s="76"/>
      <c r="E18" s="38">
        <v>78418</v>
      </c>
      <c r="F18" s="21" t="s">
        <v>470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4"/>
    </row>
    <row r="19" spans="1:19" ht="12.75">
      <c r="A19">
        <v>2</v>
      </c>
      <c r="B19" s="74" t="s">
        <v>102</v>
      </c>
      <c r="C19" s="75" t="s">
        <v>103</v>
      </c>
      <c r="D19" s="76"/>
      <c r="E19" s="39">
        <f>4254600-1980000</f>
        <v>2274600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4"/>
    </row>
    <row r="20" spans="2:19" ht="12.75">
      <c r="B20" s="77" t="s">
        <v>104</v>
      </c>
      <c r="C20" s="28"/>
      <c r="D20" s="28"/>
      <c r="E20" s="38">
        <f>SUM(E16:E19)</f>
        <v>4170404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54"/>
    </row>
    <row r="21" spans="3:19" ht="12.75">
      <c r="C21" s="28"/>
      <c r="D21" s="28"/>
      <c r="E21" s="28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2:19" ht="12.75">
      <c r="B22" s="34"/>
      <c r="C22" s="28"/>
      <c r="D22" s="28"/>
      <c r="E22" s="28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19" ht="12.75">
      <c r="B23" s="34" t="s">
        <v>105</v>
      </c>
      <c r="C23" s="28"/>
      <c r="D23" s="28"/>
      <c r="E23" s="28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12.75">
      <c r="A24" s="117">
        <v>8</v>
      </c>
      <c r="B24" s="74" t="s">
        <v>106</v>
      </c>
      <c r="C24" s="75" t="s">
        <v>107</v>
      </c>
      <c r="D24" s="76"/>
      <c r="E24" s="38">
        <v>419338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4"/>
    </row>
    <row r="25" spans="1:19" ht="12.75">
      <c r="A25" s="117">
        <v>8</v>
      </c>
      <c r="B25" s="74" t="s">
        <v>108</v>
      </c>
      <c r="C25" s="75" t="s">
        <v>109</v>
      </c>
      <c r="D25" s="76"/>
      <c r="E25" s="38">
        <v>49963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54"/>
    </row>
    <row r="26" spans="1:19" ht="25.5">
      <c r="A26" s="117">
        <v>8</v>
      </c>
      <c r="B26" s="74" t="s">
        <v>386</v>
      </c>
      <c r="C26" s="75">
        <v>4004</v>
      </c>
      <c r="D26" s="76"/>
      <c r="E26" s="38">
        <v>339370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4"/>
    </row>
    <row r="27" spans="2:19" ht="12.75">
      <c r="B27" s="74" t="s">
        <v>110</v>
      </c>
      <c r="C27" s="75" t="s">
        <v>111</v>
      </c>
      <c r="D27" s="76"/>
      <c r="E27" s="38"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54"/>
    </row>
    <row r="28" spans="1:19" ht="12.75">
      <c r="A28">
        <v>5</v>
      </c>
      <c r="B28" s="74" t="s">
        <v>112</v>
      </c>
      <c r="C28" s="75" t="s">
        <v>113</v>
      </c>
      <c r="D28" s="76"/>
      <c r="E28" s="38"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54"/>
    </row>
    <row r="29" spans="1:19" ht="12.75">
      <c r="A29">
        <v>8</v>
      </c>
      <c r="B29" s="74" t="s">
        <v>114</v>
      </c>
      <c r="C29" s="75" t="s">
        <v>115</v>
      </c>
      <c r="D29" s="76"/>
      <c r="E29" s="38">
        <v>427186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54"/>
    </row>
    <row r="30" spans="1:19" ht="12.75">
      <c r="A30">
        <v>4</v>
      </c>
      <c r="B30" s="74" t="s">
        <v>116</v>
      </c>
      <c r="C30" s="75" t="s">
        <v>117</v>
      </c>
      <c r="D30" s="76"/>
      <c r="E30" s="145">
        <v>3954206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54"/>
    </row>
    <row r="31" spans="1:19" ht="12.75">
      <c r="A31">
        <v>6</v>
      </c>
      <c r="B31" s="74" t="s">
        <v>118</v>
      </c>
      <c r="C31" s="75" t="s">
        <v>119</v>
      </c>
      <c r="D31" s="76"/>
      <c r="E31" s="145">
        <v>7551000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54"/>
    </row>
    <row r="32" spans="1:19" ht="12.75">
      <c r="A32">
        <v>8</v>
      </c>
      <c r="B32" s="74" t="s">
        <v>120</v>
      </c>
      <c r="C32" s="75" t="s">
        <v>121</v>
      </c>
      <c r="D32" s="76"/>
      <c r="E32" s="38">
        <v>310000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54"/>
    </row>
    <row r="33" spans="1:19" ht="12.75">
      <c r="A33">
        <v>8</v>
      </c>
      <c r="B33" s="74" t="s">
        <v>122</v>
      </c>
      <c r="C33" s="75" t="s">
        <v>123</v>
      </c>
      <c r="D33" s="76"/>
      <c r="E33" s="38">
        <v>68170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4"/>
    </row>
    <row r="34" spans="1:19" ht="12.75">
      <c r="A34">
        <v>8</v>
      </c>
      <c r="B34" s="74" t="s">
        <v>124</v>
      </c>
      <c r="C34" s="75" t="s">
        <v>125</v>
      </c>
      <c r="D34" s="76"/>
      <c r="E34" s="38">
        <v>130785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54"/>
    </row>
    <row r="35" spans="1:19" ht="12.75">
      <c r="A35">
        <v>8</v>
      </c>
      <c r="B35" s="74" t="s">
        <v>387</v>
      </c>
      <c r="C35" s="75" t="s">
        <v>388</v>
      </c>
      <c r="D35" s="76"/>
      <c r="E35" s="38">
        <v>126614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54"/>
    </row>
    <row r="36" spans="2:19" ht="12.75">
      <c r="B36" s="74" t="s">
        <v>389</v>
      </c>
      <c r="C36" s="75" t="s">
        <v>390</v>
      </c>
      <c r="D36" s="76"/>
      <c r="E36" s="76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21"/>
      <c r="S36" s="54"/>
    </row>
    <row r="37" spans="2:19" ht="25.5">
      <c r="B37" s="74" t="s">
        <v>391</v>
      </c>
      <c r="C37" s="75" t="s">
        <v>392</v>
      </c>
      <c r="D37" s="76"/>
      <c r="E37" s="76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21"/>
      <c r="S37" s="54"/>
    </row>
    <row r="38" spans="2:19" ht="12.75">
      <c r="B38" s="74" t="s">
        <v>393</v>
      </c>
      <c r="C38" s="75" t="s">
        <v>394</v>
      </c>
      <c r="D38" s="76"/>
      <c r="E38" s="76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21"/>
      <c r="S38" s="54"/>
    </row>
    <row r="39" spans="2:19" ht="12.75">
      <c r="B39" s="74" t="s">
        <v>126</v>
      </c>
      <c r="C39" s="75" t="s">
        <v>127</v>
      </c>
      <c r="D39" s="76"/>
      <c r="E39" s="38">
        <v>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54"/>
    </row>
    <row r="40" spans="2:19" ht="12.75">
      <c r="B40" s="74" t="s">
        <v>395</v>
      </c>
      <c r="C40" s="75" t="s">
        <v>396</v>
      </c>
      <c r="D40" s="76"/>
      <c r="E40" s="38"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54"/>
    </row>
    <row r="41" spans="2:19" ht="12.75">
      <c r="B41" s="74" t="s">
        <v>397</v>
      </c>
      <c r="C41" s="75" t="s">
        <v>398</v>
      </c>
      <c r="D41" s="76"/>
      <c r="E41" s="38">
        <v>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54"/>
    </row>
    <row r="42" spans="1:19" ht="12.75">
      <c r="A42">
        <v>8</v>
      </c>
      <c r="B42" s="80" t="s">
        <v>399</v>
      </c>
      <c r="C42" s="28" t="s">
        <v>400</v>
      </c>
      <c r="D42" s="76"/>
      <c r="E42" s="38">
        <v>25000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54"/>
    </row>
    <row r="43" spans="1:19" ht="12.75">
      <c r="A43" s="117">
        <v>8</v>
      </c>
      <c r="B43" s="74" t="s">
        <v>128</v>
      </c>
      <c r="C43" s="75" t="s">
        <v>129</v>
      </c>
      <c r="D43" s="76"/>
      <c r="E43" s="38">
        <v>400049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54"/>
    </row>
    <row r="44" spans="2:19" ht="25.5">
      <c r="B44" s="74" t="s">
        <v>401</v>
      </c>
      <c r="C44" s="75">
        <v>6102</v>
      </c>
      <c r="D44" s="76"/>
      <c r="E44" s="38">
        <v>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54"/>
    </row>
    <row r="45" spans="1:19" ht="12.75">
      <c r="A45">
        <v>7</v>
      </c>
      <c r="B45" s="74" t="s">
        <v>130</v>
      </c>
      <c r="C45" s="75" t="s">
        <v>131</v>
      </c>
      <c r="D45" s="76"/>
      <c r="E45" s="145">
        <v>3595414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54"/>
    </row>
    <row r="46" spans="2:19" ht="12.75">
      <c r="B46" s="81" t="s">
        <v>357</v>
      </c>
      <c r="C46" s="75">
        <v>6104</v>
      </c>
      <c r="D46" s="76"/>
      <c r="E46" s="38">
        <v>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54"/>
    </row>
    <row r="47" spans="2:19" ht="12.75">
      <c r="B47" s="74" t="s">
        <v>402</v>
      </c>
      <c r="C47" s="75">
        <v>6105</v>
      </c>
      <c r="D47" s="76"/>
      <c r="E47" s="38">
        <v>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54"/>
    </row>
    <row r="48" spans="1:19" ht="25.5">
      <c r="A48" s="117">
        <v>7</v>
      </c>
      <c r="B48" s="81" t="s">
        <v>132</v>
      </c>
      <c r="C48" s="82">
        <v>6107</v>
      </c>
      <c r="D48" s="76"/>
      <c r="E48" s="38">
        <v>457213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54"/>
    </row>
    <row r="49" spans="2:19" ht="12.75">
      <c r="B49" s="80" t="s">
        <v>403</v>
      </c>
      <c r="C49" s="28" t="s">
        <v>404</v>
      </c>
      <c r="D49" s="76"/>
      <c r="E49" s="39"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54"/>
    </row>
    <row r="50" spans="2:19" ht="12.75">
      <c r="B50" s="77" t="s">
        <v>134</v>
      </c>
      <c r="C50" s="28"/>
      <c r="D50" s="28"/>
      <c r="E50" s="38">
        <f>SUM(E24:E49)</f>
        <v>17854308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54"/>
    </row>
    <row r="51" spans="2:19" ht="12.75">
      <c r="B51" s="81"/>
      <c r="C51" s="28"/>
      <c r="D51" s="28"/>
      <c r="E51" s="28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2:19" ht="12.75">
      <c r="B52" s="81"/>
      <c r="C52" s="28"/>
      <c r="D52" s="28"/>
      <c r="E52" s="28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2:19" ht="12.75">
      <c r="B53" s="81"/>
      <c r="C53" s="28"/>
      <c r="D53" s="28"/>
      <c r="E53" s="28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2:19" ht="12.75">
      <c r="B54" s="81"/>
      <c r="C54" s="28"/>
      <c r="D54" s="28"/>
      <c r="E54" s="28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2:19" ht="12.75">
      <c r="B55" s="34" t="s">
        <v>135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2.75">
      <c r="A56" s="117">
        <v>10</v>
      </c>
      <c r="B56" s="74" t="s">
        <v>136</v>
      </c>
      <c r="C56" s="75" t="s">
        <v>137</v>
      </c>
      <c r="D56" s="76"/>
      <c r="E56" s="38">
        <v>86961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54"/>
    </row>
    <row r="57" spans="2:19" ht="12.75">
      <c r="B57" s="74" t="s">
        <v>405</v>
      </c>
      <c r="C57" s="75" t="s">
        <v>406</v>
      </c>
      <c r="D57" s="76"/>
      <c r="E57" s="76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21"/>
      <c r="S57" s="54"/>
    </row>
    <row r="58" spans="1:19" ht="12.75">
      <c r="A58" s="117">
        <v>9.1</v>
      </c>
      <c r="B58" s="74" t="s">
        <v>138</v>
      </c>
      <c r="C58" s="75" t="s">
        <v>139</v>
      </c>
      <c r="D58" s="76"/>
      <c r="E58" s="38">
        <v>410000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54"/>
    </row>
    <row r="59" spans="1:19" ht="12.75">
      <c r="A59" s="117">
        <v>9</v>
      </c>
      <c r="B59" s="74" t="s">
        <v>140</v>
      </c>
      <c r="C59" s="75" t="s">
        <v>141</v>
      </c>
      <c r="D59" s="76"/>
      <c r="E59" s="38">
        <v>342000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54"/>
    </row>
    <row r="60" spans="1:19" ht="12.75">
      <c r="A60" s="117">
        <v>10</v>
      </c>
      <c r="B60" s="74" t="s">
        <v>142</v>
      </c>
      <c r="C60" s="75" t="s">
        <v>143</v>
      </c>
      <c r="D60" s="76"/>
      <c r="E60" s="38">
        <v>212817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54"/>
    </row>
    <row r="61" spans="1:19" ht="12.75">
      <c r="A61" s="117">
        <v>10</v>
      </c>
      <c r="B61" s="74" t="s">
        <v>144</v>
      </c>
      <c r="C61" s="75" t="s">
        <v>145</v>
      </c>
      <c r="D61" s="76"/>
      <c r="E61" s="38">
        <v>192847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54"/>
    </row>
    <row r="62" spans="1:19" ht="12.75">
      <c r="A62">
        <v>9</v>
      </c>
      <c r="B62" s="74" t="s">
        <v>146</v>
      </c>
      <c r="C62" s="75" t="s">
        <v>147</v>
      </c>
      <c r="D62" s="76"/>
      <c r="E62" s="147">
        <v>855000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54"/>
    </row>
    <row r="63" spans="2:19" ht="25.5">
      <c r="B63" s="74" t="s">
        <v>148</v>
      </c>
      <c r="C63" s="75">
        <v>4133</v>
      </c>
      <c r="D63" s="76"/>
      <c r="E63" s="38">
        <v>0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54"/>
    </row>
    <row r="64" spans="2:19" ht="12.75">
      <c r="B64" s="74" t="s">
        <v>407</v>
      </c>
      <c r="C64" s="75" t="s">
        <v>408</v>
      </c>
      <c r="D64" s="76"/>
      <c r="E64" s="38">
        <v>0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54"/>
    </row>
    <row r="65" spans="2:19" ht="12.75">
      <c r="B65" s="81" t="s">
        <v>149</v>
      </c>
      <c r="C65" s="76">
        <v>4143</v>
      </c>
      <c r="D65" s="76"/>
      <c r="E65" s="39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54"/>
    </row>
    <row r="66" spans="2:19" ht="12.75">
      <c r="B66" s="43" t="s">
        <v>150</v>
      </c>
      <c r="C66" s="28"/>
      <c r="D66" s="28"/>
      <c r="E66" s="38">
        <f>SUM(E56:E65)</f>
        <v>2099625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54"/>
    </row>
    <row r="67" spans="2:19" ht="12.75">
      <c r="B67" s="81"/>
      <c r="C67" s="76"/>
      <c r="D67" s="76"/>
      <c r="E67" s="76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54"/>
      <c r="S67" s="54"/>
    </row>
    <row r="68" spans="2:19" ht="12.75">
      <c r="B68" s="34"/>
      <c r="C68" s="28"/>
      <c r="D68" s="28"/>
      <c r="E68" s="28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3:19" ht="12.75">
      <c r="C69" s="28"/>
      <c r="D69" s="28"/>
      <c r="E69" s="28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2:19" ht="12.75">
      <c r="B70" s="33" t="s">
        <v>151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2.75">
      <c r="A71" s="117">
        <v>34.1</v>
      </c>
      <c r="B71" s="74" t="s">
        <v>152</v>
      </c>
      <c r="C71" s="75" t="s">
        <v>153</v>
      </c>
      <c r="D71" s="76"/>
      <c r="E71" s="78">
        <v>80000</v>
      </c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21"/>
      <c r="S71" s="54"/>
    </row>
    <row r="72" spans="2:19" s="83" customFormat="1" ht="25.5">
      <c r="B72" s="74" t="s">
        <v>27</v>
      </c>
      <c r="C72" s="75">
        <v>2105</v>
      </c>
      <c r="D72" s="76"/>
      <c r="E72" s="78">
        <v>0</v>
      </c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21"/>
      <c r="S72" s="139"/>
    </row>
    <row r="73" spans="2:19" s="83" customFormat="1" ht="25.5">
      <c r="B73" s="74" t="s">
        <v>29</v>
      </c>
      <c r="C73" s="75">
        <v>2113</v>
      </c>
      <c r="D73" s="76"/>
      <c r="E73" s="76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21"/>
      <c r="S73" s="139"/>
    </row>
    <row r="74" spans="2:19" s="83" customFormat="1" ht="12.75">
      <c r="B74" s="74" t="s">
        <v>159</v>
      </c>
      <c r="C74" s="75" t="s">
        <v>160</v>
      </c>
      <c r="D74" s="76"/>
      <c r="E74" s="76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21"/>
      <c r="S74" s="139"/>
    </row>
    <row r="75" spans="2:19" s="83" customFormat="1" ht="12.75">
      <c r="B75" s="74" t="s">
        <v>409</v>
      </c>
      <c r="C75" s="75" t="s">
        <v>410</v>
      </c>
      <c r="D75" s="76"/>
      <c r="E75" s="78">
        <v>0</v>
      </c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21"/>
      <c r="S75" s="139"/>
    </row>
    <row r="76" spans="1:19" s="83" customFormat="1" ht="25.5">
      <c r="A76" s="117">
        <v>34.1</v>
      </c>
      <c r="B76" s="74" t="s">
        <v>411</v>
      </c>
      <c r="C76" s="75">
        <v>2341</v>
      </c>
      <c r="D76" s="76"/>
      <c r="E76" s="78">
        <v>10000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21"/>
      <c r="S76" s="139"/>
    </row>
    <row r="77" spans="1:19" s="83" customFormat="1" ht="25.5">
      <c r="A77" s="117">
        <v>34.1</v>
      </c>
      <c r="B77" s="74" t="s">
        <v>412</v>
      </c>
      <c r="C77" s="75">
        <v>2473</v>
      </c>
      <c r="D77" s="76"/>
      <c r="E77" s="79">
        <v>325000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21"/>
      <c r="S77" s="139"/>
    </row>
    <row r="78" spans="1:19" s="83" customFormat="1" ht="25.5">
      <c r="A78" s="117"/>
      <c r="B78" s="74" t="s">
        <v>413</v>
      </c>
      <c r="C78" s="75">
        <v>2484</v>
      </c>
      <c r="D78" s="76"/>
      <c r="E78" s="79">
        <v>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21"/>
      <c r="S78" s="139"/>
    </row>
    <row r="79" spans="1:19" s="83" customFormat="1" ht="25.5">
      <c r="A79" s="117">
        <v>34.1</v>
      </c>
      <c r="B79" s="74" t="s">
        <v>191</v>
      </c>
      <c r="C79" s="75">
        <v>2492</v>
      </c>
      <c r="D79" s="76"/>
      <c r="E79" s="79">
        <v>102001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21"/>
      <c r="S79" s="139"/>
    </row>
    <row r="80" spans="2:19" s="83" customFormat="1" ht="6" customHeight="1">
      <c r="B80" s="74"/>
      <c r="C80" s="75"/>
      <c r="D80" s="76"/>
      <c r="E80" s="76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21"/>
      <c r="S80" s="139"/>
    </row>
    <row r="81" spans="1:19" s="83" customFormat="1" ht="12.75">
      <c r="A81" s="83">
        <v>31</v>
      </c>
      <c r="B81" s="84" t="s">
        <v>154</v>
      </c>
      <c r="C81" s="85" t="s">
        <v>155</v>
      </c>
      <c r="D81" s="86"/>
      <c r="E81" s="87">
        <v>260000</v>
      </c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0"/>
      <c r="S81" s="139"/>
    </row>
    <row r="82" spans="1:19" s="83" customFormat="1" ht="25.5">
      <c r="A82" s="83">
        <v>30</v>
      </c>
      <c r="B82" s="84" t="s">
        <v>29</v>
      </c>
      <c r="C82" s="85">
        <v>2051</v>
      </c>
      <c r="D82" s="86"/>
      <c r="E82" s="87">
        <v>500001</v>
      </c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0"/>
      <c r="S82" s="139"/>
    </row>
    <row r="83" spans="1:19" s="83" customFormat="1" ht="12.75">
      <c r="A83" s="83">
        <v>30</v>
      </c>
      <c r="B83" s="84" t="s">
        <v>26</v>
      </c>
      <c r="C83" s="85" t="s">
        <v>158</v>
      </c>
      <c r="D83" s="86"/>
      <c r="E83" s="87">
        <v>750000</v>
      </c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0"/>
      <c r="S83" s="139"/>
    </row>
    <row r="84" spans="1:19" ht="12.75">
      <c r="A84" s="83">
        <v>34</v>
      </c>
      <c r="B84" s="84" t="s">
        <v>205</v>
      </c>
      <c r="C84" s="85" t="s">
        <v>206</v>
      </c>
      <c r="D84" s="88"/>
      <c r="E84" s="89">
        <v>53000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90"/>
      <c r="S84" s="54"/>
    </row>
    <row r="85" spans="1:19" ht="12.75">
      <c r="A85" s="83">
        <v>34</v>
      </c>
      <c r="B85" s="84" t="s">
        <v>207</v>
      </c>
      <c r="C85" s="85" t="s">
        <v>208</v>
      </c>
      <c r="D85" s="88"/>
      <c r="E85" s="87">
        <v>361000</v>
      </c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0"/>
      <c r="S85" s="54"/>
    </row>
    <row r="86" spans="1:19" ht="12.75">
      <c r="A86" s="83">
        <v>34</v>
      </c>
      <c r="B86" s="84" t="s">
        <v>213</v>
      </c>
      <c r="C86" s="85" t="s">
        <v>214</v>
      </c>
      <c r="D86" s="88"/>
      <c r="E86" s="87">
        <v>125000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0"/>
      <c r="S86" s="54"/>
    </row>
    <row r="87" spans="1:19" ht="12.75">
      <c r="A87" s="83">
        <v>34</v>
      </c>
      <c r="B87" s="84" t="s">
        <v>218</v>
      </c>
      <c r="C87" s="85" t="s">
        <v>219</v>
      </c>
      <c r="D87" s="88"/>
      <c r="E87" s="87">
        <v>225000</v>
      </c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0"/>
      <c r="S87" s="54"/>
    </row>
    <row r="88" spans="2:19" ht="2.25" customHeight="1">
      <c r="B88" s="74"/>
      <c r="C88" s="75"/>
      <c r="D88" s="76"/>
      <c r="E88" s="76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21"/>
      <c r="S88" s="54"/>
    </row>
    <row r="89" spans="1:19" s="83" customFormat="1" ht="25.5">
      <c r="A89" s="83">
        <v>27</v>
      </c>
      <c r="B89" s="84" t="s">
        <v>161</v>
      </c>
      <c r="C89" s="85" t="s">
        <v>162</v>
      </c>
      <c r="D89" s="86"/>
      <c r="E89" s="87">
        <v>503000</v>
      </c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0"/>
      <c r="S89" s="139"/>
    </row>
    <row r="90" spans="1:19" s="83" customFormat="1" ht="12.75">
      <c r="A90" s="83">
        <v>31</v>
      </c>
      <c r="B90" s="84" t="s">
        <v>163</v>
      </c>
      <c r="C90" s="85" t="s">
        <v>164</v>
      </c>
      <c r="D90" s="86"/>
      <c r="E90" s="87">
        <v>225001</v>
      </c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0"/>
      <c r="S90" s="139"/>
    </row>
    <row r="91" spans="1:19" s="83" customFormat="1" ht="25.5">
      <c r="A91" s="83">
        <v>20</v>
      </c>
      <c r="B91" s="84" t="s">
        <v>31</v>
      </c>
      <c r="C91" s="85" t="s">
        <v>167</v>
      </c>
      <c r="D91" s="86"/>
      <c r="E91" s="87">
        <v>1250000</v>
      </c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0"/>
      <c r="S91" s="139"/>
    </row>
    <row r="92" spans="1:19" s="83" customFormat="1" ht="12.75">
      <c r="A92" s="83">
        <v>34</v>
      </c>
      <c r="B92" s="84" t="s">
        <v>168</v>
      </c>
      <c r="C92" s="85" t="s">
        <v>169</v>
      </c>
      <c r="D92" s="86"/>
      <c r="E92" s="87">
        <v>165000</v>
      </c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0"/>
      <c r="S92" s="139"/>
    </row>
    <row r="93" spans="1:19" s="83" customFormat="1" ht="12.75">
      <c r="A93" s="83">
        <v>34</v>
      </c>
      <c r="B93" s="84" t="s">
        <v>170</v>
      </c>
      <c r="C93" s="85" t="s">
        <v>171</v>
      </c>
      <c r="D93" s="86"/>
      <c r="E93" s="87">
        <v>100000</v>
      </c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0"/>
      <c r="S93" s="139"/>
    </row>
    <row r="94" spans="1:19" s="83" customFormat="1" ht="12.75">
      <c r="A94" s="83">
        <v>26</v>
      </c>
      <c r="B94" s="84" t="s">
        <v>414</v>
      </c>
      <c r="C94" s="85" t="s">
        <v>415</v>
      </c>
      <c r="D94" s="86"/>
      <c r="E94" s="87">
        <v>750000</v>
      </c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0"/>
      <c r="S94" s="139"/>
    </row>
    <row r="95" spans="1:19" ht="25.5">
      <c r="A95" s="83">
        <v>34</v>
      </c>
      <c r="B95" s="84" t="s">
        <v>221</v>
      </c>
      <c r="C95" s="85">
        <v>2493</v>
      </c>
      <c r="D95" s="88"/>
      <c r="E95" s="87">
        <v>100001</v>
      </c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0"/>
      <c r="S95" s="54"/>
    </row>
    <row r="96" spans="1:19" s="83" customFormat="1" ht="25.5">
      <c r="A96" s="83">
        <v>34</v>
      </c>
      <c r="B96" s="84" t="s">
        <v>172</v>
      </c>
      <c r="C96" s="85" t="s">
        <v>173</v>
      </c>
      <c r="D96" s="86"/>
      <c r="E96" s="87">
        <v>215001</v>
      </c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0"/>
      <c r="S96" s="139"/>
    </row>
    <row r="97" spans="1:19" s="83" customFormat="1" ht="12.75">
      <c r="A97" s="83">
        <v>22</v>
      </c>
      <c r="B97" s="84" t="s">
        <v>264</v>
      </c>
      <c r="C97" s="85" t="s">
        <v>265</v>
      </c>
      <c r="D97" s="86"/>
      <c r="E97" s="87">
        <v>510001</v>
      </c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0"/>
      <c r="S97" s="139"/>
    </row>
    <row r="98" spans="1:19" s="83" customFormat="1" ht="12.75">
      <c r="A98" s="83">
        <v>22</v>
      </c>
      <c r="B98" s="84" t="s">
        <v>209</v>
      </c>
      <c r="C98" s="85" t="s">
        <v>210</v>
      </c>
      <c r="D98" s="88"/>
      <c r="E98" s="87">
        <v>289999</v>
      </c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0"/>
      <c r="S98" s="139"/>
    </row>
    <row r="99" spans="1:19" s="83" customFormat="1" ht="12.75">
      <c r="A99" s="83">
        <v>34</v>
      </c>
      <c r="B99" s="84" t="s">
        <v>174</v>
      </c>
      <c r="C99" s="85" t="s">
        <v>175</v>
      </c>
      <c r="D99" s="86"/>
      <c r="E99" s="87">
        <v>250001</v>
      </c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0"/>
      <c r="S99" s="139"/>
    </row>
    <row r="100" spans="1:19" s="83" customFormat="1" ht="12.75">
      <c r="A100" s="83">
        <v>28</v>
      </c>
      <c r="B100" s="84" t="s">
        <v>176</v>
      </c>
      <c r="C100" s="85" t="s">
        <v>177</v>
      </c>
      <c r="D100" s="86"/>
      <c r="E100" s="87">
        <v>519000</v>
      </c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0"/>
    </row>
    <row r="101" spans="1:19" s="83" customFormat="1" ht="12.75">
      <c r="A101" s="83">
        <v>29</v>
      </c>
      <c r="B101" s="84" t="s">
        <v>63</v>
      </c>
      <c r="C101" s="85" t="s">
        <v>231</v>
      </c>
      <c r="D101" s="88"/>
      <c r="E101" s="89">
        <v>1500000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90"/>
      <c r="S101" s="139"/>
    </row>
    <row r="102" spans="1:19" s="83" customFormat="1" ht="12.75">
      <c r="A102" s="83">
        <v>24</v>
      </c>
      <c r="B102" s="84" t="s">
        <v>416</v>
      </c>
      <c r="C102" s="85">
        <v>2310</v>
      </c>
      <c r="D102" s="86"/>
      <c r="E102" s="87">
        <v>975000</v>
      </c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0"/>
      <c r="S102" s="139"/>
    </row>
    <row r="103" spans="1:19" s="83" customFormat="1" ht="25.5">
      <c r="A103" s="83">
        <v>21</v>
      </c>
      <c r="B103" s="84" t="s">
        <v>417</v>
      </c>
      <c r="C103" s="85" t="s">
        <v>418</v>
      </c>
      <c r="D103" s="86"/>
      <c r="E103" s="87">
        <v>3575000</v>
      </c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0"/>
      <c r="S103" s="139"/>
    </row>
    <row r="104" spans="2:19" ht="12.75">
      <c r="B104" s="74"/>
      <c r="C104" s="75"/>
      <c r="D104" s="76"/>
      <c r="E104" s="78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21"/>
      <c r="S104" s="54"/>
    </row>
    <row r="105" spans="1:19" s="83" customFormat="1" ht="25.5">
      <c r="A105" s="83">
        <v>32</v>
      </c>
      <c r="B105" s="84" t="s">
        <v>178</v>
      </c>
      <c r="C105" s="85">
        <v>2342</v>
      </c>
      <c r="D105" s="86"/>
      <c r="E105" s="87">
        <v>570000</v>
      </c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0"/>
      <c r="S105" s="139"/>
    </row>
    <row r="106" spans="1:19" s="83" customFormat="1" ht="12.75">
      <c r="A106" s="83">
        <v>19</v>
      </c>
      <c r="B106" s="84" t="s">
        <v>33</v>
      </c>
      <c r="C106" s="85">
        <v>2360</v>
      </c>
      <c r="D106" s="86"/>
      <c r="E106" s="87">
        <v>1450000</v>
      </c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0"/>
      <c r="S106" s="139"/>
    </row>
    <row r="107" spans="1:19" s="83" customFormat="1" ht="25.5">
      <c r="A107" s="83">
        <v>33</v>
      </c>
      <c r="B107" s="84" t="s">
        <v>419</v>
      </c>
      <c r="C107" s="85">
        <v>2390</v>
      </c>
      <c r="D107" s="86"/>
      <c r="E107" s="87">
        <v>650000</v>
      </c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0"/>
      <c r="S107" s="139"/>
    </row>
    <row r="108" spans="1:19" s="83" customFormat="1" ht="25.5">
      <c r="A108" s="83">
        <v>34</v>
      </c>
      <c r="B108" s="84" t="s">
        <v>180</v>
      </c>
      <c r="C108" s="85" t="s">
        <v>181</v>
      </c>
      <c r="D108" s="86"/>
      <c r="E108" s="87">
        <v>165000</v>
      </c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0"/>
      <c r="S108" s="139"/>
    </row>
    <row r="109" spans="1:19" s="83" customFormat="1" ht="12.75">
      <c r="A109" s="83">
        <v>25</v>
      </c>
      <c r="B109" s="84" t="s">
        <v>35</v>
      </c>
      <c r="C109" s="85" t="s">
        <v>184</v>
      </c>
      <c r="D109" s="86"/>
      <c r="E109" s="89">
        <v>1300000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90"/>
      <c r="S109" s="139"/>
    </row>
    <row r="110" spans="2:19" ht="12.75">
      <c r="B110" s="74"/>
      <c r="C110" s="75"/>
      <c r="D110" s="76"/>
      <c r="E110" s="79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21"/>
      <c r="S110" s="54"/>
    </row>
    <row r="111" spans="1:19" s="83" customFormat="1" ht="25.5">
      <c r="A111" s="83">
        <v>23</v>
      </c>
      <c r="B111" s="84" t="s">
        <v>39</v>
      </c>
      <c r="C111" s="85">
        <v>2481</v>
      </c>
      <c r="D111" s="86"/>
      <c r="E111" s="89">
        <v>750000</v>
      </c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0"/>
      <c r="S111" s="139"/>
    </row>
    <row r="112" spans="1:19" s="83" customFormat="1" ht="25.5">
      <c r="A112" s="83">
        <v>34</v>
      </c>
      <c r="B112" s="84" t="s">
        <v>189</v>
      </c>
      <c r="C112" s="85">
        <v>2482</v>
      </c>
      <c r="D112" s="86"/>
      <c r="E112" s="89">
        <v>285000</v>
      </c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0"/>
      <c r="S112" s="139"/>
    </row>
    <row r="113" spans="2:19" ht="12.75">
      <c r="B113" s="74"/>
      <c r="C113" s="75"/>
      <c r="D113" s="76"/>
      <c r="E113" s="79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21"/>
      <c r="S113" s="54"/>
    </row>
    <row r="114" spans="2:19" ht="12.75">
      <c r="B114" s="74"/>
      <c r="C114" s="75"/>
      <c r="D114" s="76"/>
      <c r="E114" s="79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21"/>
      <c r="S114" s="54"/>
    </row>
    <row r="115" spans="2:19" ht="12.75">
      <c r="B115" s="74"/>
      <c r="C115" s="75"/>
      <c r="D115" s="76"/>
      <c r="E115" s="91">
        <v>0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21"/>
      <c r="S115" s="54"/>
    </row>
    <row r="116" spans="2:19" ht="12.75">
      <c r="B116" s="77" t="s">
        <v>192</v>
      </c>
      <c r="C116" s="28"/>
      <c r="D116" s="28"/>
      <c r="E116" s="144">
        <f>SUM(E71:E115)</f>
        <v>18888006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21"/>
      <c r="S116" s="54"/>
    </row>
    <row r="117" spans="2:19" ht="12.75">
      <c r="B117" s="81"/>
      <c r="C117" s="28"/>
      <c r="D117" s="28"/>
      <c r="E117" s="28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21"/>
      <c r="S117" s="54"/>
    </row>
    <row r="118" spans="3:19" ht="12.75">
      <c r="C118" s="28"/>
      <c r="D118" s="28"/>
      <c r="E118" s="28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21"/>
      <c r="S118" s="54"/>
    </row>
    <row r="119" spans="3:19" ht="12.75">
      <c r="C119" s="28"/>
      <c r="D119" s="28"/>
      <c r="E119" s="28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21"/>
      <c r="S119" s="54"/>
    </row>
    <row r="120" spans="2:19" ht="12.75">
      <c r="B120" s="33" t="s">
        <v>193</v>
      </c>
      <c r="C120" s="28"/>
      <c r="D120" s="28"/>
      <c r="E120" s="28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21"/>
      <c r="S120" s="54"/>
    </row>
    <row r="121" spans="1:19" s="83" customFormat="1" ht="12.75">
      <c r="A121" s="83">
        <v>35</v>
      </c>
      <c r="B121" s="83" t="s">
        <v>43</v>
      </c>
      <c r="C121" s="93">
        <v>1006</v>
      </c>
      <c r="D121" s="94" t="s">
        <v>194</v>
      </c>
      <c r="E121" s="95">
        <v>4740000</v>
      </c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0"/>
      <c r="S121" s="139"/>
    </row>
    <row r="122" spans="1:19" s="83" customFormat="1" ht="12.75">
      <c r="A122" s="83">
        <v>42</v>
      </c>
      <c r="B122" s="84" t="s">
        <v>45</v>
      </c>
      <c r="C122" s="96" t="s">
        <v>195</v>
      </c>
      <c r="D122" s="97" t="s">
        <v>194</v>
      </c>
      <c r="E122" s="87">
        <v>4000000</v>
      </c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0"/>
      <c r="S122" s="139"/>
    </row>
    <row r="123" spans="1:19" s="83" customFormat="1" ht="12.75">
      <c r="A123" s="83">
        <v>40</v>
      </c>
      <c r="B123" s="84" t="s">
        <v>47</v>
      </c>
      <c r="C123" s="85" t="s">
        <v>196</v>
      </c>
      <c r="D123" s="88" t="s">
        <v>194</v>
      </c>
      <c r="E123" s="87">
        <v>7000000</v>
      </c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0"/>
      <c r="S123" s="139"/>
    </row>
    <row r="124" spans="1:19" s="83" customFormat="1" ht="12.75">
      <c r="A124" s="83">
        <v>43</v>
      </c>
      <c r="B124" s="84" t="s">
        <v>48</v>
      </c>
      <c r="C124" s="85" t="s">
        <v>197</v>
      </c>
      <c r="D124" s="88" t="s">
        <v>194</v>
      </c>
      <c r="E124" s="89">
        <v>2347999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90"/>
      <c r="S124" s="139"/>
    </row>
    <row r="125" spans="1:19" s="83" customFormat="1" ht="12.75">
      <c r="A125" s="83">
        <v>44</v>
      </c>
      <c r="B125" s="84" t="s">
        <v>198</v>
      </c>
      <c r="C125" s="85" t="s">
        <v>199</v>
      </c>
      <c r="D125" s="88" t="s">
        <v>194</v>
      </c>
      <c r="E125" s="89">
        <v>2000000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90"/>
      <c r="S125" s="139"/>
    </row>
    <row r="126" spans="1:19" s="83" customFormat="1" ht="12.75">
      <c r="A126" s="83">
        <v>41</v>
      </c>
      <c r="B126" s="84" t="s">
        <v>200</v>
      </c>
      <c r="C126" s="85" t="s">
        <v>201</v>
      </c>
      <c r="D126" s="88" t="s">
        <v>194</v>
      </c>
      <c r="E126" s="89">
        <v>6884000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90"/>
      <c r="S126" s="139"/>
    </row>
    <row r="127" spans="2:19" ht="12.75">
      <c r="B127" s="74"/>
      <c r="C127" s="75"/>
      <c r="D127" s="98"/>
      <c r="E127" s="99">
        <v>0</v>
      </c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21"/>
      <c r="S127" s="54"/>
    </row>
    <row r="128" spans="2:19" ht="25.5">
      <c r="B128" s="74" t="s">
        <v>52</v>
      </c>
      <c r="C128" s="75">
        <v>2071</v>
      </c>
      <c r="D128" s="100" t="s">
        <v>194</v>
      </c>
      <c r="E128" s="79">
        <v>0</v>
      </c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21"/>
      <c r="S128" s="54"/>
    </row>
    <row r="129" spans="2:19" ht="12.75">
      <c r="B129" s="74" t="s">
        <v>203</v>
      </c>
      <c r="C129" s="75" t="s">
        <v>204</v>
      </c>
      <c r="D129" s="100" t="s">
        <v>194</v>
      </c>
      <c r="E129" s="101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21"/>
      <c r="S129" s="54"/>
    </row>
    <row r="130" spans="2:19" s="83" customFormat="1" ht="12.75">
      <c r="B130" s="84"/>
      <c r="C130" s="85"/>
      <c r="D130" s="88"/>
      <c r="E130" s="89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90"/>
      <c r="S130" s="139"/>
    </row>
    <row r="131" spans="2:19" s="83" customFormat="1" ht="12.75">
      <c r="B131" s="84"/>
      <c r="C131" s="85"/>
      <c r="D131" s="88"/>
      <c r="E131" s="87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0"/>
      <c r="S131" s="139"/>
    </row>
    <row r="132" spans="2:19" s="83" customFormat="1" ht="12.75">
      <c r="B132" s="84"/>
      <c r="C132" s="85"/>
      <c r="D132" s="88"/>
      <c r="E132" s="87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0"/>
      <c r="S132" s="139"/>
    </row>
    <row r="133" spans="2:19" ht="25.5">
      <c r="B133" s="74" t="s">
        <v>56</v>
      </c>
      <c r="C133" s="75" t="s">
        <v>215</v>
      </c>
      <c r="D133" s="100" t="s">
        <v>194</v>
      </c>
      <c r="E133" s="78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21"/>
      <c r="S133" s="54"/>
    </row>
    <row r="134" spans="2:19" s="83" customFormat="1" ht="12.75">
      <c r="B134" s="84"/>
      <c r="C134" s="85"/>
      <c r="D134" s="88"/>
      <c r="E134" s="87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0"/>
      <c r="S134" s="139"/>
    </row>
    <row r="135" spans="1:19" ht="12.75">
      <c r="A135" s="83">
        <v>53</v>
      </c>
      <c r="B135" s="74" t="s">
        <v>220</v>
      </c>
      <c r="C135" s="75">
        <v>2469</v>
      </c>
      <c r="D135" s="100" t="s">
        <v>194</v>
      </c>
      <c r="E135" s="78">
        <v>200001</v>
      </c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21"/>
      <c r="S135" s="54"/>
    </row>
    <row r="136" spans="2:19" s="83" customFormat="1" ht="12.75">
      <c r="B136" s="84"/>
      <c r="C136" s="85"/>
      <c r="D136" s="88"/>
      <c r="E136" s="87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0"/>
      <c r="S136" s="139"/>
    </row>
    <row r="137" spans="2:19" ht="12.75">
      <c r="B137" s="74" t="s">
        <v>59</v>
      </c>
      <c r="C137" s="75">
        <v>2496</v>
      </c>
      <c r="D137" s="100" t="s">
        <v>194</v>
      </c>
      <c r="E137" s="10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21"/>
      <c r="S137" s="54"/>
    </row>
    <row r="138" spans="1:19" ht="12.75">
      <c r="A138" s="83">
        <v>53</v>
      </c>
      <c r="B138" s="74" t="s">
        <v>222</v>
      </c>
      <c r="C138" s="75" t="s">
        <v>223</v>
      </c>
      <c r="D138" s="100" t="s">
        <v>194</v>
      </c>
      <c r="E138" s="39">
        <v>100000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54"/>
    </row>
    <row r="139" spans="2:19" ht="12.75">
      <c r="B139" s="77" t="s">
        <v>224</v>
      </c>
      <c r="C139" s="75"/>
      <c r="D139" s="100"/>
      <c r="E139" s="78">
        <f>SUM(E121:E138)</f>
        <v>27272000</v>
      </c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54"/>
    </row>
    <row r="140" spans="2:19" ht="12.75">
      <c r="B140" s="74"/>
      <c r="C140" s="75"/>
      <c r="D140" s="100"/>
      <c r="E140" s="10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21"/>
      <c r="S140" s="54"/>
    </row>
    <row r="141" spans="2:19" ht="12.75">
      <c r="B141" s="74"/>
      <c r="C141" s="75"/>
      <c r="D141" s="100"/>
      <c r="E141" s="10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21"/>
      <c r="S141" s="54"/>
    </row>
    <row r="142" spans="1:19" ht="12.75">
      <c r="A142" s="151">
        <v>200</v>
      </c>
      <c r="B142" s="74" t="s">
        <v>420</v>
      </c>
      <c r="C142" s="75">
        <v>2365</v>
      </c>
      <c r="D142" s="100" t="s">
        <v>227</v>
      </c>
      <c r="E142" s="78">
        <v>100000</v>
      </c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21"/>
      <c r="S142" s="54"/>
    </row>
    <row r="143" spans="2:19" ht="12.75">
      <c r="B143" s="74"/>
      <c r="C143" s="75"/>
      <c r="D143" s="100"/>
      <c r="E143" s="78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21"/>
      <c r="S143" s="54"/>
    </row>
    <row r="144" spans="1:19" s="83" customFormat="1" ht="25.5">
      <c r="A144" s="83">
        <v>200</v>
      </c>
      <c r="B144" s="84" t="s">
        <v>421</v>
      </c>
      <c r="C144" s="85" t="s">
        <v>202</v>
      </c>
      <c r="D144" s="88" t="s">
        <v>227</v>
      </c>
      <c r="E144" s="102">
        <v>1405000</v>
      </c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90"/>
      <c r="S144" s="139"/>
    </row>
    <row r="145" spans="2:19" s="83" customFormat="1" ht="12.75">
      <c r="B145" s="84"/>
      <c r="C145" s="85"/>
      <c r="D145" s="88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90"/>
      <c r="S145" s="139"/>
    </row>
    <row r="146" spans="1:19" s="83" customFormat="1" ht="12.75">
      <c r="A146" s="83">
        <v>200</v>
      </c>
      <c r="B146" s="84" t="s">
        <v>229</v>
      </c>
      <c r="C146" s="85" t="s">
        <v>230</v>
      </c>
      <c r="D146" s="88" t="s">
        <v>227</v>
      </c>
      <c r="E146" s="89">
        <v>1980001</v>
      </c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90"/>
      <c r="S146" s="139"/>
    </row>
    <row r="147" spans="1:19" s="83" customFormat="1" ht="12.75">
      <c r="A147" s="83">
        <v>200</v>
      </c>
      <c r="B147" s="84" t="s">
        <v>422</v>
      </c>
      <c r="C147" s="85">
        <v>2336</v>
      </c>
      <c r="D147" s="88" t="s">
        <v>227</v>
      </c>
      <c r="E147" s="89">
        <v>250000</v>
      </c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90"/>
      <c r="S147" s="139"/>
    </row>
    <row r="148" spans="1:19" s="83" customFormat="1" ht="25.5">
      <c r="A148" s="83">
        <v>200</v>
      </c>
      <c r="B148" s="84" t="s">
        <v>178</v>
      </c>
      <c r="C148" s="85">
        <v>2342</v>
      </c>
      <c r="D148" s="88" t="s">
        <v>227</v>
      </c>
      <c r="E148" s="89">
        <v>300000</v>
      </c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90"/>
      <c r="S148" s="139"/>
    </row>
    <row r="149" spans="1:19" s="83" customFormat="1" ht="12.75">
      <c r="A149" s="83">
        <v>200</v>
      </c>
      <c r="B149" s="84" t="s">
        <v>64</v>
      </c>
      <c r="C149" s="85">
        <v>2362</v>
      </c>
      <c r="D149" s="88" t="s">
        <v>227</v>
      </c>
      <c r="E149" s="89">
        <v>900000</v>
      </c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90"/>
      <c r="S149" s="139"/>
    </row>
    <row r="150" spans="1:19" s="83" customFormat="1" ht="25.5">
      <c r="A150" s="83">
        <v>200</v>
      </c>
      <c r="B150" s="84" t="s">
        <v>56</v>
      </c>
      <c r="C150" s="85" t="s">
        <v>215</v>
      </c>
      <c r="D150" s="88" t="s">
        <v>227</v>
      </c>
      <c r="E150" s="87">
        <v>700000</v>
      </c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0"/>
      <c r="S150" s="139"/>
    </row>
    <row r="151" spans="1:19" s="83" customFormat="1" ht="12.75">
      <c r="A151" s="83">
        <v>200</v>
      </c>
      <c r="B151" s="84" t="s">
        <v>423</v>
      </c>
      <c r="C151" s="85">
        <v>2516</v>
      </c>
      <c r="D151" s="88" t="s">
        <v>227</v>
      </c>
      <c r="E151" s="87">
        <v>150000</v>
      </c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0"/>
      <c r="S151" s="139"/>
    </row>
    <row r="152" spans="1:19" s="83" customFormat="1" ht="12.75">
      <c r="A152" s="83">
        <v>200</v>
      </c>
      <c r="B152" s="103" t="s">
        <v>424</v>
      </c>
      <c r="C152" s="85">
        <v>2515</v>
      </c>
      <c r="D152" s="88" t="s">
        <v>227</v>
      </c>
      <c r="E152" s="104">
        <v>905002</v>
      </c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0"/>
      <c r="S152" s="139"/>
    </row>
    <row r="153" spans="2:19" ht="12.75">
      <c r="B153" s="77" t="s">
        <v>238</v>
      </c>
      <c r="C153" s="75"/>
      <c r="D153" s="100"/>
      <c r="E153" s="78">
        <f>SUM(E142:E152)</f>
        <v>6690003</v>
      </c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54"/>
    </row>
    <row r="154" spans="2:19" ht="12.75">
      <c r="B154" s="74"/>
      <c r="C154" s="75"/>
      <c r="D154" s="100"/>
      <c r="E154" s="10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21"/>
      <c r="S154" s="54"/>
    </row>
    <row r="155" spans="2:19" ht="12.75">
      <c r="B155" s="74"/>
      <c r="C155" s="75"/>
      <c r="D155" s="100"/>
      <c r="E155" s="10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21"/>
      <c r="S155" s="54"/>
    </row>
    <row r="156" spans="5:19" ht="12.75">
      <c r="E156" s="10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21"/>
      <c r="S156" s="54"/>
    </row>
    <row r="157" spans="1:19" s="83" customFormat="1" ht="25.5">
      <c r="A157" s="83">
        <v>45</v>
      </c>
      <c r="B157" s="84" t="s">
        <v>68</v>
      </c>
      <c r="C157" s="85" t="s">
        <v>240</v>
      </c>
      <c r="D157" s="88" t="s">
        <v>239</v>
      </c>
      <c r="E157" s="87">
        <v>1355500</v>
      </c>
      <c r="F157" s="95"/>
      <c r="G157" s="95"/>
      <c r="H157" s="95">
        <f>SUBTOTAL(9,E171,E153,E139)</f>
        <v>40297507</v>
      </c>
      <c r="I157" s="95"/>
      <c r="J157" s="95"/>
      <c r="K157" s="95"/>
      <c r="L157" s="95"/>
      <c r="M157" s="95"/>
      <c r="N157" s="95"/>
      <c r="O157" s="95"/>
      <c r="P157" s="95"/>
      <c r="Q157" s="95"/>
      <c r="R157" s="90"/>
      <c r="S157" s="139"/>
    </row>
    <row r="158" spans="2:19" s="83" customFormat="1" ht="12.75">
      <c r="B158" s="84" t="s">
        <v>244</v>
      </c>
      <c r="C158" s="85" t="s">
        <v>245</v>
      </c>
      <c r="D158" s="88" t="s">
        <v>239</v>
      </c>
      <c r="E158" s="87">
        <v>0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0"/>
      <c r="S158" s="139"/>
    </row>
    <row r="159" spans="1:19" s="83" customFormat="1" ht="12.75">
      <c r="A159" s="83">
        <v>37</v>
      </c>
      <c r="B159" s="84" t="s">
        <v>246</v>
      </c>
      <c r="C159" s="85">
        <v>2296</v>
      </c>
      <c r="D159" s="88" t="s">
        <v>239</v>
      </c>
      <c r="E159" s="87">
        <v>900000</v>
      </c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0"/>
      <c r="S159" s="139"/>
    </row>
    <row r="160" spans="2:19" s="83" customFormat="1" ht="12.75">
      <c r="B160" s="84"/>
      <c r="C160" s="85"/>
      <c r="D160" s="88"/>
      <c r="E160" s="87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0"/>
      <c r="S160" s="139"/>
    </row>
    <row r="161" spans="1:19" s="83" customFormat="1" ht="12.75">
      <c r="A161" s="83">
        <v>36</v>
      </c>
      <c r="B161" s="84" t="s">
        <v>425</v>
      </c>
      <c r="C161" s="85">
        <v>2336</v>
      </c>
      <c r="D161" s="88" t="s">
        <v>239</v>
      </c>
      <c r="E161" s="87">
        <v>950000</v>
      </c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0"/>
      <c r="S161" s="139"/>
    </row>
    <row r="162" spans="1:19" s="83" customFormat="1" ht="25.5">
      <c r="A162" s="83">
        <v>39</v>
      </c>
      <c r="B162" s="84" t="s">
        <v>56</v>
      </c>
      <c r="C162" s="85" t="s">
        <v>215</v>
      </c>
      <c r="D162" s="88" t="s">
        <v>239</v>
      </c>
      <c r="E162" s="87">
        <v>1150000</v>
      </c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0"/>
      <c r="S162" s="139"/>
    </row>
    <row r="163" spans="5:19" ht="12.75">
      <c r="E163" s="78">
        <v>0</v>
      </c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21"/>
      <c r="S163" s="54"/>
    </row>
    <row r="164" spans="5:19" ht="12.75">
      <c r="E164" s="78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21"/>
      <c r="S164" s="54"/>
    </row>
    <row r="165" spans="1:19" s="83" customFormat="1" ht="12.75">
      <c r="A165" s="83">
        <v>38</v>
      </c>
      <c r="B165" s="84" t="s">
        <v>426</v>
      </c>
      <c r="C165" s="85">
        <v>2514</v>
      </c>
      <c r="D165" s="88" t="s">
        <v>239</v>
      </c>
      <c r="E165" s="87">
        <v>1890004</v>
      </c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0"/>
      <c r="S165" s="139"/>
    </row>
    <row r="166" spans="1:19" s="108" customFormat="1" ht="12.75">
      <c r="A166" s="83">
        <v>53</v>
      </c>
      <c r="B166" s="105" t="s">
        <v>423</v>
      </c>
      <c r="C166" s="106">
        <v>2516</v>
      </c>
      <c r="D166" s="107" t="s">
        <v>239</v>
      </c>
      <c r="E166" s="78">
        <v>90000</v>
      </c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40"/>
      <c r="S166" s="141"/>
    </row>
    <row r="167" spans="2:19" ht="25.5">
      <c r="B167" s="74" t="s">
        <v>427</v>
      </c>
      <c r="C167" s="75" t="s">
        <v>428</v>
      </c>
      <c r="D167" s="100" t="s">
        <v>239</v>
      </c>
      <c r="E167" s="78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21"/>
      <c r="S167" s="54"/>
    </row>
    <row r="168" spans="2:19" ht="12.75">
      <c r="B168" s="74" t="s">
        <v>429</v>
      </c>
      <c r="C168" s="75">
        <v>2446</v>
      </c>
      <c r="D168" s="100" t="s">
        <v>239</v>
      </c>
      <c r="E168" s="78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21"/>
      <c r="S168" s="54"/>
    </row>
    <row r="169" spans="2:19" ht="12.75">
      <c r="B169" s="74"/>
      <c r="C169" s="75"/>
      <c r="D169" s="100"/>
      <c r="E169" s="78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21"/>
      <c r="S169" s="54"/>
    </row>
    <row r="170" spans="5:19" ht="12.75">
      <c r="E170" s="109">
        <v>0</v>
      </c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21"/>
      <c r="S170" s="54"/>
    </row>
    <row r="171" spans="2:19" ht="12.75">
      <c r="B171" s="77" t="s">
        <v>262</v>
      </c>
      <c r="C171" s="76"/>
      <c r="D171" s="28"/>
      <c r="E171" s="78">
        <f>SUM(E156:E170)</f>
        <v>6335504</v>
      </c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54"/>
    </row>
    <row r="172" spans="2:19" ht="12.75">
      <c r="B172" s="81"/>
      <c r="C172" s="76"/>
      <c r="D172" s="76"/>
      <c r="E172" s="76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</row>
    <row r="173" spans="2:19" ht="12.75">
      <c r="B173" s="81"/>
      <c r="C173" s="76"/>
      <c r="D173" s="76"/>
      <c r="E173" s="76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2:19" ht="12.75">
      <c r="B174" s="81"/>
      <c r="C174" s="76"/>
      <c r="D174" s="76"/>
      <c r="E174" s="76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2:19" ht="12.75">
      <c r="B175" s="110" t="s">
        <v>263</v>
      </c>
      <c r="C175" s="28"/>
      <c r="D175" s="28"/>
      <c r="E175" s="28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6:19" ht="12.75"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ht="12.75">
      <c r="A177" s="151">
        <v>200</v>
      </c>
      <c r="B177" s="74" t="s">
        <v>4</v>
      </c>
      <c r="C177" s="75" t="s">
        <v>266</v>
      </c>
      <c r="D177" s="76"/>
      <c r="E177" s="78">
        <v>435000</v>
      </c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21"/>
      <c r="S177" s="54"/>
    </row>
    <row r="178" spans="2:19" ht="12.75">
      <c r="B178" s="74" t="s">
        <v>6</v>
      </c>
      <c r="C178" s="75">
        <v>5106</v>
      </c>
      <c r="D178" s="76"/>
      <c r="E178" s="76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21"/>
      <c r="S178" s="54"/>
    </row>
    <row r="179" spans="1:19" ht="12.75">
      <c r="A179" s="151">
        <v>200</v>
      </c>
      <c r="B179" s="74" t="s">
        <v>267</v>
      </c>
      <c r="C179" s="75" t="s">
        <v>268</v>
      </c>
      <c r="D179" s="76"/>
      <c r="E179" s="79">
        <v>4150988</v>
      </c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21"/>
      <c r="S179" s="54"/>
    </row>
    <row r="180" spans="1:19" ht="12.75">
      <c r="A180" s="151">
        <v>200</v>
      </c>
      <c r="B180" s="74" t="s">
        <v>269</v>
      </c>
      <c r="C180" s="75" t="s">
        <v>270</v>
      </c>
      <c r="D180" s="76"/>
      <c r="E180" s="78">
        <v>250000</v>
      </c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21"/>
      <c r="S180" s="54"/>
    </row>
    <row r="181" spans="1:19" ht="12.75">
      <c r="A181" s="151">
        <v>200</v>
      </c>
      <c r="B181" s="74" t="s">
        <v>271</v>
      </c>
      <c r="C181" s="75" t="s">
        <v>272</v>
      </c>
      <c r="D181" s="76"/>
      <c r="E181" s="78">
        <v>600000</v>
      </c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21"/>
      <c r="S181" s="54"/>
    </row>
    <row r="182" spans="1:19" ht="12.75">
      <c r="A182" s="151">
        <v>200</v>
      </c>
      <c r="B182" s="74" t="s">
        <v>12</v>
      </c>
      <c r="C182" s="75" t="s">
        <v>273</v>
      </c>
      <c r="D182" s="76"/>
      <c r="E182" s="78">
        <v>1700000</v>
      </c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21"/>
      <c r="S182" s="54"/>
    </row>
    <row r="183" spans="1:19" ht="12.75">
      <c r="A183" s="151">
        <v>64</v>
      </c>
      <c r="B183" s="74" t="s">
        <v>275</v>
      </c>
      <c r="C183" s="75">
        <v>7101</v>
      </c>
      <c r="D183" s="76"/>
      <c r="E183" s="79">
        <v>3498894</v>
      </c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21"/>
      <c r="S183" s="54"/>
    </row>
    <row r="184" spans="1:19" ht="25.5">
      <c r="A184" s="151">
        <v>65</v>
      </c>
      <c r="B184" s="74" t="s">
        <v>71</v>
      </c>
      <c r="C184" s="75">
        <v>7108</v>
      </c>
      <c r="D184" s="76"/>
      <c r="E184" s="78">
        <v>500000</v>
      </c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21"/>
      <c r="S184" s="54"/>
    </row>
    <row r="185" spans="1:19" ht="25.5">
      <c r="A185" s="151">
        <v>200</v>
      </c>
      <c r="B185" s="74" t="s">
        <v>278</v>
      </c>
      <c r="C185" s="75" t="s">
        <v>279</v>
      </c>
      <c r="D185" s="76"/>
      <c r="E185" s="78">
        <v>249918</v>
      </c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21"/>
      <c r="S185" s="54"/>
    </row>
    <row r="186" spans="1:19" ht="25.5">
      <c r="A186" s="151">
        <v>200</v>
      </c>
      <c r="B186" s="81" t="s">
        <v>430</v>
      </c>
      <c r="C186" s="76">
        <v>7112</v>
      </c>
      <c r="D186" s="76"/>
      <c r="E186" s="78">
        <v>25000</v>
      </c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21"/>
      <c r="S186" s="54"/>
    </row>
    <row r="187" spans="2:19" ht="12.75">
      <c r="B187" t="s">
        <v>431</v>
      </c>
      <c r="C187" s="28">
        <v>7113</v>
      </c>
      <c r="D187" s="76"/>
      <c r="E187" s="92">
        <v>0</v>
      </c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21"/>
      <c r="S187" s="54"/>
    </row>
    <row r="188" spans="2:19" ht="12.75">
      <c r="B188" s="77" t="s">
        <v>280</v>
      </c>
      <c r="C188" s="76"/>
      <c r="D188" s="28"/>
      <c r="E188" s="38">
        <f>SUM(E177:E187)</f>
        <v>11409800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54"/>
    </row>
    <row r="189" spans="2:19" ht="12.75">
      <c r="B189" s="81"/>
      <c r="C189" s="76"/>
      <c r="D189" s="76"/>
      <c r="E189" s="76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</row>
    <row r="190" spans="2:19" ht="12.75">
      <c r="B190" s="81"/>
      <c r="C190" s="76"/>
      <c r="D190" s="76"/>
      <c r="E190" s="76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</row>
    <row r="191" spans="2:19" ht="12.75">
      <c r="B191" s="110" t="s">
        <v>281</v>
      </c>
      <c r="C191" s="76"/>
      <c r="D191" s="76"/>
      <c r="E191" s="76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</row>
    <row r="192" spans="1:19" ht="12.75">
      <c r="A192" s="151">
        <v>72</v>
      </c>
      <c r="B192" s="74" t="s">
        <v>282</v>
      </c>
      <c r="C192" s="75" t="s">
        <v>283</v>
      </c>
      <c r="D192" s="76"/>
      <c r="E192" s="92">
        <v>9971033</v>
      </c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21"/>
      <c r="S192" s="54"/>
    </row>
    <row r="193" spans="2:19" ht="12.75">
      <c r="B193" s="77" t="s">
        <v>284</v>
      </c>
      <c r="C193" s="76"/>
      <c r="D193" s="28"/>
      <c r="E193" s="38">
        <f>SUM(E192)</f>
        <v>9971033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54"/>
    </row>
    <row r="194" spans="3:19" ht="12.75">
      <c r="C194" s="28"/>
      <c r="D194" s="28"/>
      <c r="E194" s="28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</row>
    <row r="195" spans="2:19" ht="12.75">
      <c r="B195" s="33" t="s">
        <v>285</v>
      </c>
      <c r="C195" s="28"/>
      <c r="D195" s="28"/>
      <c r="E195" s="28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</row>
    <row r="196" spans="2:19" ht="12.75">
      <c r="B196" t="s">
        <v>432</v>
      </c>
      <c r="C196" s="28">
        <v>5000</v>
      </c>
      <c r="D196" s="76"/>
      <c r="E196" s="76">
        <v>0</v>
      </c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21"/>
      <c r="S196" s="54"/>
    </row>
    <row r="197" spans="1:19" ht="25.5">
      <c r="A197">
        <v>200</v>
      </c>
      <c r="B197" s="74" t="s">
        <v>28</v>
      </c>
      <c r="C197" s="75">
        <v>5005</v>
      </c>
      <c r="D197" s="76"/>
      <c r="E197" s="38">
        <v>5000000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54"/>
    </row>
    <row r="198" spans="1:19" ht="25.5">
      <c r="A198">
        <v>200</v>
      </c>
      <c r="B198" s="74" t="s">
        <v>30</v>
      </c>
      <c r="C198" s="75">
        <v>5006</v>
      </c>
      <c r="D198" s="76"/>
      <c r="E198" s="38">
        <v>1100000</v>
      </c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21"/>
      <c r="S198" s="54"/>
    </row>
    <row r="199" spans="1:19" ht="12.75">
      <c r="A199">
        <v>200</v>
      </c>
      <c r="B199" s="74" t="s">
        <v>32</v>
      </c>
      <c r="C199" s="75">
        <v>5007</v>
      </c>
      <c r="D199" s="76"/>
      <c r="E199" s="38">
        <v>1000001</v>
      </c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21"/>
      <c r="S199" s="54"/>
    </row>
    <row r="200" spans="1:19" ht="25.5">
      <c r="A200">
        <v>200</v>
      </c>
      <c r="B200" s="74" t="s">
        <v>34</v>
      </c>
      <c r="C200" s="75">
        <v>5008</v>
      </c>
      <c r="D200" s="76"/>
      <c r="E200" s="38">
        <v>540000</v>
      </c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21"/>
      <c r="S200" s="54"/>
    </row>
    <row r="201" spans="1:19" ht="12.75">
      <c r="A201">
        <v>200</v>
      </c>
      <c r="B201" s="74" t="s">
        <v>36</v>
      </c>
      <c r="C201" s="75">
        <v>5009</v>
      </c>
      <c r="D201" s="76"/>
      <c r="E201" s="38">
        <v>889999</v>
      </c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21"/>
      <c r="S201" s="54"/>
    </row>
    <row r="202" spans="1:19" ht="12.75">
      <c r="A202">
        <v>200</v>
      </c>
      <c r="B202" s="74" t="s">
        <v>286</v>
      </c>
      <c r="C202" s="75">
        <v>5010</v>
      </c>
      <c r="D202" s="76"/>
      <c r="E202" s="38">
        <v>150000</v>
      </c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21"/>
      <c r="S202" s="54"/>
    </row>
    <row r="203" spans="1:19" ht="12.75">
      <c r="A203">
        <v>200</v>
      </c>
      <c r="B203" s="74" t="s">
        <v>287</v>
      </c>
      <c r="C203" s="75">
        <v>5011</v>
      </c>
      <c r="D203" s="76"/>
      <c r="E203" s="38">
        <v>200000</v>
      </c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21"/>
      <c r="S203" s="54"/>
    </row>
    <row r="204" spans="1:19" ht="12.75">
      <c r="A204">
        <v>200</v>
      </c>
      <c r="B204" s="74"/>
      <c r="C204" s="75">
        <v>5012</v>
      </c>
      <c r="D204" s="76"/>
      <c r="E204" s="38">
        <v>300000</v>
      </c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21"/>
      <c r="S204" s="54"/>
    </row>
    <row r="205" spans="1:19" ht="12.75">
      <c r="A205">
        <v>200</v>
      </c>
      <c r="B205" s="74"/>
      <c r="C205" s="75">
        <v>5013</v>
      </c>
      <c r="D205" s="76"/>
      <c r="E205" s="38">
        <v>370000</v>
      </c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21"/>
      <c r="S205" s="54"/>
    </row>
    <row r="206" spans="2:19" ht="12.75">
      <c r="B206" s="74"/>
      <c r="C206" s="75">
        <v>5106</v>
      </c>
      <c r="D206" s="76"/>
      <c r="E206" s="38">
        <v>0</v>
      </c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21"/>
      <c r="S206" s="54"/>
    </row>
    <row r="207" spans="2:19" ht="12.75">
      <c r="B207" s="74"/>
      <c r="C207" s="75">
        <v>5107</v>
      </c>
      <c r="D207" s="76"/>
      <c r="E207" s="38">
        <v>0</v>
      </c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21"/>
      <c r="S207" s="54"/>
    </row>
    <row r="208" spans="1:19" ht="12.75">
      <c r="A208">
        <v>200</v>
      </c>
      <c r="B208" s="74" t="s">
        <v>288</v>
      </c>
      <c r="C208" s="75">
        <v>5111</v>
      </c>
      <c r="D208" s="76"/>
      <c r="E208" s="38">
        <v>700000</v>
      </c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21"/>
      <c r="S208" s="54"/>
    </row>
    <row r="209" spans="2:19" ht="12.75">
      <c r="B209" s="74" t="s">
        <v>38</v>
      </c>
      <c r="C209" s="75">
        <v>5112</v>
      </c>
      <c r="D209" s="76"/>
      <c r="E209" s="38">
        <v>0</v>
      </c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21"/>
      <c r="S209" s="54"/>
    </row>
    <row r="210" spans="1:19" ht="12.75">
      <c r="A210">
        <v>200</v>
      </c>
      <c r="B210" s="74" t="s">
        <v>291</v>
      </c>
      <c r="C210" s="75">
        <v>5116</v>
      </c>
      <c r="D210" s="76"/>
      <c r="E210" s="38">
        <v>100000</v>
      </c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21"/>
      <c r="S210" s="54"/>
    </row>
    <row r="211" spans="1:19" ht="12.75">
      <c r="A211">
        <v>200</v>
      </c>
      <c r="B211" s="74" t="s">
        <v>40</v>
      </c>
      <c r="C211" s="75">
        <v>5117</v>
      </c>
      <c r="D211" s="76"/>
      <c r="E211" s="38">
        <v>1000000</v>
      </c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21"/>
      <c r="S211" s="54"/>
    </row>
    <row r="212" spans="1:19" ht="25.5">
      <c r="A212">
        <v>200</v>
      </c>
      <c r="B212" s="74" t="s">
        <v>433</v>
      </c>
      <c r="C212" s="75" t="s">
        <v>434</v>
      </c>
      <c r="D212" s="76"/>
      <c r="E212" s="38">
        <v>100000</v>
      </c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21"/>
      <c r="S212" s="54"/>
    </row>
    <row r="213" spans="2:19" ht="12.75">
      <c r="B213" s="74" t="s">
        <v>435</v>
      </c>
      <c r="C213" s="75" t="s">
        <v>436</v>
      </c>
      <c r="D213" s="76"/>
      <c r="E213" s="38">
        <v>0</v>
      </c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21"/>
      <c r="S213" s="54"/>
    </row>
    <row r="214" spans="1:19" ht="12.75">
      <c r="A214">
        <v>200</v>
      </c>
      <c r="B214" s="74" t="s">
        <v>437</v>
      </c>
      <c r="C214" s="75" t="s">
        <v>438</v>
      </c>
      <c r="D214" s="76"/>
      <c r="E214" s="38">
        <v>125000</v>
      </c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21"/>
      <c r="S214" s="54"/>
    </row>
    <row r="215" spans="1:19" ht="12.75">
      <c r="A215">
        <v>200</v>
      </c>
      <c r="B215" s="74" t="s">
        <v>439</v>
      </c>
      <c r="C215" s="75" t="s">
        <v>440</v>
      </c>
      <c r="D215" s="76"/>
      <c r="E215" s="38">
        <v>200000</v>
      </c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21"/>
      <c r="S215" s="54"/>
    </row>
    <row r="216" spans="1:19" ht="12.75">
      <c r="A216">
        <v>200</v>
      </c>
      <c r="B216" s="74" t="s">
        <v>441</v>
      </c>
      <c r="C216" s="75" t="s">
        <v>442</v>
      </c>
      <c r="D216" s="76"/>
      <c r="E216" s="38">
        <v>300000</v>
      </c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21"/>
      <c r="S216" s="54"/>
    </row>
    <row r="217" spans="1:19" ht="12.75">
      <c r="A217">
        <v>200</v>
      </c>
      <c r="B217" s="74" t="s">
        <v>443</v>
      </c>
      <c r="C217" s="75" t="s">
        <v>444</v>
      </c>
      <c r="D217" s="76"/>
      <c r="E217" s="38">
        <v>300000</v>
      </c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21"/>
      <c r="S217" s="54"/>
    </row>
    <row r="218" spans="1:19" ht="12.75">
      <c r="A218">
        <v>200</v>
      </c>
      <c r="B218" s="74" t="s">
        <v>445</v>
      </c>
      <c r="C218" s="75" t="s">
        <v>446</v>
      </c>
      <c r="D218" s="76"/>
      <c r="E218" s="38">
        <v>1000001</v>
      </c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21"/>
      <c r="S218" s="54"/>
    </row>
    <row r="219" spans="1:19" ht="12.75">
      <c r="A219">
        <v>200</v>
      </c>
      <c r="B219" s="74" t="s">
        <v>447</v>
      </c>
      <c r="C219" s="75" t="s">
        <v>448</v>
      </c>
      <c r="D219" s="76"/>
      <c r="E219" s="38">
        <v>1993149</v>
      </c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21"/>
      <c r="S219" s="54"/>
    </row>
    <row r="220" spans="1:19" ht="12.75">
      <c r="A220">
        <v>200</v>
      </c>
      <c r="B220" s="74" t="s">
        <v>292</v>
      </c>
      <c r="C220" s="75" t="s">
        <v>293</v>
      </c>
      <c r="D220" s="76"/>
      <c r="E220" s="39">
        <v>64999</v>
      </c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21"/>
      <c r="S220" s="54"/>
    </row>
    <row r="221" spans="2:19" ht="12.75">
      <c r="B221" s="77" t="s">
        <v>294</v>
      </c>
      <c r="C221" s="76"/>
      <c r="D221" s="28"/>
      <c r="E221" s="78">
        <f>SUM(E196:E220)</f>
        <v>15433149</v>
      </c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21"/>
      <c r="S221" s="54"/>
    </row>
    <row r="222" spans="2:19" ht="12.75">
      <c r="B222" s="81"/>
      <c r="C222" s="76"/>
      <c r="D222" s="76"/>
      <c r="E222" s="76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21"/>
      <c r="S222" s="54"/>
    </row>
    <row r="223" spans="2:19" ht="12.75">
      <c r="B223" s="81"/>
      <c r="C223" s="28"/>
      <c r="D223" s="28"/>
      <c r="E223" s="28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</row>
    <row r="224" spans="2:19" ht="12.75">
      <c r="B224" s="33" t="s">
        <v>295</v>
      </c>
      <c r="C224" s="28"/>
      <c r="D224" s="28"/>
      <c r="E224" s="28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</row>
    <row r="225" spans="3:19" ht="12.75">
      <c r="C225" s="28"/>
      <c r="D225" s="28"/>
      <c r="E225" s="28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</row>
    <row r="226" spans="2:19" ht="12.75">
      <c r="B226" s="49" t="s">
        <v>296</v>
      </c>
      <c r="C226" s="28"/>
      <c r="D226" s="28"/>
      <c r="E226" s="28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</row>
    <row r="227" spans="3:19" ht="12.75">
      <c r="C227" s="28"/>
      <c r="D227" s="28"/>
      <c r="E227" s="28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</row>
    <row r="228" spans="2:19" ht="12.75">
      <c r="B228" s="33" t="s">
        <v>297</v>
      </c>
      <c r="C228" s="28"/>
      <c r="D228" s="28"/>
      <c r="E228" s="28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</row>
    <row r="229" spans="1:19" ht="12.75">
      <c r="A229">
        <v>200</v>
      </c>
      <c r="B229" s="74" t="s">
        <v>46</v>
      </c>
      <c r="C229" s="75" t="s">
        <v>298</v>
      </c>
      <c r="E229" s="92">
        <v>429000</v>
      </c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21"/>
      <c r="S229" s="54"/>
    </row>
    <row r="230" spans="2:19" ht="12.75">
      <c r="B230" s="77" t="s">
        <v>299</v>
      </c>
      <c r="C230" s="76"/>
      <c r="D230" s="28"/>
      <c r="E230" s="79">
        <f>SUM(E229)</f>
        <v>429000</v>
      </c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21"/>
      <c r="S230" s="54"/>
    </row>
    <row r="231" spans="2:19" ht="12.75">
      <c r="B231" s="81"/>
      <c r="C231" s="76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21"/>
      <c r="S231" s="54"/>
    </row>
    <row r="232" spans="2:19" ht="12.75">
      <c r="B232" s="33"/>
      <c r="C232" s="28"/>
      <c r="D232" s="28"/>
      <c r="E232" s="28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</row>
    <row r="233" spans="3:19" ht="12.75">
      <c r="C233" s="28"/>
      <c r="D233" s="28"/>
      <c r="E233" s="28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</row>
    <row r="234" spans="2:19" ht="12.75">
      <c r="B234" s="33" t="s">
        <v>300</v>
      </c>
      <c r="C234" s="28"/>
      <c r="D234" s="28"/>
      <c r="E234" s="28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</row>
    <row r="235" spans="1:19" ht="12.75">
      <c r="A235">
        <v>200</v>
      </c>
      <c r="B235" s="74" t="s">
        <v>301</v>
      </c>
      <c r="C235" s="75" t="s">
        <v>302</v>
      </c>
      <c r="D235" s="100" t="s">
        <v>303</v>
      </c>
      <c r="E235" s="78">
        <v>472501</v>
      </c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21"/>
      <c r="S235" s="54"/>
    </row>
    <row r="236" spans="1:19" ht="12.75">
      <c r="A236">
        <v>200</v>
      </c>
      <c r="B236" s="74" t="s">
        <v>49</v>
      </c>
      <c r="C236" s="75" t="s">
        <v>304</v>
      </c>
      <c r="D236" s="100" t="s">
        <v>303</v>
      </c>
      <c r="E236" s="78">
        <v>1049999</v>
      </c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21"/>
      <c r="S236" s="54"/>
    </row>
    <row r="237" spans="1:19" ht="12.75">
      <c r="A237">
        <v>200</v>
      </c>
      <c r="B237" s="74" t="s">
        <v>305</v>
      </c>
      <c r="C237" s="75" t="s">
        <v>306</v>
      </c>
      <c r="D237" s="100" t="s">
        <v>303</v>
      </c>
      <c r="E237" s="78">
        <v>420001</v>
      </c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21"/>
      <c r="S237" s="54"/>
    </row>
    <row r="238" spans="1:19" ht="12.75">
      <c r="A238">
        <v>200</v>
      </c>
      <c r="B238" s="74" t="s">
        <v>51</v>
      </c>
      <c r="C238" s="75" t="s">
        <v>307</v>
      </c>
      <c r="D238" s="100" t="s">
        <v>303</v>
      </c>
      <c r="E238" s="78">
        <v>1260003</v>
      </c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18"/>
      <c r="S238" s="117"/>
    </row>
    <row r="239" spans="1:19" ht="12.75">
      <c r="A239">
        <v>200</v>
      </c>
      <c r="B239" s="74" t="s">
        <v>308</v>
      </c>
      <c r="C239" s="75" t="s">
        <v>309</v>
      </c>
      <c r="D239" s="100" t="s">
        <v>303</v>
      </c>
      <c r="E239" s="78">
        <v>472500</v>
      </c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18"/>
      <c r="S239" s="117"/>
    </row>
    <row r="240" spans="1:19" ht="12.75">
      <c r="A240">
        <v>200</v>
      </c>
      <c r="B240" s="113" t="s">
        <v>53</v>
      </c>
      <c r="C240" s="114" t="s">
        <v>310</v>
      </c>
      <c r="D240" s="115" t="s">
        <v>303</v>
      </c>
      <c r="E240" s="78">
        <v>3360002</v>
      </c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18"/>
      <c r="S240" s="117"/>
    </row>
    <row r="241" spans="1:19" s="54" customFormat="1" ht="12.75">
      <c r="A241">
        <v>200</v>
      </c>
      <c r="B241" s="81" t="s">
        <v>311</v>
      </c>
      <c r="C241" s="76">
        <v>3006</v>
      </c>
      <c r="D241" s="115" t="s">
        <v>303</v>
      </c>
      <c r="E241" s="109">
        <v>440000</v>
      </c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18"/>
      <c r="S241" s="117"/>
    </row>
    <row r="242" spans="2:19" ht="12.75">
      <c r="B242" s="118" t="s">
        <v>312</v>
      </c>
      <c r="C242" s="119"/>
      <c r="D242" s="79">
        <f>SUM(D235:D241)</f>
        <v>0</v>
      </c>
      <c r="E242" s="79">
        <f>SUM(E235:E241)</f>
        <v>7475006</v>
      </c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117"/>
    </row>
    <row r="243" spans="2:19" ht="12.75">
      <c r="B243" s="74"/>
      <c r="C243" s="75"/>
      <c r="D243" s="100"/>
      <c r="E243" s="101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18"/>
      <c r="S243" s="117"/>
    </row>
    <row r="244" spans="2:19" ht="12.75">
      <c r="B244" s="74"/>
      <c r="C244" s="75"/>
      <c r="D244" s="100"/>
      <c r="E244" s="101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18"/>
      <c r="S244" s="117"/>
    </row>
    <row r="245" spans="1:19" ht="12.75">
      <c r="A245">
        <v>200</v>
      </c>
      <c r="B245" s="74" t="s">
        <v>313</v>
      </c>
      <c r="C245" s="75" t="s">
        <v>314</v>
      </c>
      <c r="D245" s="100" t="s">
        <v>194</v>
      </c>
      <c r="E245" s="18">
        <v>217860</v>
      </c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17"/>
    </row>
    <row r="246" spans="2:19" ht="12.75">
      <c r="B246" s="74"/>
      <c r="C246" s="75"/>
      <c r="D246" s="100"/>
      <c r="E246" s="101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18"/>
      <c r="S246" s="117"/>
    </row>
    <row r="247" spans="2:19" ht="12.75">
      <c r="B247" s="74"/>
      <c r="C247" s="75"/>
      <c r="D247" s="100"/>
      <c r="E247" s="101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18"/>
      <c r="S247" s="117"/>
    </row>
    <row r="248" spans="2:19" ht="12.75">
      <c r="B248" s="74"/>
      <c r="C248" s="75"/>
      <c r="D248" s="100"/>
      <c r="E248" s="101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18"/>
      <c r="S248" s="117"/>
    </row>
    <row r="249" spans="3:19" ht="12.75">
      <c r="C249" s="28"/>
      <c r="E249" s="101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18"/>
      <c r="S249" s="117"/>
    </row>
    <row r="250" spans="2:19" ht="25.5">
      <c r="B250" s="80" t="s">
        <v>449</v>
      </c>
      <c r="C250" s="28">
        <v>3246</v>
      </c>
      <c r="D250" s="100" t="s">
        <v>227</v>
      </c>
      <c r="E250" s="101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18"/>
      <c r="S250" s="117"/>
    </row>
    <row r="251" spans="1:19" ht="25.5">
      <c r="A251">
        <v>200</v>
      </c>
      <c r="B251" s="74" t="s">
        <v>450</v>
      </c>
      <c r="C251" s="75">
        <v>3270</v>
      </c>
      <c r="D251" s="100" t="s">
        <v>227</v>
      </c>
      <c r="E251" s="18">
        <v>255378</v>
      </c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17"/>
    </row>
    <row r="252" spans="1:19" ht="25.5">
      <c r="A252">
        <v>200</v>
      </c>
      <c r="B252" s="74" t="s">
        <v>451</v>
      </c>
      <c r="C252" s="75">
        <v>3271</v>
      </c>
      <c r="D252" s="100" t="s">
        <v>227</v>
      </c>
      <c r="E252" s="18">
        <v>149774</v>
      </c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17"/>
    </row>
    <row r="253" spans="2:19" ht="25.5">
      <c r="B253" s="80" t="s">
        <v>452</v>
      </c>
      <c r="C253" s="75">
        <v>3279</v>
      </c>
      <c r="D253" s="100" t="s">
        <v>227</v>
      </c>
      <c r="E253" s="18">
        <v>0</v>
      </c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17"/>
    </row>
    <row r="254" spans="1:19" ht="25.5">
      <c r="A254">
        <v>200</v>
      </c>
      <c r="B254" s="80" t="s">
        <v>453</v>
      </c>
      <c r="C254" s="76">
        <v>3281</v>
      </c>
      <c r="D254" s="100" t="s">
        <v>227</v>
      </c>
      <c r="E254" s="116">
        <v>169473</v>
      </c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17"/>
    </row>
    <row r="255" spans="2:19" ht="12.75">
      <c r="B255" s="118" t="s">
        <v>454</v>
      </c>
      <c r="C255" s="75"/>
      <c r="D255" s="100"/>
      <c r="E255" s="18">
        <f>SUM(E249:E254)</f>
        <v>574625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17"/>
    </row>
    <row r="256" spans="2:19" ht="12.75">
      <c r="B256" s="74"/>
      <c r="C256" s="75"/>
      <c r="D256" s="100"/>
      <c r="E256" s="101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18"/>
      <c r="S256" s="117"/>
    </row>
    <row r="257" spans="2:19" ht="12.75">
      <c r="B257" s="74"/>
      <c r="C257" s="75"/>
      <c r="D257" s="100"/>
      <c r="E257" s="101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18"/>
      <c r="S257" s="117"/>
    </row>
    <row r="258" spans="1:19" ht="12.75">
      <c r="A258">
        <v>200</v>
      </c>
      <c r="B258" s="74" t="s">
        <v>55</v>
      </c>
      <c r="C258" s="75" t="s">
        <v>315</v>
      </c>
      <c r="D258" s="100" t="s">
        <v>316</v>
      </c>
      <c r="E258" s="18">
        <v>597355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17"/>
    </row>
    <row r="259" spans="1:19" ht="12.75">
      <c r="A259">
        <v>200</v>
      </c>
      <c r="B259" s="74" t="s">
        <v>317</v>
      </c>
      <c r="C259" s="75" t="s">
        <v>318</v>
      </c>
      <c r="D259" s="100" t="s">
        <v>316</v>
      </c>
      <c r="E259" s="18">
        <v>99780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17"/>
    </row>
    <row r="260" spans="1:19" ht="12.75">
      <c r="A260">
        <v>200</v>
      </c>
      <c r="B260" s="74" t="s">
        <v>455</v>
      </c>
      <c r="C260" s="75" t="s">
        <v>456</v>
      </c>
      <c r="D260" s="100" t="s">
        <v>316</v>
      </c>
      <c r="E260" s="18">
        <v>149810</v>
      </c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17"/>
    </row>
    <row r="261" spans="2:19" ht="25.5">
      <c r="B261" s="74" t="s">
        <v>319</v>
      </c>
      <c r="C261" s="75">
        <v>3232</v>
      </c>
      <c r="D261" s="100" t="s">
        <v>316</v>
      </c>
      <c r="E261" s="18">
        <v>0</v>
      </c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17"/>
    </row>
    <row r="262" spans="2:19" ht="12.75">
      <c r="B262" s="74" t="s">
        <v>321</v>
      </c>
      <c r="C262" s="75">
        <v>3233</v>
      </c>
      <c r="D262" s="100" t="s">
        <v>316</v>
      </c>
      <c r="E262" s="18">
        <v>0</v>
      </c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17"/>
    </row>
    <row r="263" spans="1:19" ht="12.75">
      <c r="A263">
        <v>200</v>
      </c>
      <c r="B263" s="74" t="s">
        <v>323</v>
      </c>
      <c r="C263" s="75">
        <v>3237</v>
      </c>
      <c r="D263" s="100" t="s">
        <v>316</v>
      </c>
      <c r="E263" s="18">
        <v>1196032</v>
      </c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17"/>
    </row>
    <row r="264" spans="1:19" ht="25.5">
      <c r="A264">
        <v>200</v>
      </c>
      <c r="B264" s="74" t="s">
        <v>325</v>
      </c>
      <c r="C264" s="75">
        <v>3240</v>
      </c>
      <c r="D264" s="100" t="s">
        <v>316</v>
      </c>
      <c r="E264" s="18">
        <v>1993502</v>
      </c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17"/>
    </row>
    <row r="265" spans="2:19" ht="25.5">
      <c r="B265" s="74" t="s">
        <v>327</v>
      </c>
      <c r="C265" s="75">
        <v>3256</v>
      </c>
      <c r="D265" s="100" t="s">
        <v>316</v>
      </c>
      <c r="E265" s="18">
        <v>0</v>
      </c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17"/>
    </row>
    <row r="266" spans="1:19" ht="25.5">
      <c r="A266">
        <v>200</v>
      </c>
      <c r="B266" s="74" t="s">
        <v>457</v>
      </c>
      <c r="C266" s="75">
        <v>3257</v>
      </c>
      <c r="D266" s="100" t="s">
        <v>316</v>
      </c>
      <c r="E266" s="18">
        <v>180859</v>
      </c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17"/>
    </row>
    <row r="267" spans="1:19" ht="12.75">
      <c r="A267">
        <v>200</v>
      </c>
      <c r="B267" s="74" t="s">
        <v>328</v>
      </c>
      <c r="C267" s="75">
        <v>3258</v>
      </c>
      <c r="D267" s="98" t="s">
        <v>316</v>
      </c>
      <c r="E267" s="18">
        <v>124379</v>
      </c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17"/>
    </row>
    <row r="268" spans="1:19" ht="12.75">
      <c r="A268">
        <v>200</v>
      </c>
      <c r="B268" s="120" t="s">
        <v>329</v>
      </c>
      <c r="C268" s="75">
        <v>3261</v>
      </c>
      <c r="D268" s="98" t="s">
        <v>316</v>
      </c>
      <c r="E268" s="99">
        <v>135085</v>
      </c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18"/>
      <c r="S268" s="117"/>
    </row>
    <row r="269" spans="1:19" ht="25.5">
      <c r="A269">
        <v>200</v>
      </c>
      <c r="B269" s="80" t="s">
        <v>458</v>
      </c>
      <c r="C269" s="121">
        <v>3267</v>
      </c>
      <c r="D269" s="98" t="s">
        <v>316</v>
      </c>
      <c r="E269" s="99">
        <v>1002308</v>
      </c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18"/>
      <c r="S269" s="117"/>
    </row>
    <row r="270" spans="2:19" ht="25.5">
      <c r="B270" s="80" t="s">
        <v>459</v>
      </c>
      <c r="C270" s="121">
        <v>3277</v>
      </c>
      <c r="D270" s="98" t="s">
        <v>316</v>
      </c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17"/>
    </row>
    <row r="271" spans="1:19" ht="12.75">
      <c r="A271">
        <v>200</v>
      </c>
      <c r="B271" s="80" t="s">
        <v>460</v>
      </c>
      <c r="C271" s="121">
        <v>3287</v>
      </c>
      <c r="D271" s="98" t="s">
        <v>316</v>
      </c>
      <c r="E271" s="18">
        <v>200325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17"/>
    </row>
    <row r="272" spans="1:19" ht="25.5">
      <c r="A272">
        <v>200</v>
      </c>
      <c r="B272" s="80" t="s">
        <v>461</v>
      </c>
      <c r="C272" s="121">
        <v>3288</v>
      </c>
      <c r="D272" s="98" t="s">
        <v>316</v>
      </c>
      <c r="E272" s="116">
        <v>63223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17"/>
    </row>
    <row r="273" spans="2:19" ht="12.75">
      <c r="B273" s="118" t="s">
        <v>330</v>
      </c>
      <c r="C273" s="75"/>
      <c r="D273" s="100"/>
      <c r="E273" s="79">
        <f>SUM(E258:E272)</f>
        <v>5742658</v>
      </c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117"/>
    </row>
    <row r="274" spans="2:19" ht="12.75">
      <c r="B274" s="74"/>
      <c r="C274" s="75"/>
      <c r="D274" s="100"/>
      <c r="E274" s="101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18"/>
      <c r="S274" s="117"/>
    </row>
    <row r="275" spans="2:19" ht="12.75">
      <c r="B275" s="74"/>
      <c r="C275" s="75"/>
      <c r="D275" s="100"/>
      <c r="E275" s="101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18"/>
      <c r="S275" s="117"/>
    </row>
    <row r="276" spans="2:19" ht="12.75">
      <c r="B276" s="74"/>
      <c r="C276" s="75"/>
      <c r="D276" s="100"/>
      <c r="E276" s="10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21"/>
      <c r="S276" s="54"/>
    </row>
    <row r="277" spans="1:19" ht="12.75">
      <c r="A277">
        <v>200</v>
      </c>
      <c r="B277" s="74" t="s">
        <v>331</v>
      </c>
      <c r="C277" s="75" t="s">
        <v>332</v>
      </c>
      <c r="D277" s="100" t="s">
        <v>239</v>
      </c>
      <c r="E277" s="21">
        <v>49715</v>
      </c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54"/>
    </row>
    <row r="278" spans="1:19" ht="12.75">
      <c r="A278">
        <v>200</v>
      </c>
      <c r="B278" s="74" t="s">
        <v>333</v>
      </c>
      <c r="C278" s="75" t="s">
        <v>334</v>
      </c>
      <c r="D278" s="100" t="s">
        <v>239</v>
      </c>
      <c r="E278" s="21">
        <v>49715</v>
      </c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54"/>
    </row>
    <row r="279" spans="2:19" ht="12.75">
      <c r="B279" s="74" t="s">
        <v>58</v>
      </c>
      <c r="C279" s="75" t="s">
        <v>335</v>
      </c>
      <c r="D279" s="100" t="s">
        <v>239</v>
      </c>
      <c r="E279" s="101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21"/>
      <c r="S279" s="54"/>
    </row>
    <row r="280" spans="2:19" ht="25.5">
      <c r="B280" s="74" t="s">
        <v>336</v>
      </c>
      <c r="C280" s="75" t="s">
        <v>337</v>
      </c>
      <c r="D280" s="100" t="s">
        <v>239</v>
      </c>
      <c r="E280" s="10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21"/>
      <c r="S280" s="54"/>
    </row>
    <row r="281" spans="2:19" ht="25.5">
      <c r="B281" s="74" t="s">
        <v>338</v>
      </c>
      <c r="C281" s="75" t="s">
        <v>339</v>
      </c>
      <c r="D281" s="100" t="s">
        <v>239</v>
      </c>
      <c r="E281" s="10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21"/>
      <c r="S281" s="54"/>
    </row>
    <row r="282" spans="1:19" ht="25.5">
      <c r="A282">
        <v>200</v>
      </c>
      <c r="B282" s="74" t="s">
        <v>340</v>
      </c>
      <c r="C282" s="75">
        <v>3260</v>
      </c>
      <c r="D282" s="100" t="s">
        <v>239</v>
      </c>
      <c r="E282" s="21">
        <v>99740</v>
      </c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54"/>
    </row>
    <row r="283" spans="2:19" ht="25.5">
      <c r="B283" s="74" t="s">
        <v>341</v>
      </c>
      <c r="C283" s="75">
        <v>3262</v>
      </c>
      <c r="D283" s="100" t="s">
        <v>239</v>
      </c>
      <c r="E283" s="10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21"/>
      <c r="S283" s="54"/>
    </row>
    <row r="284" spans="2:19" ht="25.5">
      <c r="B284" s="74" t="s">
        <v>342</v>
      </c>
      <c r="C284" s="75">
        <v>3263</v>
      </c>
      <c r="D284" s="100" t="s">
        <v>239</v>
      </c>
      <c r="E284" s="10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21"/>
      <c r="S284" s="54"/>
    </row>
    <row r="285" spans="2:19" ht="25.5">
      <c r="B285" s="74" t="s">
        <v>343</v>
      </c>
      <c r="C285" s="75">
        <v>3264</v>
      </c>
      <c r="D285" s="100" t="s">
        <v>239</v>
      </c>
      <c r="E285" s="10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21"/>
      <c r="S285" s="54"/>
    </row>
    <row r="286" spans="1:19" ht="25.5">
      <c r="A286">
        <v>200</v>
      </c>
      <c r="B286" s="74" t="s">
        <v>462</v>
      </c>
      <c r="C286" s="75">
        <v>3268</v>
      </c>
      <c r="D286" s="100" t="s">
        <v>239</v>
      </c>
      <c r="E286" s="21">
        <v>275694</v>
      </c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54"/>
    </row>
    <row r="287" spans="2:19" ht="25.5">
      <c r="B287" s="80" t="s">
        <v>463</v>
      </c>
      <c r="C287" s="121">
        <v>3269</v>
      </c>
      <c r="D287" s="100" t="s">
        <v>239</v>
      </c>
      <c r="E287" s="39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54"/>
    </row>
    <row r="288" spans="2:19" ht="12.75">
      <c r="B288" s="118" t="s">
        <v>344</v>
      </c>
      <c r="C288" s="28"/>
      <c r="D288" s="28"/>
      <c r="E288" s="38">
        <f>SUM(E277:E287)</f>
        <v>474864</v>
      </c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54"/>
    </row>
    <row r="289" spans="2:19" ht="12.75">
      <c r="B289" s="81"/>
      <c r="C289" s="76"/>
      <c r="D289" s="76"/>
      <c r="E289" s="76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21"/>
      <c r="S289" s="54"/>
    </row>
    <row r="290" spans="3:19" ht="12.75">
      <c r="C290" s="28"/>
      <c r="D290" s="28"/>
      <c r="E290" s="28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</row>
    <row r="291" spans="3:19" ht="12.75">
      <c r="C291" s="28"/>
      <c r="D291" s="28"/>
      <c r="E291" s="38">
        <f>E288+E273+E255+E245+E242+E230+E221+E193+E188+E171+E153+E139+E116+E66+E50+E20</f>
        <v>135037845</v>
      </c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54"/>
    </row>
    <row r="292" spans="6:19" ht="12.75"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21"/>
      <c r="R292" s="54"/>
      <c r="S292" s="54"/>
    </row>
    <row r="293" spans="6:19" ht="12.75">
      <c r="F293" s="54"/>
      <c r="G293" s="54"/>
      <c r="H293" s="54"/>
      <c r="I293" s="54"/>
      <c r="J293" s="54"/>
      <c r="K293" s="21"/>
      <c r="L293" s="54"/>
      <c r="M293" s="54"/>
      <c r="N293" s="54"/>
      <c r="O293" s="54"/>
      <c r="P293" s="54"/>
      <c r="Q293" s="54"/>
      <c r="R293" s="54"/>
      <c r="S293" s="54"/>
    </row>
    <row r="298" spans="2:10" ht="12.75">
      <c r="B298" t="s">
        <v>345</v>
      </c>
      <c r="C298" s="28"/>
      <c r="D298" s="28"/>
      <c r="E298" s="28"/>
      <c r="F298" s="28"/>
      <c r="I298" s="72"/>
      <c r="J298" s="72" t="s">
        <v>464</v>
      </c>
    </row>
    <row r="299" spans="3:6" ht="12.75">
      <c r="C299" s="28"/>
      <c r="D299" s="28"/>
      <c r="E299" s="28"/>
      <c r="F299" s="28"/>
    </row>
    <row r="300" spans="1:10" ht="12.75">
      <c r="A300">
        <v>104</v>
      </c>
      <c r="B300" t="s">
        <v>347</v>
      </c>
      <c r="C300" s="28">
        <v>1000</v>
      </c>
      <c r="D300" s="28"/>
      <c r="E300" s="28"/>
      <c r="F300" s="28"/>
      <c r="I300" s="122"/>
      <c r="J300" s="122">
        <v>13500</v>
      </c>
    </row>
    <row r="301" spans="1:10" ht="12.75">
      <c r="A301">
        <v>104</v>
      </c>
      <c r="B301" t="s">
        <v>348</v>
      </c>
      <c r="C301" s="28">
        <v>1001</v>
      </c>
      <c r="D301" s="28"/>
      <c r="E301" s="28"/>
      <c r="F301" s="28"/>
      <c r="I301" s="122"/>
      <c r="J301" s="122">
        <v>15000</v>
      </c>
    </row>
    <row r="302" spans="1:10" ht="12.75">
      <c r="A302">
        <v>104</v>
      </c>
      <c r="B302" t="s">
        <v>349</v>
      </c>
      <c r="C302" s="28">
        <v>1002</v>
      </c>
      <c r="D302" s="28"/>
      <c r="E302" s="28"/>
      <c r="F302" s="28"/>
      <c r="I302" s="122"/>
      <c r="J302" s="122">
        <v>750</v>
      </c>
    </row>
    <row r="303" spans="1:10" ht="12.75">
      <c r="A303">
        <v>104</v>
      </c>
      <c r="B303" t="s">
        <v>350</v>
      </c>
      <c r="C303" s="28">
        <v>1003</v>
      </c>
      <c r="D303" s="28"/>
      <c r="E303" s="28"/>
      <c r="F303" s="28"/>
      <c r="I303" s="122"/>
      <c r="J303" s="122">
        <v>8500</v>
      </c>
    </row>
    <row r="304" spans="1:10" ht="12.75">
      <c r="A304">
        <v>104</v>
      </c>
      <c r="B304" t="s">
        <v>351</v>
      </c>
      <c r="C304" s="28">
        <v>1004</v>
      </c>
      <c r="D304" s="28"/>
      <c r="E304" s="28"/>
      <c r="F304" s="28"/>
      <c r="I304" s="122"/>
      <c r="J304" s="122">
        <v>1277</v>
      </c>
    </row>
    <row r="305" spans="1:10" ht="12.75">
      <c r="A305">
        <v>104</v>
      </c>
      <c r="B305" t="s">
        <v>352</v>
      </c>
      <c r="C305" s="28">
        <v>1005</v>
      </c>
      <c r="D305" s="28"/>
      <c r="E305" s="28"/>
      <c r="F305" s="28"/>
      <c r="I305" s="122"/>
      <c r="J305" s="122">
        <v>532</v>
      </c>
    </row>
    <row r="306" spans="1:10" ht="25.5">
      <c r="A306">
        <v>104</v>
      </c>
      <c r="B306" s="74" t="s">
        <v>66</v>
      </c>
      <c r="C306" s="75">
        <v>1009</v>
      </c>
      <c r="D306" s="28"/>
      <c r="E306" s="28"/>
      <c r="F306" s="28"/>
      <c r="I306" s="122"/>
      <c r="J306" s="122">
        <v>850</v>
      </c>
    </row>
    <row r="307" spans="1:10" ht="12.75">
      <c r="A307">
        <v>104</v>
      </c>
      <c r="B307" t="s">
        <v>353</v>
      </c>
      <c r="C307" s="28">
        <v>1050</v>
      </c>
      <c r="D307" s="28"/>
      <c r="E307" s="28"/>
      <c r="F307" s="28"/>
      <c r="I307" s="122"/>
      <c r="J307" s="122">
        <v>1500</v>
      </c>
    </row>
    <row r="308" spans="1:10" ht="12.75">
      <c r="A308">
        <v>104</v>
      </c>
      <c r="B308" t="s">
        <v>354</v>
      </c>
      <c r="C308" s="28">
        <v>1051</v>
      </c>
      <c r="D308" s="28"/>
      <c r="E308" s="28"/>
      <c r="F308" s="28"/>
      <c r="I308" s="122"/>
      <c r="J308" s="122">
        <v>650</v>
      </c>
    </row>
    <row r="309" spans="1:10" ht="12.75">
      <c r="A309">
        <v>104</v>
      </c>
      <c r="B309" t="s">
        <v>355</v>
      </c>
      <c r="C309" s="28">
        <v>1052</v>
      </c>
      <c r="D309" s="28"/>
      <c r="E309" s="28"/>
      <c r="F309" s="28"/>
      <c r="I309" s="122"/>
      <c r="J309" s="122">
        <v>200</v>
      </c>
    </row>
    <row r="310" spans="1:10" ht="12.75">
      <c r="A310">
        <v>104</v>
      </c>
      <c r="B310" t="s">
        <v>356</v>
      </c>
      <c r="C310" s="28">
        <v>1053</v>
      </c>
      <c r="D310" s="28"/>
      <c r="E310" s="28"/>
      <c r="F310" s="28"/>
      <c r="I310" s="122"/>
      <c r="J310" s="123">
        <v>500</v>
      </c>
    </row>
    <row r="311" spans="2:10" ht="12.75">
      <c r="B311" s="124" t="s">
        <v>465</v>
      </c>
      <c r="C311" s="125">
        <v>2529</v>
      </c>
      <c r="D311" s="126"/>
      <c r="E311" s="126"/>
      <c r="F311" s="126"/>
      <c r="G311" s="126"/>
      <c r="H311" s="126"/>
      <c r="I311" s="126"/>
      <c r="J311" s="127">
        <v>9360</v>
      </c>
    </row>
    <row r="312" spans="2:10" ht="25.5">
      <c r="B312" s="124" t="s">
        <v>466</v>
      </c>
      <c r="C312" s="125">
        <v>2530</v>
      </c>
      <c r="D312" s="128"/>
      <c r="E312" s="128"/>
      <c r="F312" s="128"/>
      <c r="G312" s="126"/>
      <c r="H312" s="126"/>
      <c r="I312" s="126"/>
      <c r="J312" s="129">
        <v>6261</v>
      </c>
    </row>
    <row r="313" spans="2:10" ht="12.75">
      <c r="B313" s="130" t="s">
        <v>467</v>
      </c>
      <c r="C313" s="131">
        <v>4138</v>
      </c>
      <c r="D313" s="131"/>
      <c r="E313" s="131"/>
      <c r="F313" s="131"/>
      <c r="G313" s="132"/>
      <c r="H313" s="132"/>
      <c r="I313" s="133"/>
      <c r="J313" s="134">
        <v>3617</v>
      </c>
    </row>
    <row r="314" spans="2:10" ht="12.75">
      <c r="B314" s="74"/>
      <c r="C314" s="75"/>
      <c r="D314" s="76"/>
      <c r="E314" s="76"/>
      <c r="F314" s="135"/>
      <c r="G314" s="112"/>
      <c r="H314" s="112"/>
      <c r="I314" s="112"/>
      <c r="J314" s="122">
        <f>SUM(J300:J313)</f>
        <v>62497</v>
      </c>
    </row>
    <row r="317" ht="12.75">
      <c r="J317" s="136"/>
    </row>
    <row r="318" spans="3:10" ht="12.75">
      <c r="C318" s="28"/>
      <c r="D318" s="28"/>
      <c r="E318" s="28"/>
      <c r="F318" s="28"/>
      <c r="G318" s="38">
        <f>S287</f>
        <v>0</v>
      </c>
      <c r="I318" s="67"/>
      <c r="J318" s="67">
        <f>J314</f>
        <v>62497</v>
      </c>
    </row>
    <row r="319" spans="3:6" ht="12.75">
      <c r="C319" s="28"/>
      <c r="D319" s="28"/>
      <c r="E319" s="28"/>
      <c r="F319" s="28"/>
    </row>
    <row r="320" spans="3:6" ht="12.75">
      <c r="C320" s="28"/>
      <c r="D320" s="28"/>
      <c r="E320" s="28"/>
      <c r="F320" s="28"/>
    </row>
    <row r="321" spans="3:6" ht="12.75">
      <c r="C321" s="28"/>
      <c r="D321" s="28"/>
      <c r="E321" s="28"/>
      <c r="F321" s="28"/>
    </row>
    <row r="322" spans="3:6" ht="12.75">
      <c r="C322" s="28"/>
      <c r="D322" s="28"/>
      <c r="E322" s="28"/>
      <c r="F322" s="28"/>
    </row>
    <row r="323" spans="3:10" ht="12.75">
      <c r="C323" s="28"/>
      <c r="D323" s="28"/>
      <c r="E323" s="28"/>
      <c r="F323" s="28"/>
      <c r="G323" t="s">
        <v>359</v>
      </c>
      <c r="I323" s="122">
        <f>R290/1000</f>
        <v>0</v>
      </c>
      <c r="J323" s="122">
        <f>Q292/1000</f>
        <v>0</v>
      </c>
    </row>
    <row r="324" spans="3:6" ht="12.75">
      <c r="C324" s="28"/>
      <c r="D324" s="28"/>
      <c r="E324" s="28"/>
      <c r="F324" s="28"/>
    </row>
    <row r="325" spans="7:10" ht="12.75">
      <c r="G325" t="s">
        <v>361</v>
      </c>
      <c r="I325" s="67"/>
      <c r="J325" s="67">
        <f>J318+J319+J323</f>
        <v>62497</v>
      </c>
    </row>
    <row r="326" spans="7:10" ht="12.75">
      <c r="G326" t="s">
        <v>362</v>
      </c>
      <c r="I326" s="122"/>
      <c r="J326" s="122">
        <f>'[2]2010 Plant Transfers 1-27-10'!D187/1000+2635</f>
        <v>199423.23</v>
      </c>
    </row>
    <row r="328" spans="7:10" ht="12.75">
      <c r="G328" t="s">
        <v>363</v>
      </c>
      <c r="I328" s="67">
        <f>I326-I325</f>
        <v>0</v>
      </c>
      <c r="J328" s="67">
        <f>J325-J326</f>
        <v>-136926.23</v>
      </c>
    </row>
    <row r="329" spans="7:10" ht="12.75">
      <c r="G329" t="s">
        <v>468</v>
      </c>
      <c r="J329" s="136">
        <v>283</v>
      </c>
    </row>
    <row r="331" spans="7:10" ht="12.75">
      <c r="G331" t="s">
        <v>469</v>
      </c>
      <c r="J331" s="67">
        <f>J328+J329</f>
        <v>-136643.23</v>
      </c>
    </row>
  </sheetData>
  <sheetProtection/>
  <autoFilter ref="A13:E288"/>
  <printOptions/>
  <pageMargins left="0.25" right="0.25" top="0.75" bottom="0.75" header="0.5" footer="0.5"/>
  <pageSetup fitToHeight="13" fitToWidth="1" horizontalDpi="600" verticalDpi="600" orientation="landscape" scale="75" r:id="rId3"/>
  <headerFooter alignWithMargins="0">
    <oddFooter>&amp;L&amp;F
&amp;A</oddFooter>
  </headerFooter>
  <rowBreaks count="5" manualBreakCount="5">
    <brk id="69" max="255" man="1"/>
    <brk id="119" max="255" man="1"/>
    <brk id="174" max="255" man="1"/>
    <brk id="233" max="255" man="1"/>
    <brk id="2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4"/>
  <sheetViews>
    <sheetView zoomScalePageLayoutView="0" workbookViewId="0" topLeftCell="D19">
      <selection activeCell="G47" sqref="G47"/>
    </sheetView>
  </sheetViews>
  <sheetFormatPr defaultColWidth="9.140625" defaultRowHeight="12.75"/>
  <cols>
    <col min="1" max="1" width="0.9921875" style="1" customWidth="1"/>
    <col min="2" max="2" width="3.00390625" style="1" customWidth="1"/>
    <col min="3" max="3" width="37.140625" style="1" bestFit="1" customWidth="1"/>
    <col min="4" max="4" width="32.57421875" style="1" customWidth="1"/>
    <col min="5" max="5" width="6.7109375" style="1" customWidth="1"/>
    <col min="6" max="6" width="40.421875" style="1" bestFit="1" customWidth="1"/>
    <col min="7" max="7" width="8.421875" style="1" bestFit="1" customWidth="1"/>
    <col min="8" max="8" width="2.28125" style="1" customWidth="1"/>
    <col min="9" max="9" width="0.9921875" style="1" customWidth="1"/>
    <col min="10" max="16384" width="9.140625" style="1" customWidth="1"/>
  </cols>
  <sheetData>
    <row r="1" ht="13.5" thickBot="1"/>
    <row r="2" spans="2:8" ht="7.5" customHeight="1">
      <c r="B2" s="2"/>
      <c r="C2" s="3"/>
      <c r="D2" s="3"/>
      <c r="E2" s="3"/>
      <c r="F2" s="3"/>
      <c r="G2" s="3"/>
      <c r="H2" s="4"/>
    </row>
    <row r="3" spans="2:8" ht="12.75">
      <c r="B3" s="5"/>
      <c r="C3" s="6"/>
      <c r="D3" s="7" t="s">
        <v>0</v>
      </c>
      <c r="E3" s="6"/>
      <c r="F3" s="6"/>
      <c r="G3" s="7" t="s">
        <v>0</v>
      </c>
      <c r="H3" s="8"/>
    </row>
    <row r="4" spans="2:8" ht="12.75">
      <c r="B4" s="5"/>
      <c r="C4" s="9" t="s">
        <v>1</v>
      </c>
      <c r="D4" s="6"/>
      <c r="E4" s="6"/>
      <c r="F4" s="10" t="s">
        <v>2</v>
      </c>
      <c r="G4" s="6"/>
      <c r="H4" s="8"/>
    </row>
    <row r="5" spans="2:8" ht="12.75">
      <c r="B5" s="5"/>
      <c r="C5" s="11" t="s">
        <v>3</v>
      </c>
      <c r="D5" s="12">
        <f>'2009 additions-summary (2)'!D16+'2009 additions-summary (2)'!D17</f>
        <v>1734539</v>
      </c>
      <c r="E5" s="6"/>
      <c r="F5" s="11" t="s">
        <v>4</v>
      </c>
      <c r="G5" s="12">
        <v>508000</v>
      </c>
      <c r="H5" s="8"/>
    </row>
    <row r="6" spans="2:8" ht="12.75">
      <c r="B6" s="5"/>
      <c r="C6" s="11" t="s">
        <v>5</v>
      </c>
      <c r="D6" s="12">
        <f>'2009 additions-summary (2)'!D19</f>
        <v>6200000</v>
      </c>
      <c r="E6" s="6"/>
      <c r="F6" s="11" t="s">
        <v>6</v>
      </c>
      <c r="G6" s="12">
        <v>1500000</v>
      </c>
      <c r="H6" s="8"/>
    </row>
    <row r="7" spans="2:8" ht="12.75">
      <c r="B7" s="5"/>
      <c r="C7" s="11" t="s">
        <v>7</v>
      </c>
      <c r="D7" s="12">
        <f>'2009 additions-summary (2)'!D18</f>
        <v>84263</v>
      </c>
      <c r="E7" s="6"/>
      <c r="F7" s="11" t="s">
        <v>8</v>
      </c>
      <c r="G7" s="12">
        <v>3360007</v>
      </c>
      <c r="H7" s="8"/>
    </row>
    <row r="8" spans="2:8" ht="12.75">
      <c r="B8" s="5"/>
      <c r="C8" s="11" t="s">
        <v>9</v>
      </c>
      <c r="D8" s="12">
        <f>'2009 additions-summary (2)'!D26</f>
        <v>804000</v>
      </c>
      <c r="E8" s="6"/>
      <c r="F8" s="11" t="s">
        <v>10</v>
      </c>
      <c r="G8" s="12">
        <v>598164</v>
      </c>
      <c r="H8" s="8"/>
    </row>
    <row r="9" spans="2:8" ht="12.75">
      <c r="B9" s="5"/>
      <c r="C9" s="13" t="s">
        <v>11</v>
      </c>
      <c r="D9" s="12">
        <f>'2009 additions-summary (2)'!D27</f>
        <v>524895</v>
      </c>
      <c r="E9" s="6"/>
      <c r="F9" s="11" t="s">
        <v>12</v>
      </c>
      <c r="G9" s="12">
        <v>1285067</v>
      </c>
      <c r="H9" s="8"/>
    </row>
    <row r="10" spans="2:8" ht="12.75">
      <c r="B10" s="5"/>
      <c r="C10" s="13" t="s">
        <v>13</v>
      </c>
      <c r="D10" s="12">
        <f>'2009 additions-summary (2)'!D28</f>
        <v>597037</v>
      </c>
      <c r="E10" s="6"/>
      <c r="F10" s="11" t="s">
        <v>14</v>
      </c>
      <c r="G10" s="12">
        <v>1146820</v>
      </c>
      <c r="H10" s="8"/>
    </row>
    <row r="11" spans="2:8" ht="12.75">
      <c r="B11" s="5"/>
      <c r="C11" s="11" t="s">
        <v>15</v>
      </c>
      <c r="D11" s="12">
        <f>'2009 additions-summary (2)'!D30</f>
        <v>1294766</v>
      </c>
      <c r="E11" s="6"/>
      <c r="F11" s="11" t="s">
        <v>16</v>
      </c>
      <c r="G11" s="12">
        <v>4159000</v>
      </c>
      <c r="H11" s="8"/>
    </row>
    <row r="12" spans="2:8" ht="12.75">
      <c r="B12" s="5"/>
      <c r="C12" s="11" t="s">
        <v>17</v>
      </c>
      <c r="D12" s="12">
        <f>'2009 additions-summary (2)'!D33</f>
        <v>1909742</v>
      </c>
      <c r="E12" s="6"/>
      <c r="F12" s="11" t="s">
        <v>18</v>
      </c>
      <c r="G12" s="12">
        <v>1500008</v>
      </c>
      <c r="H12" s="8"/>
    </row>
    <row r="13" spans="2:8" ht="12.75">
      <c r="B13" s="5"/>
      <c r="C13" s="11" t="s">
        <v>75</v>
      </c>
      <c r="D13" s="12">
        <f>'2009 additions-summary (2)'!D34</f>
        <v>17170954</v>
      </c>
      <c r="E13" s="6"/>
      <c r="F13" s="11" t="s">
        <v>19</v>
      </c>
      <c r="G13" s="12">
        <v>750000</v>
      </c>
      <c r="H13" s="8"/>
    </row>
    <row r="14" spans="2:8" ht="12.75">
      <c r="B14" s="5"/>
      <c r="C14" s="11" t="s">
        <v>20</v>
      </c>
      <c r="D14" s="12">
        <f>'2009 additions-summary (2)'!D36</f>
        <v>2106721</v>
      </c>
      <c r="E14" s="6"/>
      <c r="F14" s="6"/>
      <c r="G14" s="14">
        <f>SUM(G5:G13)</f>
        <v>14807066</v>
      </c>
      <c r="H14" s="8"/>
    </row>
    <row r="15" spans="2:8" ht="12.75">
      <c r="B15" s="5"/>
      <c r="C15" s="11" t="s">
        <v>21</v>
      </c>
      <c r="D15" s="12">
        <f>'2009 additions-summary (2)'!D24-527000+'2009 additions-summary (2)'!D25+'2009 additions-summary (2)'!D31+'2009 additions-summary (2)'!D32+'2009 additions-summary (2)'!D35+'2009 additions-summary (2)'!D37</f>
        <v>1142176</v>
      </c>
      <c r="E15" s="6"/>
      <c r="F15" s="6"/>
      <c r="G15" s="6"/>
      <c r="H15" s="8"/>
    </row>
    <row r="16" spans="2:8" ht="12.75">
      <c r="B16" s="5"/>
      <c r="C16" s="11" t="s">
        <v>76</v>
      </c>
      <c r="D16" s="12">
        <f>'2009 additions-summary (2)'!D47</f>
        <v>944425</v>
      </c>
      <c r="E16" s="6"/>
      <c r="F16" s="10" t="s">
        <v>23</v>
      </c>
      <c r="G16" s="6"/>
      <c r="H16" s="8"/>
    </row>
    <row r="17" spans="2:8" ht="12.75">
      <c r="B17" s="5"/>
      <c r="C17" s="11" t="s">
        <v>77</v>
      </c>
      <c r="D17" s="12">
        <f>'2009 additions-summary (2)'!D49+'2009 additions-summary (2)'!D50</f>
        <v>575000</v>
      </c>
      <c r="E17" s="6"/>
      <c r="F17" s="13" t="s">
        <v>24</v>
      </c>
      <c r="G17" s="14">
        <v>9635000</v>
      </c>
      <c r="H17" s="8"/>
    </row>
    <row r="18" spans="2:8" ht="12.75">
      <c r="B18" s="5"/>
      <c r="C18" s="11" t="s">
        <v>78</v>
      </c>
      <c r="D18" s="12">
        <f>'2009 additions-summary (2)'!D51</f>
        <v>2000000</v>
      </c>
      <c r="E18" s="6"/>
      <c r="F18" s="6"/>
      <c r="G18" s="6"/>
      <c r="H18" s="8"/>
    </row>
    <row r="19" spans="2:8" ht="12.75">
      <c r="B19" s="5"/>
      <c r="C19" s="11" t="s">
        <v>22</v>
      </c>
      <c r="D19" s="12">
        <f>'2009 additions-summary (2)'!D44+'2009 additions-summary (2)'!D45+'2009 additions-summary (2)'!D46+'2009 additions-summary (2)'!D48</f>
        <v>819132</v>
      </c>
      <c r="E19" s="6"/>
      <c r="F19" s="6"/>
      <c r="G19" s="6"/>
      <c r="H19" s="8"/>
    </row>
    <row r="20" spans="2:8" ht="12.75">
      <c r="B20" s="5"/>
      <c r="C20" s="6"/>
      <c r="D20" s="14">
        <f>SUM(D5:D19)</f>
        <v>37907650</v>
      </c>
      <c r="E20" s="6"/>
      <c r="F20" s="9" t="s">
        <v>79</v>
      </c>
      <c r="G20" s="6"/>
      <c r="H20" s="8"/>
    </row>
    <row r="21" spans="2:8" ht="12.75">
      <c r="B21" s="5"/>
      <c r="C21" s="6"/>
      <c r="D21" s="6"/>
      <c r="E21" s="6"/>
      <c r="F21" s="13" t="s">
        <v>28</v>
      </c>
      <c r="G21" s="12">
        <v>4410000</v>
      </c>
      <c r="H21" s="8"/>
    </row>
    <row r="22" spans="2:8" ht="12.75">
      <c r="B22" s="5"/>
      <c r="C22" s="9" t="s">
        <v>25</v>
      </c>
      <c r="D22" s="6"/>
      <c r="E22" s="6"/>
      <c r="F22" s="13" t="s">
        <v>30</v>
      </c>
      <c r="G22" s="12">
        <v>981000</v>
      </c>
      <c r="H22" s="8"/>
    </row>
    <row r="23" spans="2:8" ht="12.75">
      <c r="B23" s="5"/>
      <c r="C23" s="13" t="s">
        <v>33</v>
      </c>
      <c r="D23" s="12">
        <f>'2009 additions-summary (2)'!D74</f>
        <v>2050001</v>
      </c>
      <c r="E23" s="6"/>
      <c r="F23" s="13" t="s">
        <v>32</v>
      </c>
      <c r="G23" s="12">
        <v>1115100</v>
      </c>
      <c r="H23" s="8"/>
    </row>
    <row r="24" spans="2:8" ht="12.75">
      <c r="B24" s="5"/>
      <c r="C24" s="13" t="s">
        <v>31</v>
      </c>
      <c r="D24" s="12">
        <f>'2009 additions-summary (2)'!D67</f>
        <v>1250000</v>
      </c>
      <c r="E24" s="6"/>
      <c r="F24" s="13" t="s">
        <v>34</v>
      </c>
      <c r="G24" s="12">
        <v>555930</v>
      </c>
      <c r="H24" s="8"/>
    </row>
    <row r="25" spans="2:8" ht="12.75">
      <c r="B25" s="5"/>
      <c r="C25" s="1" t="s">
        <v>370</v>
      </c>
      <c r="D25" s="12">
        <f>'2009 additions-summary (2)'!D58+'2009 additions-summary (2)'!D63+'2009 additions-summary (2)'!D65</f>
        <v>539998</v>
      </c>
      <c r="E25" s="6"/>
      <c r="F25" s="13" t="s">
        <v>36</v>
      </c>
      <c r="G25" s="12">
        <v>627192</v>
      </c>
      <c r="H25" s="8"/>
    </row>
    <row r="26" spans="2:8" ht="12.75">
      <c r="B26" s="5"/>
      <c r="C26" s="1" t="s">
        <v>264</v>
      </c>
      <c r="D26" s="12">
        <f>'2009 additions-summary (2)'!D151+'2009 additions-summary (2)'!D102</f>
        <v>740000</v>
      </c>
      <c r="E26" s="6"/>
      <c r="F26" s="13" t="s">
        <v>38</v>
      </c>
      <c r="G26" s="12">
        <v>800000</v>
      </c>
      <c r="H26" s="8"/>
    </row>
    <row r="27" spans="2:8" ht="12.75">
      <c r="B27" s="5"/>
      <c r="C27" s="13" t="s">
        <v>29</v>
      </c>
      <c r="D27" s="12">
        <f>'2009 additions-summary (2)'!D62</f>
        <v>650008</v>
      </c>
      <c r="E27" s="6"/>
      <c r="F27" s="13" t="s">
        <v>40</v>
      </c>
      <c r="G27" s="12">
        <v>1372000</v>
      </c>
      <c r="H27" s="8"/>
    </row>
    <row r="28" spans="2:8" ht="12.75">
      <c r="B28" s="5"/>
      <c r="C28" s="13" t="s">
        <v>39</v>
      </c>
      <c r="D28" s="12">
        <f>'2009 additions-summary (2)'!D82</f>
        <v>800000</v>
      </c>
      <c r="E28" s="6"/>
      <c r="F28" s="6" t="s">
        <v>80</v>
      </c>
      <c r="G28" s="12">
        <v>1655000</v>
      </c>
      <c r="H28" s="8"/>
    </row>
    <row r="29" spans="2:8" ht="12.75">
      <c r="B29" s="5"/>
      <c r="C29" s="13" t="s">
        <v>27</v>
      </c>
      <c r="D29" s="12">
        <f>'2009 additions-summary (2)'!D61</f>
        <v>560027</v>
      </c>
      <c r="E29" s="6"/>
      <c r="F29" s="6"/>
      <c r="G29" s="14">
        <f>SUM(G21:G28)</f>
        <v>11516222</v>
      </c>
      <c r="H29" s="8"/>
    </row>
    <row r="30" spans="2:8" ht="12.75">
      <c r="B30" s="5"/>
      <c r="C30" s="13" t="s">
        <v>35</v>
      </c>
      <c r="D30" s="12">
        <f>'2009 additions-summary (2)'!D77</f>
        <v>585000</v>
      </c>
      <c r="E30" s="6"/>
      <c r="F30" s="6"/>
      <c r="G30" s="69"/>
      <c r="H30" s="8"/>
    </row>
    <row r="31" spans="2:8" ht="12.75">
      <c r="B31" s="5"/>
      <c r="C31" s="13" t="s">
        <v>37</v>
      </c>
      <c r="D31" s="12">
        <f>'2009 additions-summary (2)'!D78</f>
        <v>525001</v>
      </c>
      <c r="E31" s="6"/>
      <c r="F31" s="9" t="s">
        <v>44</v>
      </c>
      <c r="G31" s="12"/>
      <c r="H31" s="8"/>
    </row>
    <row r="32" spans="2:8" ht="12.75">
      <c r="B32" s="5"/>
      <c r="C32" s="13" t="s">
        <v>365</v>
      </c>
      <c r="D32" s="12">
        <v>527000</v>
      </c>
      <c r="E32" s="6"/>
      <c r="F32" s="13" t="s">
        <v>46</v>
      </c>
      <c r="G32" s="14">
        <v>306333</v>
      </c>
      <c r="H32" s="8"/>
    </row>
    <row r="33" spans="2:8" ht="12.75">
      <c r="B33" s="5"/>
      <c r="C33" s="13" t="s">
        <v>372</v>
      </c>
      <c r="D33" s="12">
        <f>'2009 additions-summary (2)'!D80+'2009 additions-summary (2)'!D64+'2009 additions-summary (2)'!D137</f>
        <v>936050</v>
      </c>
      <c r="E33" s="6"/>
      <c r="F33" s="6"/>
      <c r="G33" s="6"/>
      <c r="H33" s="8"/>
    </row>
    <row r="34" spans="2:8" ht="12.75">
      <c r="B34" s="5"/>
      <c r="C34" s="13" t="s">
        <v>26</v>
      </c>
      <c r="D34" s="12">
        <f>'2009 additions-summary (2)'!D60+'2009 additions-summary (2)'!D59</f>
        <v>1068999</v>
      </c>
      <c r="E34" s="6"/>
      <c r="F34" s="9" t="s">
        <v>81</v>
      </c>
      <c r="G34" s="12"/>
      <c r="H34" s="8"/>
    </row>
    <row r="35" spans="2:8" ht="12.75">
      <c r="B35" s="5"/>
      <c r="C35" s="13" t="s">
        <v>366</v>
      </c>
      <c r="D35" s="12">
        <f>'2009 additions-summary (2)'!D81+'2009 additions-summary (2)'!D107</f>
        <v>927972</v>
      </c>
      <c r="E35" s="6"/>
      <c r="F35" s="13" t="s">
        <v>49</v>
      </c>
      <c r="G35" s="12">
        <v>1000179</v>
      </c>
      <c r="H35" s="8"/>
    </row>
    <row r="36" spans="2:8" ht="12.75" customHeight="1">
      <c r="B36" s="5"/>
      <c r="C36" s="13" t="s">
        <v>367</v>
      </c>
      <c r="D36" s="12">
        <f>'2009 additions-summary (2)'!D99+'2009 additions-summary (2)'!D104</f>
        <v>642000</v>
      </c>
      <c r="E36" s="6"/>
      <c r="F36" s="13" t="s">
        <v>51</v>
      </c>
      <c r="G36" s="12">
        <v>1200173</v>
      </c>
      <c r="H36" s="8"/>
    </row>
    <row r="37" spans="2:8" ht="12.75">
      <c r="B37" s="5"/>
      <c r="C37" s="13" t="s">
        <v>368</v>
      </c>
      <c r="D37" s="12">
        <f>'2009 additions-summary (2)'!D73</f>
        <v>350003</v>
      </c>
      <c r="E37" s="6"/>
      <c r="F37" s="13" t="s">
        <v>53</v>
      </c>
      <c r="G37" s="12">
        <v>2499880</v>
      </c>
      <c r="H37" s="8"/>
    </row>
    <row r="38" spans="2:8" ht="12.75">
      <c r="B38" s="5"/>
      <c r="C38" s="13" t="s">
        <v>369</v>
      </c>
      <c r="D38" s="12">
        <f>'2009 additions-summary (2)'!D68+'2009 additions-summary (2)'!D69+'2009 additions-summary (2)'!D70+'2009 additions-summary (2)'!D71+'2009 additions-summary (2)'!D75+'2009 additions-summary (2)'!D83+'2009 additions-summary (2)'!D100+'2009 additions-summary (2)'!D106+'2009 additions-summary (2)'!D101+'2009 additions-summary (2)'!D108</f>
        <v>2234000</v>
      </c>
      <c r="E38" s="6"/>
      <c r="F38" s="13" t="s">
        <v>55</v>
      </c>
      <c r="G38" s="15">
        <v>4450742</v>
      </c>
      <c r="H38" s="8"/>
    </row>
    <row r="39" spans="2:8" ht="12.75">
      <c r="B39" s="5"/>
      <c r="C39" s="13" t="s">
        <v>41</v>
      </c>
      <c r="D39" s="12">
        <f>'2009 additions-summary (2)'!D57+'2009 additions-summary (2)'!D66+'2009 additions-summary (2)'!D72+'2009 additions-summary (2)'!D76+'2009 additions-summary (2)'!D79+'2009 additions-summary (2)'!D84+'2009 additions-summary (2)'!D85</f>
        <v>670011</v>
      </c>
      <c r="E39" s="6"/>
      <c r="F39" s="13" t="s">
        <v>57</v>
      </c>
      <c r="G39" s="15">
        <v>2700000</v>
      </c>
      <c r="H39" s="8"/>
    </row>
    <row r="40" spans="2:8" ht="12.75">
      <c r="B40" s="5"/>
      <c r="C40" s="13"/>
      <c r="D40" s="12"/>
      <c r="E40" s="6"/>
      <c r="F40" s="13" t="s">
        <v>58</v>
      </c>
      <c r="G40" s="12">
        <v>5198308</v>
      </c>
      <c r="H40" s="8"/>
    </row>
    <row r="41" spans="2:8" ht="12.75">
      <c r="B41" s="5"/>
      <c r="C41" s="6"/>
      <c r="D41" s="14">
        <f>SUM(D23:D39)</f>
        <v>15056070</v>
      </c>
      <c r="E41" s="6"/>
      <c r="F41" s="13" t="s">
        <v>60</v>
      </c>
      <c r="G41" s="12">
        <v>1199415</v>
      </c>
      <c r="H41" s="8"/>
    </row>
    <row r="42" spans="2:8" ht="12.75">
      <c r="B42" s="5"/>
      <c r="C42" s="9" t="s">
        <v>42</v>
      </c>
      <c r="D42" s="6"/>
      <c r="E42" s="6"/>
      <c r="F42" s="6" t="s">
        <v>62</v>
      </c>
      <c r="G42" s="12">
        <v>3901000</v>
      </c>
      <c r="H42" s="8"/>
    </row>
    <row r="43" spans="2:8" ht="12.75">
      <c r="B43" s="5"/>
      <c r="C43" s="13" t="s">
        <v>47</v>
      </c>
      <c r="D43" s="12">
        <f>'2009 additions-summary (2)'!D93</f>
        <v>7921998.999999997</v>
      </c>
      <c r="E43" s="6"/>
      <c r="F43" s="13"/>
      <c r="G43" s="16">
        <f>SUM(G35:G42)</f>
        <v>22149697</v>
      </c>
      <c r="H43" s="8"/>
    </row>
    <row r="44" spans="2:8" ht="12.75">
      <c r="B44" s="5"/>
      <c r="C44" s="13" t="s">
        <v>52</v>
      </c>
      <c r="D44" s="12">
        <f>'2009 additions-summary (2)'!D97</f>
        <v>4100000</v>
      </c>
      <c r="E44" s="6"/>
      <c r="H44" s="8"/>
    </row>
    <row r="45" spans="2:8" ht="12.75">
      <c r="B45" s="5"/>
      <c r="C45" s="13" t="s">
        <v>50</v>
      </c>
      <c r="D45" s="12">
        <f>'2009 additions-summary (2)'!D96</f>
        <v>3700000</v>
      </c>
      <c r="E45" s="6"/>
      <c r="F45" s="9" t="s">
        <v>67</v>
      </c>
      <c r="G45" s="16">
        <f>G43+G32+G29+G17+G14+D67+D41+D20</f>
        <v>158047655</v>
      </c>
      <c r="H45" s="8"/>
    </row>
    <row r="46" spans="2:8" ht="12.75">
      <c r="B46" s="5"/>
      <c r="C46" s="13" t="s">
        <v>45</v>
      </c>
      <c r="D46" s="12">
        <f>'2009 additions-summary (2)'!D92</f>
        <v>3156001</v>
      </c>
      <c r="E46" s="6"/>
      <c r="F46" s="13"/>
      <c r="G46" s="18"/>
      <c r="H46" s="8"/>
    </row>
    <row r="47" spans="2:8" ht="12.75">
      <c r="B47" s="5"/>
      <c r="C47" s="13" t="s">
        <v>48</v>
      </c>
      <c r="D47" s="12">
        <f>'2009 additions-summary (2)'!D94</f>
        <v>2297000</v>
      </c>
      <c r="E47" s="6"/>
      <c r="F47" s="6" t="s">
        <v>70</v>
      </c>
      <c r="G47" s="14">
        <v>47510000</v>
      </c>
      <c r="H47" s="8"/>
    </row>
    <row r="48" spans="2:8" ht="12.75">
      <c r="B48" s="5"/>
      <c r="C48" s="13" t="s">
        <v>74</v>
      </c>
      <c r="D48" s="12">
        <f>'2009 additions-summary (2)'!D95</f>
        <v>1987006</v>
      </c>
      <c r="E48" s="6"/>
      <c r="F48" s="13"/>
      <c r="G48" s="18"/>
      <c r="H48" s="8"/>
    </row>
    <row r="49" spans="2:8" ht="12.75">
      <c r="B49" s="5"/>
      <c r="C49" s="13" t="s">
        <v>380</v>
      </c>
      <c r="D49" s="12">
        <f>'2009 additions-summary (2)'!D131</f>
        <v>1614617</v>
      </c>
      <c r="E49" s="6"/>
      <c r="F49" s="13"/>
      <c r="G49" s="18"/>
      <c r="H49" s="8"/>
    </row>
    <row r="50" spans="2:12" ht="15" thickBot="1">
      <c r="B50" s="5"/>
      <c r="C50" s="13" t="s">
        <v>381</v>
      </c>
      <c r="D50" s="12">
        <f>'2009 additions-summary (2)'!D105</f>
        <v>1100000</v>
      </c>
      <c r="E50" s="6"/>
      <c r="F50" s="19" t="s">
        <v>73</v>
      </c>
      <c r="G50" s="20">
        <f>G45+G47</f>
        <v>205557655</v>
      </c>
      <c r="H50" s="8"/>
      <c r="L50" s="1" t="s">
        <v>480</v>
      </c>
    </row>
    <row r="51" spans="2:8" ht="13.5" thickTop="1">
      <c r="B51" s="5"/>
      <c r="C51" s="13" t="s">
        <v>59</v>
      </c>
      <c r="D51" s="12">
        <f>'2009 additions-summary (2)'!D111</f>
        <v>1000000</v>
      </c>
      <c r="E51" s="6"/>
      <c r="H51" s="8"/>
    </row>
    <row r="52" spans="2:8" ht="12.75">
      <c r="B52" s="5"/>
      <c r="C52" s="13" t="s">
        <v>61</v>
      </c>
      <c r="D52" s="12">
        <f>'2009 additions-summary (2)'!D118</f>
        <v>1525000</v>
      </c>
      <c r="E52" s="6"/>
      <c r="H52" s="8"/>
    </row>
    <row r="53" spans="2:8" ht="12.75">
      <c r="B53" s="5"/>
      <c r="C53" s="13" t="s">
        <v>377</v>
      </c>
      <c r="D53" s="12">
        <f>'2009 additions-summary (2)'!D120+'2009 additions-summary (2)'!D122+375000+375000</f>
        <v>4895834</v>
      </c>
      <c r="E53" s="6"/>
      <c r="H53" s="8"/>
    </row>
    <row r="54" spans="2:8" ht="12.75">
      <c r="B54" s="5"/>
      <c r="C54" s="13" t="s">
        <v>54</v>
      </c>
      <c r="D54" s="12">
        <f>'2009 additions-summary (2)'!D98+450000</f>
        <v>3600010</v>
      </c>
      <c r="E54" s="6"/>
      <c r="H54" s="8"/>
    </row>
    <row r="55" spans="2:8" ht="12.75">
      <c r="B55" s="5"/>
      <c r="C55" s="13" t="s">
        <v>69</v>
      </c>
      <c r="D55" s="12">
        <f>'2009 additions-summary (2)'!D133</f>
        <v>1961694</v>
      </c>
      <c r="E55" s="6"/>
      <c r="H55" s="8"/>
    </row>
    <row r="56" spans="2:8" ht="12.75">
      <c r="B56" s="5"/>
      <c r="C56" s="13" t="s">
        <v>373</v>
      </c>
      <c r="D56" s="12">
        <v>980000</v>
      </c>
      <c r="E56" s="6"/>
      <c r="H56" s="8"/>
    </row>
    <row r="57" spans="2:8" ht="12.75">
      <c r="B57" s="5"/>
      <c r="C57" s="13" t="s">
        <v>374</v>
      </c>
      <c r="D57" s="12">
        <f>'2009 additions-summary (2)'!D103+550000</f>
        <v>665000</v>
      </c>
      <c r="E57" s="6"/>
      <c r="H57" s="8"/>
    </row>
    <row r="58" spans="2:8" ht="12.75">
      <c r="B58" s="5"/>
      <c r="C58" s="13" t="s">
        <v>375</v>
      </c>
      <c r="D58" s="15">
        <f>'2009 additions-summary (2)'!D135</f>
        <v>225000</v>
      </c>
      <c r="E58" s="6"/>
      <c r="H58" s="8"/>
    </row>
    <row r="59" spans="2:8" ht="12.75">
      <c r="B59" s="5"/>
      <c r="C59" s="13" t="s">
        <v>376</v>
      </c>
      <c r="D59" s="12">
        <f>'2009 additions-summary (2)'!D110</f>
        <v>200000</v>
      </c>
      <c r="E59" s="6"/>
      <c r="H59" s="8"/>
    </row>
    <row r="60" spans="2:8" ht="12.75">
      <c r="B60" s="5"/>
      <c r="C60" s="6" t="s">
        <v>43</v>
      </c>
      <c r="D60" s="12">
        <f>'2009 additions-summary (2)'!D91-375000-375000-450000-550000-980000</f>
        <v>680007</v>
      </c>
      <c r="E60" s="6"/>
      <c r="H60" s="8"/>
    </row>
    <row r="61" spans="2:8" ht="12.75">
      <c r="B61" s="5"/>
      <c r="C61" s="13" t="s">
        <v>378</v>
      </c>
      <c r="D61" s="12">
        <f>'2009 additions-summary (2)'!D117+'2009 additions-summary (2)'!D121+'2009 additions-summary (2)'!D124+'2009 additions-summary (2)'!D125</f>
        <v>727000</v>
      </c>
      <c r="E61" s="6"/>
      <c r="H61" s="8"/>
    </row>
    <row r="62" spans="2:8" ht="12.75">
      <c r="B62" s="5"/>
      <c r="C62" s="13" t="s">
        <v>379</v>
      </c>
      <c r="D62" s="12">
        <f>'2009 additions-summary (2)'!D132+'2009 additions-summary (2)'!D136+'2009 additions-summary (2)'!D142+'2009 additions-summary (2)'!D139</f>
        <v>1050000</v>
      </c>
      <c r="E62" s="6"/>
      <c r="H62" s="8"/>
    </row>
    <row r="63" spans="2:8" ht="12.75">
      <c r="B63" s="5"/>
      <c r="C63" s="17" t="s">
        <v>65</v>
      </c>
      <c r="D63" s="12">
        <f>'2009 additions-summary (2)'!D126</f>
        <v>600000</v>
      </c>
      <c r="E63" s="6"/>
      <c r="H63" s="8"/>
    </row>
    <row r="64" spans="2:8" ht="12.75">
      <c r="B64" s="5"/>
      <c r="C64" s="13" t="s">
        <v>66</v>
      </c>
      <c r="D64" s="12">
        <f>'2009 additions-summary (2)'!D130</f>
        <v>800000</v>
      </c>
      <c r="E64" s="6"/>
      <c r="H64" s="8"/>
    </row>
    <row r="65" spans="2:8" ht="12.75">
      <c r="B65" s="5"/>
      <c r="C65" s="13" t="s">
        <v>71</v>
      </c>
      <c r="D65" s="12">
        <f>'2009 additions-summary (2)'!D145</f>
        <v>800000</v>
      </c>
      <c r="E65" s="6"/>
      <c r="H65" s="8"/>
    </row>
    <row r="66" spans="2:8" ht="12.75">
      <c r="B66" s="5"/>
      <c r="C66" s="13" t="s">
        <v>72</v>
      </c>
      <c r="D66" s="12">
        <f>'2009 additions-summary (2)'!D109+'2009 additions-summary (2)'!D112+'2009 additions-summary (2)'!D123+'2009 additions-summary (2)'!D140+'2009 additions-summary (2)'!D141+'2009 additions-summary (2)'!D143+'2009 additions-summary (2)'!D144+'2009 additions-summary (2)'!D138</f>
        <v>1083449</v>
      </c>
      <c r="E66" s="6"/>
      <c r="H66" s="8"/>
    </row>
    <row r="67" spans="2:8" ht="12.75">
      <c r="B67" s="5"/>
      <c r="C67" s="6"/>
      <c r="D67" s="14">
        <f>SUM(D43:D66)</f>
        <v>46669617</v>
      </c>
      <c r="E67" s="6"/>
      <c r="H67" s="8"/>
    </row>
    <row r="68" spans="2:8" ht="13.5" thickBot="1">
      <c r="B68" s="22"/>
      <c r="C68" s="23"/>
      <c r="D68" s="23"/>
      <c r="E68" s="23"/>
      <c r="F68" s="24"/>
      <c r="G68" s="25"/>
      <c r="H68" s="26"/>
    </row>
    <row r="70" spans="6:7" ht="12.75">
      <c r="F70" s="27"/>
      <c r="G70" s="21"/>
    </row>
    <row r="71" spans="6:7" ht="12.75">
      <c r="F71" s="27"/>
      <c r="G71" s="21"/>
    </row>
    <row r="72" spans="6:7" ht="12.75">
      <c r="F72" s="27"/>
      <c r="G72" s="21"/>
    </row>
    <row r="73" spans="6:7" ht="12.75">
      <c r="F73" s="27"/>
      <c r="G73" s="21"/>
    </row>
    <row r="74" spans="6:7" ht="12.75">
      <c r="F74" s="27"/>
      <c r="G74" s="21"/>
    </row>
  </sheetData>
  <sheetProtection/>
  <printOptions horizontalCentered="1" verticalCentered="1"/>
  <pageMargins left="0.75" right="0.5" top="1" bottom="0.5" header="0.5" footer="0.25"/>
  <pageSetup fitToHeight="1" fitToWidth="1" horizontalDpi="600" verticalDpi="600" orientation="portrait" scale="79" r:id="rId1"/>
  <headerFooter alignWithMargins="0">
    <oddHeader>&amp;C&amp;"Times New Roman,Bold Italic"&amp;28
Avista 2009 Capital Additions Detail (System)
&amp;RExhibit No. ___(DBD-3)</oddHeader>
    <oddFooter>&amp;R&amp;"Times New Roman,Regular"&amp;14Page 1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246">
      <selection activeCell="A280" sqref="A280"/>
    </sheetView>
  </sheetViews>
  <sheetFormatPr defaultColWidth="9.140625" defaultRowHeight="12.75"/>
  <cols>
    <col min="1" max="1" width="39.7109375" style="0" customWidth="1"/>
    <col min="3" max="3" width="6.57421875" style="0" customWidth="1"/>
    <col min="4" max="4" width="12.28125" style="0" bestFit="1" customWidth="1"/>
    <col min="5" max="5" width="11.00390625" style="0" customWidth="1"/>
  </cols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7" ht="12.75">
      <c r="A7" t="s">
        <v>85</v>
      </c>
    </row>
    <row r="8" ht="12.75">
      <c r="A8" t="s">
        <v>86</v>
      </c>
    </row>
    <row r="9" spans="4:5" ht="12.75">
      <c r="D9" s="28" t="s">
        <v>87</v>
      </c>
      <c r="E9" s="28"/>
    </row>
    <row r="10" spans="1:5" ht="12.75">
      <c r="A10" s="29" t="s">
        <v>88</v>
      </c>
      <c r="B10" s="28" t="s">
        <v>89</v>
      </c>
      <c r="C10" s="28"/>
      <c r="D10" s="28" t="s">
        <v>90</v>
      </c>
      <c r="E10" s="28"/>
    </row>
    <row r="11" spans="2:5" ht="12.75">
      <c r="B11" s="30">
        <v>2009</v>
      </c>
      <c r="C11" s="30"/>
      <c r="D11" s="31" t="s">
        <v>91</v>
      </c>
      <c r="E11" s="31"/>
    </row>
    <row r="12" spans="1:3" ht="12.75">
      <c r="A12" s="32" t="s">
        <v>92</v>
      </c>
      <c r="B12" s="30" t="s">
        <v>93</v>
      </c>
      <c r="C12" s="30" t="s">
        <v>94</v>
      </c>
    </row>
    <row r="14" spans="1:3" ht="12.75">
      <c r="A14" s="33" t="s">
        <v>1</v>
      </c>
      <c r="B14" s="28"/>
      <c r="C14" s="28"/>
    </row>
    <row r="15" spans="1:3" ht="12.75">
      <c r="A15" s="34" t="s">
        <v>95</v>
      </c>
      <c r="B15" s="28"/>
      <c r="C15" s="28"/>
    </row>
    <row r="16" spans="1:4" ht="12.75">
      <c r="A16" s="35" t="s">
        <v>96</v>
      </c>
      <c r="B16" s="36" t="s">
        <v>97</v>
      </c>
      <c r="C16" s="37"/>
      <c r="D16" s="68">
        <v>50473</v>
      </c>
    </row>
    <row r="17" spans="1:4" ht="12.75">
      <c r="A17" s="35" t="s">
        <v>98</v>
      </c>
      <c r="B17" s="36" t="s">
        <v>99</v>
      </c>
      <c r="C17" s="37"/>
      <c r="D17" s="68">
        <v>1684066</v>
      </c>
    </row>
    <row r="18" spans="1:4" ht="12.75">
      <c r="A18" s="35" t="s">
        <v>100</v>
      </c>
      <c r="B18" s="36" t="s">
        <v>101</v>
      </c>
      <c r="C18" s="37"/>
      <c r="D18" s="38">
        <v>84263</v>
      </c>
    </row>
    <row r="19" spans="1:4" ht="12.75">
      <c r="A19" s="35" t="s">
        <v>102</v>
      </c>
      <c r="B19" s="36" t="s">
        <v>103</v>
      </c>
      <c r="C19" s="37"/>
      <c r="D19" s="39">
        <v>6200000</v>
      </c>
    </row>
    <row r="20" spans="1:4" ht="12.75">
      <c r="A20" s="40" t="s">
        <v>104</v>
      </c>
      <c r="B20" s="28"/>
      <c r="C20" s="28"/>
      <c r="D20" s="38">
        <f>SUM(D16:D19)</f>
        <v>8018802</v>
      </c>
    </row>
    <row r="21" spans="2:3" ht="12.75">
      <c r="B21" s="28"/>
      <c r="C21" s="28"/>
    </row>
    <row r="22" spans="1:3" ht="12.75">
      <c r="A22" s="34"/>
      <c r="B22" s="28"/>
      <c r="C22" s="28"/>
    </row>
    <row r="23" spans="1:3" ht="12.75">
      <c r="A23" s="34" t="s">
        <v>105</v>
      </c>
      <c r="B23" s="28"/>
      <c r="C23" s="28"/>
    </row>
    <row r="24" spans="1:5" ht="12.75">
      <c r="A24" s="35" t="s">
        <v>106</v>
      </c>
      <c r="B24" s="41" t="s">
        <v>107</v>
      </c>
      <c r="C24" s="37"/>
      <c r="D24" s="142">
        <v>737247</v>
      </c>
      <c r="E24" t="s">
        <v>364</v>
      </c>
    </row>
    <row r="25" spans="1:4" ht="12.75">
      <c r="A25" s="35" t="s">
        <v>108</v>
      </c>
      <c r="B25" s="41" t="s">
        <v>109</v>
      </c>
      <c r="C25" s="37"/>
      <c r="D25" s="143">
        <v>30089</v>
      </c>
    </row>
    <row r="26" spans="1:4" ht="12.75">
      <c r="A26" s="35" t="s">
        <v>110</v>
      </c>
      <c r="B26" s="41" t="s">
        <v>111</v>
      </c>
      <c r="C26" s="37"/>
      <c r="D26" s="38">
        <v>804000</v>
      </c>
    </row>
    <row r="27" spans="1:4" ht="12.75">
      <c r="A27" s="35" t="s">
        <v>112</v>
      </c>
      <c r="B27" s="41" t="s">
        <v>113</v>
      </c>
      <c r="C27" s="37"/>
      <c r="D27" s="38">
        <v>524895</v>
      </c>
    </row>
    <row r="28" spans="1:4" ht="12.75">
      <c r="A28" s="35" t="s">
        <v>114</v>
      </c>
      <c r="B28" s="41" t="s">
        <v>115</v>
      </c>
      <c r="C28" s="37"/>
      <c r="D28" s="38">
        <v>597037</v>
      </c>
    </row>
    <row r="29" spans="1:4" ht="12.75">
      <c r="A29" s="35" t="s">
        <v>116</v>
      </c>
      <c r="B29" s="41" t="s">
        <v>117</v>
      </c>
      <c r="C29" s="37"/>
      <c r="D29" s="38">
        <v>0</v>
      </c>
    </row>
    <row r="30" spans="1:4" ht="12.75">
      <c r="A30" s="35" t="s">
        <v>118</v>
      </c>
      <c r="B30" s="41" t="s">
        <v>119</v>
      </c>
      <c r="C30" s="37"/>
      <c r="D30" s="38">
        <v>1294766</v>
      </c>
    </row>
    <row r="31" spans="1:4" ht="12.75">
      <c r="A31" s="35" t="s">
        <v>120</v>
      </c>
      <c r="B31" s="41" t="s">
        <v>121</v>
      </c>
      <c r="C31" s="37"/>
      <c r="D31" s="142">
        <v>166653</v>
      </c>
    </row>
    <row r="32" spans="1:4" ht="12.75">
      <c r="A32" s="35" t="s">
        <v>122</v>
      </c>
      <c r="B32" s="41" t="s">
        <v>123</v>
      </c>
      <c r="C32" s="37"/>
      <c r="D32" s="143">
        <v>59187</v>
      </c>
    </row>
    <row r="33" spans="1:4" ht="12.75">
      <c r="A33" s="35" t="s">
        <v>124</v>
      </c>
      <c r="B33" s="41" t="s">
        <v>125</v>
      </c>
      <c r="C33" s="37"/>
      <c r="D33" s="38">
        <v>1909742</v>
      </c>
    </row>
    <row r="34" spans="1:4" ht="12.75">
      <c r="A34" s="35" t="s">
        <v>126</v>
      </c>
      <c r="B34" s="41" t="s">
        <v>127</v>
      </c>
      <c r="C34" s="37"/>
      <c r="D34" s="38">
        <v>17170954</v>
      </c>
    </row>
    <row r="35" spans="1:4" ht="12.75">
      <c r="A35" s="35" t="s">
        <v>128</v>
      </c>
      <c r="B35" s="41" t="s">
        <v>129</v>
      </c>
      <c r="C35" s="37"/>
      <c r="D35" s="146">
        <v>176000</v>
      </c>
    </row>
    <row r="36" spans="1:4" ht="12.75">
      <c r="A36" s="35" t="s">
        <v>130</v>
      </c>
      <c r="B36" s="41" t="s">
        <v>131</v>
      </c>
      <c r="C36" s="37"/>
      <c r="D36" s="38">
        <v>2106721</v>
      </c>
    </row>
    <row r="37" spans="1:4" ht="12.75">
      <c r="A37" s="35" t="s">
        <v>132</v>
      </c>
      <c r="B37" s="41" t="s">
        <v>133</v>
      </c>
      <c r="C37" s="37"/>
      <c r="D37" s="146">
        <v>500000</v>
      </c>
    </row>
    <row r="38" spans="1:4" ht="12.75">
      <c r="A38" s="40" t="s">
        <v>134</v>
      </c>
      <c r="B38" s="28"/>
      <c r="C38" s="28"/>
      <c r="D38" s="38">
        <f>SUM(D24:D37)</f>
        <v>26077291</v>
      </c>
    </row>
    <row r="39" spans="1:3" ht="12.75">
      <c r="A39" s="42"/>
      <c r="B39" s="28"/>
      <c r="C39" s="28"/>
    </row>
    <row r="40" spans="1:3" ht="12.75">
      <c r="A40" s="42"/>
      <c r="B40" s="28"/>
      <c r="C40" s="28"/>
    </row>
    <row r="41" spans="1:3" ht="12.75">
      <c r="A41" s="42"/>
      <c r="B41" s="28"/>
      <c r="C41" s="28"/>
    </row>
    <row r="42" spans="1:3" ht="12.75">
      <c r="A42" s="42"/>
      <c r="B42" s="28"/>
      <c r="C42" s="28"/>
    </row>
    <row r="43" ht="12.75">
      <c r="A43" s="34" t="s">
        <v>135</v>
      </c>
    </row>
    <row r="44" spans="1:4" ht="12.75">
      <c r="A44" s="35" t="s">
        <v>136</v>
      </c>
      <c r="B44" s="41" t="s">
        <v>137</v>
      </c>
      <c r="C44" s="37"/>
      <c r="D44" s="38">
        <v>99613</v>
      </c>
    </row>
    <row r="45" spans="1:4" ht="12.75">
      <c r="A45" s="35" t="s">
        <v>138</v>
      </c>
      <c r="B45" s="41" t="s">
        <v>139</v>
      </c>
      <c r="C45" s="37"/>
      <c r="D45" s="38">
        <v>199130</v>
      </c>
    </row>
    <row r="46" spans="1:4" ht="12.75">
      <c r="A46" s="35" t="s">
        <v>140</v>
      </c>
      <c r="B46" s="41" t="s">
        <v>141</v>
      </c>
      <c r="C46" s="37"/>
      <c r="D46" s="38">
        <v>319000</v>
      </c>
    </row>
    <row r="47" spans="1:4" ht="12.75">
      <c r="A47" s="35" t="s">
        <v>142</v>
      </c>
      <c r="B47" s="41" t="s">
        <v>143</v>
      </c>
      <c r="C47" s="37"/>
      <c r="D47" s="38">
        <v>944425</v>
      </c>
    </row>
    <row r="48" spans="1:4" ht="12.75">
      <c r="A48" s="35" t="s">
        <v>144</v>
      </c>
      <c r="B48" s="41" t="s">
        <v>145</v>
      </c>
      <c r="C48" s="37"/>
      <c r="D48" s="38">
        <v>201389</v>
      </c>
    </row>
    <row r="49" spans="1:4" ht="12.75">
      <c r="A49" s="35" t="s">
        <v>146</v>
      </c>
      <c r="B49" s="41" t="s">
        <v>147</v>
      </c>
      <c r="C49" s="37"/>
      <c r="D49" s="38">
        <v>1625000</v>
      </c>
    </row>
    <row r="50" spans="1:4" ht="12.75">
      <c r="A50" s="35" t="s">
        <v>148</v>
      </c>
      <c r="B50" s="41">
        <v>4133</v>
      </c>
      <c r="C50" s="37"/>
      <c r="D50" s="38">
        <v>-1050000</v>
      </c>
    </row>
    <row r="51" spans="1:4" ht="12.75">
      <c r="A51" s="42" t="s">
        <v>149</v>
      </c>
      <c r="B51" s="37">
        <v>4143</v>
      </c>
      <c r="C51" s="37"/>
      <c r="D51" s="39">
        <v>2000000</v>
      </c>
    </row>
    <row r="52" spans="1:4" ht="12.75">
      <c r="A52" s="43" t="s">
        <v>150</v>
      </c>
      <c r="B52" s="28"/>
      <c r="C52" s="28"/>
      <c r="D52" s="38">
        <f>SUM(D44:D51)</f>
        <v>4338557</v>
      </c>
    </row>
    <row r="53" spans="1:3" ht="12.75">
      <c r="A53" s="42"/>
      <c r="B53" s="37"/>
      <c r="C53" s="37"/>
    </row>
    <row r="54" spans="1:3" ht="12.75">
      <c r="A54" s="34"/>
      <c r="B54" s="28"/>
      <c r="C54" s="28"/>
    </row>
    <row r="55" spans="2:3" ht="12.75">
      <c r="B55" s="28"/>
      <c r="C55" s="28"/>
    </row>
    <row r="56" ht="12.75">
      <c r="A56" s="33" t="s">
        <v>151</v>
      </c>
    </row>
    <row r="57" spans="1:4" ht="12.75">
      <c r="A57" s="35" t="s">
        <v>152</v>
      </c>
      <c r="B57" s="41" t="s">
        <v>153</v>
      </c>
      <c r="C57" s="37"/>
      <c r="D57" s="38">
        <v>79999</v>
      </c>
    </row>
    <row r="58" spans="1:4" ht="12.75">
      <c r="A58" s="35" t="s">
        <v>154</v>
      </c>
      <c r="B58" s="41" t="s">
        <v>155</v>
      </c>
      <c r="C58" s="37"/>
      <c r="D58" s="38">
        <v>280000</v>
      </c>
    </row>
    <row r="59" spans="1:4" ht="12.75">
      <c r="A59" s="35" t="s">
        <v>156</v>
      </c>
      <c r="B59" s="41" t="s">
        <v>157</v>
      </c>
      <c r="C59" s="37"/>
      <c r="D59" s="38">
        <v>469000</v>
      </c>
    </row>
    <row r="60" spans="1:4" ht="12.75">
      <c r="A60" s="35" t="s">
        <v>26</v>
      </c>
      <c r="B60" s="41" t="s">
        <v>158</v>
      </c>
      <c r="C60" s="37"/>
      <c r="D60" s="38">
        <v>599999</v>
      </c>
    </row>
    <row r="61" spans="1:4" ht="12.75">
      <c r="A61" s="35" t="s">
        <v>27</v>
      </c>
      <c r="B61" s="41">
        <v>2105</v>
      </c>
      <c r="C61" s="37"/>
      <c r="D61" s="38">
        <v>560027</v>
      </c>
    </row>
    <row r="62" spans="1:4" ht="12.75">
      <c r="A62" s="35" t="s">
        <v>29</v>
      </c>
      <c r="B62" s="41">
        <v>2113</v>
      </c>
      <c r="C62" s="37"/>
      <c r="D62" s="38">
        <v>650008</v>
      </c>
    </row>
    <row r="63" spans="1:4" ht="12.75">
      <c r="A63" s="35" t="s">
        <v>159</v>
      </c>
      <c r="B63" s="41" t="s">
        <v>160</v>
      </c>
      <c r="C63" s="37"/>
      <c r="D63" s="38">
        <v>59998</v>
      </c>
    </row>
    <row r="64" spans="1:4" ht="12.75">
      <c r="A64" s="35" t="s">
        <v>161</v>
      </c>
      <c r="B64" s="41" t="s">
        <v>162</v>
      </c>
      <c r="C64" s="37"/>
      <c r="D64" s="38">
        <v>386000</v>
      </c>
    </row>
    <row r="65" spans="1:4" ht="12.75">
      <c r="A65" s="35" t="s">
        <v>163</v>
      </c>
      <c r="B65" s="41" t="s">
        <v>164</v>
      </c>
      <c r="C65" s="37"/>
      <c r="D65" s="38">
        <v>200000</v>
      </c>
    </row>
    <row r="66" spans="1:4" ht="12.75">
      <c r="A66" s="35" t="s">
        <v>165</v>
      </c>
      <c r="B66" s="41" t="s">
        <v>166</v>
      </c>
      <c r="C66" s="37"/>
      <c r="D66" s="38">
        <v>14999</v>
      </c>
    </row>
    <row r="67" spans="1:4" ht="12.75">
      <c r="A67" s="35" t="s">
        <v>31</v>
      </c>
      <c r="B67" s="41" t="s">
        <v>167</v>
      </c>
      <c r="C67" s="37"/>
      <c r="D67" s="38">
        <v>1250000</v>
      </c>
    </row>
    <row r="68" spans="1:4" ht="12.75">
      <c r="A68" s="35" t="s">
        <v>168</v>
      </c>
      <c r="B68" s="41" t="s">
        <v>169</v>
      </c>
      <c r="C68" s="37"/>
      <c r="D68" s="38">
        <v>159997</v>
      </c>
    </row>
    <row r="69" spans="1:4" ht="12.75">
      <c r="A69" s="35" t="s">
        <v>170</v>
      </c>
      <c r="B69" s="41" t="s">
        <v>171</v>
      </c>
      <c r="C69" s="37"/>
      <c r="D69" s="38">
        <v>178000</v>
      </c>
    </row>
    <row r="70" spans="1:4" ht="12.75">
      <c r="A70" s="35" t="s">
        <v>172</v>
      </c>
      <c r="B70" s="41" t="s">
        <v>173</v>
      </c>
      <c r="C70" s="37"/>
      <c r="D70" s="38">
        <v>300000</v>
      </c>
    </row>
    <row r="71" spans="1:4" ht="12.75">
      <c r="A71" s="35" t="s">
        <v>174</v>
      </c>
      <c r="B71" s="41" t="s">
        <v>175</v>
      </c>
      <c r="C71" s="37"/>
      <c r="D71" s="38">
        <v>250001</v>
      </c>
    </row>
    <row r="72" spans="1:4" ht="12.75">
      <c r="A72" s="35" t="s">
        <v>176</v>
      </c>
      <c r="B72" s="41" t="s">
        <v>177</v>
      </c>
      <c r="C72" s="37"/>
      <c r="D72" s="38">
        <v>300001</v>
      </c>
    </row>
    <row r="73" spans="1:4" ht="12.75">
      <c r="A73" s="35" t="s">
        <v>178</v>
      </c>
      <c r="B73" s="41">
        <v>2342</v>
      </c>
      <c r="C73" s="37"/>
      <c r="D73" s="38">
        <v>350003</v>
      </c>
    </row>
    <row r="74" spans="1:4" ht="12.75">
      <c r="A74" s="35" t="s">
        <v>33</v>
      </c>
      <c r="B74" s="41" t="s">
        <v>179</v>
      </c>
      <c r="C74" s="37"/>
      <c r="D74" s="38">
        <v>2050001</v>
      </c>
    </row>
    <row r="75" spans="1:4" ht="12.75">
      <c r="A75" s="35" t="s">
        <v>180</v>
      </c>
      <c r="B75" s="41" t="s">
        <v>181</v>
      </c>
      <c r="C75" s="37"/>
      <c r="D75" s="38">
        <v>114000</v>
      </c>
    </row>
    <row r="76" spans="1:4" ht="12.75">
      <c r="A76" s="35" t="s">
        <v>182</v>
      </c>
      <c r="B76" s="41" t="s">
        <v>183</v>
      </c>
      <c r="C76" s="37"/>
      <c r="D76" s="38">
        <v>110012</v>
      </c>
    </row>
    <row r="77" spans="1:4" ht="12.75">
      <c r="A77" s="35" t="s">
        <v>35</v>
      </c>
      <c r="B77" s="41" t="s">
        <v>184</v>
      </c>
      <c r="C77" s="37"/>
      <c r="D77" s="38">
        <v>585000</v>
      </c>
    </row>
    <row r="78" spans="1:4" ht="12.75">
      <c r="A78" s="35" t="s">
        <v>37</v>
      </c>
      <c r="B78" s="41" t="s">
        <v>185</v>
      </c>
      <c r="C78" s="37"/>
      <c r="D78" s="38">
        <v>525001</v>
      </c>
    </row>
    <row r="79" spans="1:4" ht="12.75">
      <c r="A79" s="35" t="s">
        <v>186</v>
      </c>
      <c r="B79" s="41">
        <v>2475</v>
      </c>
      <c r="C79" s="37"/>
      <c r="D79" s="38">
        <v>50000</v>
      </c>
    </row>
    <row r="80" spans="1:4" ht="12.75">
      <c r="A80" s="35" t="s">
        <v>187</v>
      </c>
      <c r="B80" s="41">
        <v>2476</v>
      </c>
      <c r="C80" s="37"/>
      <c r="D80" s="38">
        <v>299972</v>
      </c>
    </row>
    <row r="81" spans="1:4" ht="12.75">
      <c r="A81" s="35" t="s">
        <v>188</v>
      </c>
      <c r="B81" s="41">
        <v>2477</v>
      </c>
      <c r="C81" s="37"/>
      <c r="D81" s="38">
        <v>299844</v>
      </c>
    </row>
    <row r="82" spans="1:4" ht="12.75">
      <c r="A82" s="35" t="s">
        <v>39</v>
      </c>
      <c r="B82" s="41">
        <v>2481</v>
      </c>
      <c r="C82" s="37"/>
      <c r="D82" s="38">
        <v>800000</v>
      </c>
    </row>
    <row r="83" spans="1:4" ht="25.5">
      <c r="A83" s="35" t="s">
        <v>189</v>
      </c>
      <c r="B83" s="41">
        <v>2482</v>
      </c>
      <c r="C83" s="37"/>
      <c r="D83" s="38">
        <v>180000</v>
      </c>
    </row>
    <row r="84" spans="1:4" ht="12.75">
      <c r="A84" s="35" t="s">
        <v>190</v>
      </c>
      <c r="B84" s="41">
        <v>2483</v>
      </c>
      <c r="C84" s="37"/>
      <c r="D84" s="38">
        <v>15000</v>
      </c>
    </row>
    <row r="85" spans="1:4" ht="25.5">
      <c r="A85" s="35" t="s">
        <v>191</v>
      </c>
      <c r="B85" s="41">
        <v>2492</v>
      </c>
      <c r="C85" s="37"/>
      <c r="D85" s="39">
        <v>100000</v>
      </c>
    </row>
    <row r="86" spans="1:4" ht="12.75">
      <c r="A86" s="40" t="s">
        <v>192</v>
      </c>
      <c r="B86" s="28"/>
      <c r="C86" s="28"/>
      <c r="D86" s="44">
        <f>SUM(D57:D85)</f>
        <v>11216862</v>
      </c>
    </row>
    <row r="87" spans="1:3" ht="12.75">
      <c r="A87" s="42"/>
      <c r="B87" s="28"/>
      <c r="C87" s="28"/>
    </row>
    <row r="88" spans="2:3" ht="12.75">
      <c r="B88" s="28"/>
      <c r="C88" s="28"/>
    </row>
    <row r="89" spans="2:3" ht="12.75">
      <c r="B89" s="28"/>
      <c r="C89" s="28"/>
    </row>
    <row r="90" spans="1:3" ht="12.75">
      <c r="A90" s="33" t="s">
        <v>193</v>
      </c>
      <c r="B90" s="28"/>
      <c r="C90" s="28"/>
    </row>
    <row r="91" spans="1:4" ht="12.75">
      <c r="A91" t="s">
        <v>43</v>
      </c>
      <c r="B91" s="28">
        <v>1006</v>
      </c>
      <c r="C91" s="45" t="s">
        <v>194</v>
      </c>
      <c r="D91" s="38">
        <v>3410007</v>
      </c>
    </row>
    <row r="92" spans="1:4" ht="12.75">
      <c r="A92" s="35" t="s">
        <v>45</v>
      </c>
      <c r="B92" s="41" t="s">
        <v>195</v>
      </c>
      <c r="C92" s="45" t="s">
        <v>194</v>
      </c>
      <c r="D92" s="38">
        <v>3156001</v>
      </c>
    </row>
    <row r="93" spans="1:4" ht="12.75">
      <c r="A93" s="35" t="s">
        <v>47</v>
      </c>
      <c r="B93" s="41" t="s">
        <v>196</v>
      </c>
      <c r="C93" s="45" t="s">
        <v>194</v>
      </c>
      <c r="D93" s="38">
        <v>7921998.999999997</v>
      </c>
    </row>
    <row r="94" spans="1:4" ht="12.75">
      <c r="A94" s="35" t="s">
        <v>48</v>
      </c>
      <c r="B94" s="41" t="s">
        <v>197</v>
      </c>
      <c r="C94" s="45" t="s">
        <v>194</v>
      </c>
      <c r="D94" s="38">
        <v>2297000</v>
      </c>
    </row>
    <row r="95" spans="1:4" ht="12.75">
      <c r="A95" s="35" t="s">
        <v>198</v>
      </c>
      <c r="B95" s="41" t="s">
        <v>199</v>
      </c>
      <c r="C95" s="45" t="s">
        <v>194</v>
      </c>
      <c r="D95" s="38">
        <v>1987006</v>
      </c>
    </row>
    <row r="96" spans="1:4" ht="12.75">
      <c r="A96" s="35" t="s">
        <v>200</v>
      </c>
      <c r="B96" s="41" t="s">
        <v>201</v>
      </c>
      <c r="C96" s="45" t="s">
        <v>194</v>
      </c>
      <c r="D96" s="38">
        <v>3700000</v>
      </c>
    </row>
    <row r="97" spans="1:4" ht="12.75">
      <c r="A97" s="35" t="s">
        <v>52</v>
      </c>
      <c r="B97" s="41">
        <v>2071</v>
      </c>
      <c r="C97" s="45" t="s">
        <v>194</v>
      </c>
      <c r="D97" s="38">
        <v>4100000</v>
      </c>
    </row>
    <row r="98" spans="1:4" ht="12.75">
      <c r="A98" s="35" t="s">
        <v>54</v>
      </c>
      <c r="B98" s="41" t="s">
        <v>202</v>
      </c>
      <c r="C98" s="45" t="s">
        <v>194</v>
      </c>
      <c r="D98" s="38">
        <v>3150010</v>
      </c>
    </row>
    <row r="99" spans="1:5" ht="12.75">
      <c r="A99" s="35" t="s">
        <v>203</v>
      </c>
      <c r="B99" s="41" t="s">
        <v>204</v>
      </c>
      <c r="C99" s="45" t="s">
        <v>194</v>
      </c>
      <c r="D99" s="70">
        <v>427000</v>
      </c>
      <c r="E99" t="s">
        <v>371</v>
      </c>
    </row>
    <row r="100" spans="1:5" ht="12.75">
      <c r="A100" s="35" t="s">
        <v>205</v>
      </c>
      <c r="B100" s="41" t="s">
        <v>206</v>
      </c>
      <c r="C100" s="45" t="s">
        <v>194</v>
      </c>
      <c r="D100" s="70">
        <v>50001</v>
      </c>
      <c r="E100" t="s">
        <v>371</v>
      </c>
    </row>
    <row r="101" spans="1:5" ht="12.75">
      <c r="A101" s="35" t="s">
        <v>207</v>
      </c>
      <c r="B101" s="41" t="s">
        <v>208</v>
      </c>
      <c r="C101" s="45" t="s">
        <v>194</v>
      </c>
      <c r="D101" s="70">
        <v>372000</v>
      </c>
      <c r="E101" t="s">
        <v>371</v>
      </c>
    </row>
    <row r="102" spans="1:5" ht="12.75">
      <c r="A102" s="35" t="s">
        <v>209</v>
      </c>
      <c r="B102" s="41" t="s">
        <v>210</v>
      </c>
      <c r="C102" s="45" t="s">
        <v>194</v>
      </c>
      <c r="D102" s="70">
        <v>330000</v>
      </c>
      <c r="E102" t="s">
        <v>371</v>
      </c>
    </row>
    <row r="103" spans="1:4" ht="12.75">
      <c r="A103" s="35" t="s">
        <v>211</v>
      </c>
      <c r="B103" s="41" t="s">
        <v>212</v>
      </c>
      <c r="C103" s="45" t="s">
        <v>194</v>
      </c>
      <c r="D103" s="38">
        <v>115000</v>
      </c>
    </row>
    <row r="104" spans="1:5" ht="12.75">
      <c r="A104" s="35" t="s">
        <v>213</v>
      </c>
      <c r="B104" s="41" t="s">
        <v>214</v>
      </c>
      <c r="C104" s="45" t="s">
        <v>194</v>
      </c>
      <c r="D104" s="70">
        <v>215000</v>
      </c>
      <c r="E104" t="s">
        <v>371</v>
      </c>
    </row>
    <row r="105" spans="1:4" ht="12.75">
      <c r="A105" s="35" t="s">
        <v>56</v>
      </c>
      <c r="B105" s="41" t="s">
        <v>215</v>
      </c>
      <c r="C105" s="45" t="s">
        <v>194</v>
      </c>
      <c r="D105" s="38">
        <v>1100000</v>
      </c>
    </row>
    <row r="106" spans="1:5" ht="12.75">
      <c r="A106" s="35" t="s">
        <v>216</v>
      </c>
      <c r="B106" s="41" t="s">
        <v>217</v>
      </c>
      <c r="C106" s="45" t="s">
        <v>194</v>
      </c>
      <c r="D106" s="70">
        <v>362001</v>
      </c>
      <c r="E106" t="s">
        <v>371</v>
      </c>
    </row>
    <row r="107" spans="1:5" ht="12.75">
      <c r="A107" s="35"/>
      <c r="B107" s="41">
        <v>2423</v>
      </c>
      <c r="C107" s="45"/>
      <c r="D107" s="70">
        <v>628128</v>
      </c>
      <c r="E107" t="s">
        <v>371</v>
      </c>
    </row>
    <row r="108" spans="1:5" ht="12.75">
      <c r="A108" s="35" t="s">
        <v>218</v>
      </c>
      <c r="B108" s="41" t="s">
        <v>219</v>
      </c>
      <c r="C108" s="45" t="s">
        <v>194</v>
      </c>
      <c r="D108" s="70">
        <v>268000</v>
      </c>
      <c r="E108" t="s">
        <v>371</v>
      </c>
    </row>
    <row r="109" spans="1:4" ht="12.75">
      <c r="A109" s="35" t="s">
        <v>220</v>
      </c>
      <c r="B109" s="41">
        <v>2469</v>
      </c>
      <c r="C109" s="45" t="s">
        <v>194</v>
      </c>
      <c r="D109" s="38">
        <v>138000</v>
      </c>
    </row>
    <row r="110" spans="1:4" ht="12.75">
      <c r="A110" s="35" t="s">
        <v>221</v>
      </c>
      <c r="B110" s="41">
        <v>2493</v>
      </c>
      <c r="C110" s="45" t="s">
        <v>194</v>
      </c>
      <c r="D110" s="38">
        <v>200000</v>
      </c>
    </row>
    <row r="111" spans="1:4" ht="12.75">
      <c r="A111" s="35" t="s">
        <v>59</v>
      </c>
      <c r="B111" s="41">
        <v>2496</v>
      </c>
      <c r="C111" s="45" t="s">
        <v>194</v>
      </c>
      <c r="D111" s="38">
        <v>1000000</v>
      </c>
    </row>
    <row r="112" spans="1:4" ht="12.75">
      <c r="A112" s="35" t="s">
        <v>222</v>
      </c>
      <c r="B112" s="41" t="s">
        <v>223</v>
      </c>
      <c r="C112" s="46" t="s">
        <v>194</v>
      </c>
      <c r="D112" s="39">
        <v>150449</v>
      </c>
    </row>
    <row r="113" spans="1:4" ht="12.75">
      <c r="A113" s="40" t="s">
        <v>224</v>
      </c>
      <c r="B113" s="41"/>
      <c r="C113" s="46"/>
      <c r="D113" s="44">
        <f>SUM(D89:D112)</f>
        <v>35077602</v>
      </c>
    </row>
    <row r="114" spans="1:4" ht="12.75">
      <c r="A114" s="35"/>
      <c r="B114" s="41"/>
      <c r="C114" s="46"/>
      <c r="D114" s="38"/>
    </row>
    <row r="115" spans="1:4" ht="12.75">
      <c r="A115" s="35"/>
      <c r="B115" s="41"/>
      <c r="C115" s="46"/>
      <c r="D115" s="38"/>
    </row>
    <row r="116" spans="1:4" ht="12.75">
      <c r="A116" s="35"/>
      <c r="B116" s="41"/>
      <c r="C116" s="46"/>
      <c r="D116" s="38"/>
    </row>
    <row r="117" spans="1:4" ht="12.75">
      <c r="A117" s="35" t="s">
        <v>225</v>
      </c>
      <c r="B117" s="41" t="s">
        <v>226</v>
      </c>
      <c r="C117" s="45" t="s">
        <v>227</v>
      </c>
      <c r="D117" s="38">
        <v>100000</v>
      </c>
    </row>
    <row r="118" spans="1:4" ht="12.75">
      <c r="A118" s="35" t="s">
        <v>61</v>
      </c>
      <c r="B118" s="41" t="s">
        <v>228</v>
      </c>
      <c r="C118" s="45" t="s">
        <v>227</v>
      </c>
      <c r="D118" s="38">
        <v>1525000</v>
      </c>
    </row>
    <row r="119" spans="1:4" ht="12.75">
      <c r="A119" s="35" t="s">
        <v>229</v>
      </c>
      <c r="B119" s="41" t="s">
        <v>230</v>
      </c>
      <c r="C119" s="45" t="s">
        <v>227</v>
      </c>
      <c r="D119" s="38">
        <v>0</v>
      </c>
    </row>
    <row r="120" spans="1:4" ht="12.75">
      <c r="A120" s="35" t="s">
        <v>63</v>
      </c>
      <c r="B120" s="41" t="s">
        <v>231</v>
      </c>
      <c r="C120" s="45" t="s">
        <v>227</v>
      </c>
      <c r="D120" s="38">
        <v>2495834</v>
      </c>
    </row>
    <row r="121" spans="1:4" ht="25.5">
      <c r="A121" s="35" t="s">
        <v>232</v>
      </c>
      <c r="B121" s="41" t="s">
        <v>233</v>
      </c>
      <c r="C121" s="45" t="s">
        <v>227</v>
      </c>
      <c r="D121" s="38">
        <v>300000</v>
      </c>
    </row>
    <row r="122" spans="1:4" ht="12.75">
      <c r="A122" s="35" t="s">
        <v>64</v>
      </c>
      <c r="B122" s="41" t="s">
        <v>234</v>
      </c>
      <c r="C122" s="45" t="s">
        <v>227</v>
      </c>
      <c r="D122" s="38">
        <v>1650000</v>
      </c>
    </row>
    <row r="123" spans="1:4" ht="12.75">
      <c r="A123" s="35" t="s">
        <v>235</v>
      </c>
      <c r="B123" s="41">
        <v>2478</v>
      </c>
      <c r="C123" s="45" t="s">
        <v>227</v>
      </c>
      <c r="D123" s="38">
        <v>130000</v>
      </c>
    </row>
    <row r="124" spans="1:4" ht="12.75">
      <c r="A124" s="47" t="s">
        <v>236</v>
      </c>
      <c r="B124" s="41">
        <v>2488</v>
      </c>
      <c r="C124" s="45" t="s">
        <v>227</v>
      </c>
      <c r="D124" s="38">
        <v>207000</v>
      </c>
    </row>
    <row r="125" spans="1:4" ht="25.5">
      <c r="A125" s="47" t="s">
        <v>237</v>
      </c>
      <c r="B125" s="41">
        <v>2489</v>
      </c>
      <c r="C125" s="45" t="s">
        <v>227</v>
      </c>
      <c r="D125" s="38">
        <v>120000</v>
      </c>
    </row>
    <row r="126" spans="1:4" ht="12.75">
      <c r="A126" s="47" t="s">
        <v>65</v>
      </c>
      <c r="B126" s="41">
        <v>7300</v>
      </c>
      <c r="C126" s="45" t="s">
        <v>227</v>
      </c>
      <c r="D126" s="39">
        <v>600000</v>
      </c>
    </row>
    <row r="127" spans="1:4" ht="12.75">
      <c r="A127" s="40" t="s">
        <v>238</v>
      </c>
      <c r="B127" s="41"/>
      <c r="C127" s="45"/>
      <c r="D127" s="44">
        <f>SUM(D117:D126)</f>
        <v>7127834</v>
      </c>
    </row>
    <row r="128" spans="1:4" ht="12.75">
      <c r="A128" s="35"/>
      <c r="B128" s="41"/>
      <c r="C128" s="45"/>
      <c r="D128" s="38"/>
    </row>
    <row r="129" spans="1:4" ht="12.75">
      <c r="A129" s="35"/>
      <c r="B129" s="41"/>
      <c r="C129" s="45"/>
      <c r="D129" s="38"/>
    </row>
    <row r="130" spans="1:4" ht="12.75">
      <c r="A130" s="35" t="s">
        <v>66</v>
      </c>
      <c r="B130" s="41">
        <v>1009</v>
      </c>
      <c r="C130" s="45" t="s">
        <v>239</v>
      </c>
      <c r="D130" s="38">
        <v>800000</v>
      </c>
    </row>
    <row r="131" spans="1:4" ht="12.75">
      <c r="A131" s="35" t="s">
        <v>68</v>
      </c>
      <c r="B131" s="41" t="s">
        <v>240</v>
      </c>
      <c r="C131" s="45" t="s">
        <v>239</v>
      </c>
      <c r="D131" s="38">
        <v>1614617</v>
      </c>
    </row>
    <row r="132" spans="1:4" ht="12.75">
      <c r="A132" s="35" t="s">
        <v>241</v>
      </c>
      <c r="B132" s="41" t="s">
        <v>242</v>
      </c>
      <c r="C132" s="45" t="s">
        <v>239</v>
      </c>
      <c r="D132" s="38">
        <v>200000</v>
      </c>
    </row>
    <row r="133" spans="1:4" ht="12.75">
      <c r="A133" s="35" t="s">
        <v>69</v>
      </c>
      <c r="B133" s="41" t="s">
        <v>243</v>
      </c>
      <c r="C133" s="45" t="s">
        <v>239</v>
      </c>
      <c r="D133" s="38">
        <v>1961694</v>
      </c>
    </row>
    <row r="134" spans="1:4" ht="12.75">
      <c r="A134" s="35" t="s">
        <v>244</v>
      </c>
      <c r="B134" s="41" t="s">
        <v>245</v>
      </c>
      <c r="C134" s="45" t="s">
        <v>239</v>
      </c>
      <c r="D134" s="38">
        <v>0</v>
      </c>
    </row>
    <row r="135" spans="1:4" ht="12.75">
      <c r="A135" s="35" t="s">
        <v>246</v>
      </c>
      <c r="B135" s="41" t="s">
        <v>247</v>
      </c>
      <c r="C135" s="45" t="s">
        <v>239</v>
      </c>
      <c r="D135" s="38">
        <v>225000</v>
      </c>
    </row>
    <row r="136" spans="1:4" ht="12.75">
      <c r="A136" s="35" t="s">
        <v>248</v>
      </c>
      <c r="B136" s="41" t="s">
        <v>249</v>
      </c>
      <c r="C136" s="45" t="s">
        <v>239</v>
      </c>
      <c r="D136" s="38">
        <v>200000</v>
      </c>
    </row>
    <row r="137" spans="1:5" ht="12.75">
      <c r="A137" s="35" t="s">
        <v>250</v>
      </c>
      <c r="B137" s="41" t="s">
        <v>251</v>
      </c>
      <c r="C137" s="45" t="s">
        <v>239</v>
      </c>
      <c r="D137" s="70">
        <v>250078</v>
      </c>
      <c r="E137" t="s">
        <v>371</v>
      </c>
    </row>
    <row r="138" spans="1:4" ht="12.75">
      <c r="A138" s="35" t="s">
        <v>252</v>
      </c>
      <c r="B138" s="41" t="s">
        <v>253</v>
      </c>
      <c r="C138" s="45" t="s">
        <v>239</v>
      </c>
      <c r="D138" s="38">
        <v>200000</v>
      </c>
    </row>
    <row r="139" spans="1:4" ht="12.75">
      <c r="A139" s="35" t="s">
        <v>254</v>
      </c>
      <c r="B139" s="41" t="s">
        <v>255</v>
      </c>
      <c r="C139" s="45" t="s">
        <v>239</v>
      </c>
      <c r="D139" s="38">
        <v>250000</v>
      </c>
    </row>
    <row r="140" spans="1:4" ht="12.75">
      <c r="A140" s="35" t="s">
        <v>256</v>
      </c>
      <c r="B140" s="41">
        <v>2485</v>
      </c>
      <c r="C140" s="45" t="s">
        <v>239</v>
      </c>
      <c r="D140" s="38">
        <v>125000</v>
      </c>
    </row>
    <row r="141" spans="1:4" ht="12.75">
      <c r="A141" s="35" t="s">
        <v>257</v>
      </c>
      <c r="B141" s="41">
        <v>2486</v>
      </c>
      <c r="C141" s="45" t="s">
        <v>239</v>
      </c>
      <c r="D141" s="38">
        <v>85000</v>
      </c>
    </row>
    <row r="142" spans="1:4" ht="12.75">
      <c r="A142" s="35" t="s">
        <v>258</v>
      </c>
      <c r="B142" s="41">
        <v>2487</v>
      </c>
      <c r="C142" s="45" t="s">
        <v>239</v>
      </c>
      <c r="D142" s="38">
        <v>400000</v>
      </c>
    </row>
    <row r="143" spans="1:4" ht="12.75">
      <c r="A143" s="35" t="s">
        <v>259</v>
      </c>
      <c r="B143" s="41">
        <v>2490</v>
      </c>
      <c r="C143" s="45" t="s">
        <v>239</v>
      </c>
      <c r="D143" s="38">
        <v>95000</v>
      </c>
    </row>
    <row r="144" spans="1:4" ht="12.75">
      <c r="A144" s="35" t="s">
        <v>260</v>
      </c>
      <c r="B144" s="41">
        <v>2491</v>
      </c>
      <c r="C144" s="45" t="s">
        <v>239</v>
      </c>
      <c r="D144" s="38">
        <v>160000</v>
      </c>
    </row>
    <row r="145" spans="1:4" ht="12.75">
      <c r="A145" s="35" t="s">
        <v>71</v>
      </c>
      <c r="B145" s="41" t="s">
        <v>261</v>
      </c>
      <c r="C145" s="46" t="s">
        <v>239</v>
      </c>
      <c r="D145" s="39">
        <v>800000</v>
      </c>
    </row>
    <row r="146" spans="1:4" ht="12.75">
      <c r="A146" s="40" t="s">
        <v>262</v>
      </c>
      <c r="B146" s="37"/>
      <c r="C146" s="28"/>
      <c r="D146" s="44">
        <f>SUM(D130:D145)</f>
        <v>7366389</v>
      </c>
    </row>
    <row r="147" spans="1:3" ht="12.75">
      <c r="A147" s="42"/>
      <c r="B147" s="37"/>
      <c r="C147" s="37"/>
    </row>
    <row r="148" spans="1:3" ht="12.75">
      <c r="A148" s="42"/>
      <c r="B148" s="37"/>
      <c r="C148" s="37"/>
    </row>
    <row r="149" spans="1:3" ht="12.75">
      <c r="A149" s="42"/>
      <c r="B149" s="37"/>
      <c r="C149" s="37"/>
    </row>
    <row r="150" spans="1:3" ht="12.75">
      <c r="A150" s="48" t="s">
        <v>263</v>
      </c>
      <c r="B150" s="28"/>
      <c r="C150" s="28"/>
    </row>
    <row r="151" spans="1:5" ht="12.75">
      <c r="A151" s="35" t="s">
        <v>264</v>
      </c>
      <c r="B151" s="41" t="s">
        <v>265</v>
      </c>
      <c r="C151" s="37"/>
      <c r="D151" s="71">
        <v>410000</v>
      </c>
      <c r="E151" t="s">
        <v>371</v>
      </c>
    </row>
    <row r="152" spans="1:4" ht="12.75">
      <c r="A152" s="35" t="s">
        <v>4</v>
      </c>
      <c r="B152" s="41" t="s">
        <v>266</v>
      </c>
      <c r="C152" s="37"/>
      <c r="D152" s="21">
        <v>508000</v>
      </c>
    </row>
    <row r="153" spans="1:4" ht="12.75">
      <c r="A153" s="35" t="s">
        <v>6</v>
      </c>
      <c r="B153" s="41">
        <v>5106</v>
      </c>
      <c r="C153" s="37"/>
      <c r="D153" s="21">
        <v>1500000</v>
      </c>
    </row>
    <row r="154" spans="1:4" ht="12.75">
      <c r="A154" s="35" t="s">
        <v>267</v>
      </c>
      <c r="B154" s="41" t="s">
        <v>268</v>
      </c>
      <c r="C154" s="37"/>
      <c r="D154" s="21">
        <v>3360007</v>
      </c>
    </row>
    <row r="155" spans="1:6" ht="12.75">
      <c r="A155" s="35" t="s">
        <v>269</v>
      </c>
      <c r="B155" s="41" t="s">
        <v>270</v>
      </c>
      <c r="C155" s="37"/>
      <c r="D155" s="21">
        <v>450003</v>
      </c>
      <c r="F155" s="38">
        <f>SUM(D155,D160)</f>
        <v>750003</v>
      </c>
    </row>
    <row r="156" spans="1:4" ht="12.75">
      <c r="A156" s="35" t="s">
        <v>271</v>
      </c>
      <c r="B156" s="41" t="s">
        <v>272</v>
      </c>
      <c r="C156" s="37"/>
      <c r="D156" s="21">
        <v>598164</v>
      </c>
    </row>
    <row r="157" spans="1:4" ht="12.75">
      <c r="A157" s="35" t="s">
        <v>12</v>
      </c>
      <c r="B157" s="41" t="s">
        <v>273</v>
      </c>
      <c r="C157" s="37"/>
      <c r="D157" s="21">
        <v>1285067</v>
      </c>
    </row>
    <row r="158" spans="1:4" ht="12.75">
      <c r="A158" s="35" t="s">
        <v>14</v>
      </c>
      <c r="B158" s="41" t="s">
        <v>274</v>
      </c>
      <c r="C158" s="37"/>
      <c r="D158" s="21">
        <v>1146820</v>
      </c>
    </row>
    <row r="159" spans="1:4" ht="12.75">
      <c r="A159" s="35" t="s">
        <v>275</v>
      </c>
      <c r="B159" s="41">
        <v>7101</v>
      </c>
      <c r="C159" s="37"/>
      <c r="D159" s="21">
        <v>4159000</v>
      </c>
    </row>
    <row r="160" spans="1:4" ht="25.5">
      <c r="A160" s="35" t="s">
        <v>276</v>
      </c>
      <c r="B160" s="41" t="s">
        <v>277</v>
      </c>
      <c r="C160" s="37"/>
      <c r="D160" s="21">
        <v>300000</v>
      </c>
    </row>
    <row r="161" spans="1:4" ht="25.5">
      <c r="A161" s="35" t="s">
        <v>278</v>
      </c>
      <c r="B161" s="41" t="s">
        <v>279</v>
      </c>
      <c r="C161" s="37"/>
      <c r="D161" s="21">
        <v>1500008</v>
      </c>
    </row>
    <row r="162" spans="1:4" ht="12.75">
      <c r="A162" s="40" t="s">
        <v>280</v>
      </c>
      <c r="B162" s="37"/>
      <c r="C162" s="28"/>
      <c r="D162" s="38">
        <f>SUM(D151:D161)</f>
        <v>15217069</v>
      </c>
    </row>
    <row r="163" spans="1:3" ht="12.75">
      <c r="A163" s="42"/>
      <c r="B163" s="37"/>
      <c r="C163" s="37"/>
    </row>
    <row r="164" spans="1:3" ht="12.75">
      <c r="A164" s="42"/>
      <c r="B164" s="37"/>
      <c r="C164" s="37"/>
    </row>
    <row r="165" spans="1:3" ht="12.75">
      <c r="A165" s="48" t="s">
        <v>281</v>
      </c>
      <c r="B165" s="37"/>
      <c r="C165" s="37"/>
    </row>
    <row r="166" spans="1:4" ht="12.75">
      <c r="A166" s="35" t="s">
        <v>282</v>
      </c>
      <c r="B166" s="41" t="s">
        <v>283</v>
      </c>
      <c r="C166" s="37"/>
      <c r="D166" s="39">
        <v>9635000</v>
      </c>
    </row>
    <row r="167" spans="1:4" ht="12.75">
      <c r="A167" s="40" t="s">
        <v>284</v>
      </c>
      <c r="B167" s="37"/>
      <c r="C167" s="28"/>
      <c r="D167" s="38">
        <f>SUM(D166)</f>
        <v>9635000</v>
      </c>
    </row>
    <row r="168" spans="2:3" ht="12.75">
      <c r="B168" s="28"/>
      <c r="C168" s="28"/>
    </row>
    <row r="169" spans="1:3" ht="12.75">
      <c r="A169" s="33" t="s">
        <v>285</v>
      </c>
      <c r="B169" s="28"/>
      <c r="C169" s="28"/>
    </row>
    <row r="170" spans="1:4" ht="12.75">
      <c r="A170" s="35" t="s">
        <v>28</v>
      </c>
      <c r="B170" s="41">
        <v>5005</v>
      </c>
      <c r="C170" s="37"/>
      <c r="D170" s="38">
        <v>4410000</v>
      </c>
    </row>
    <row r="171" spans="1:4" ht="12.75">
      <c r="A171" s="35" t="s">
        <v>30</v>
      </c>
      <c r="B171" s="41">
        <v>5006</v>
      </c>
      <c r="C171" s="37"/>
      <c r="D171" s="38">
        <v>981000</v>
      </c>
    </row>
    <row r="172" spans="1:4" ht="12.75">
      <c r="A172" s="35" t="s">
        <v>32</v>
      </c>
      <c r="B172" s="41">
        <v>5007</v>
      </c>
      <c r="C172" s="37"/>
      <c r="D172" s="38">
        <v>1115100</v>
      </c>
    </row>
    <row r="173" spans="1:4" ht="12.75">
      <c r="A173" s="35" t="s">
        <v>34</v>
      </c>
      <c r="B173" s="41">
        <v>5008</v>
      </c>
      <c r="C173" s="37"/>
      <c r="D173" s="38">
        <v>555930</v>
      </c>
    </row>
    <row r="174" spans="1:4" ht="12.75">
      <c r="A174" s="35" t="s">
        <v>36</v>
      </c>
      <c r="B174" s="41">
        <v>5009</v>
      </c>
      <c r="C174" s="37"/>
      <c r="D174" s="38">
        <v>627192</v>
      </c>
    </row>
    <row r="175" spans="1:4" ht="12.75">
      <c r="A175" s="35" t="s">
        <v>286</v>
      </c>
      <c r="B175" s="41">
        <v>5010</v>
      </c>
      <c r="C175" s="37"/>
      <c r="D175" s="38">
        <v>472704</v>
      </c>
    </row>
    <row r="176" spans="1:4" ht="12.75">
      <c r="A176" s="35" t="s">
        <v>287</v>
      </c>
      <c r="B176" s="41">
        <v>5011</v>
      </c>
      <c r="C176" s="37"/>
      <c r="D176" s="38">
        <v>216000</v>
      </c>
    </row>
    <row r="177" spans="1:4" ht="12.75">
      <c r="A177" s="35" t="s">
        <v>288</v>
      </c>
      <c r="B177" s="41">
        <v>5111</v>
      </c>
      <c r="C177" s="37"/>
      <c r="D177" s="38">
        <v>345795</v>
      </c>
    </row>
    <row r="178" spans="1:4" ht="12.75">
      <c r="A178" s="35" t="s">
        <v>38</v>
      </c>
      <c r="B178" s="41">
        <v>5112</v>
      </c>
      <c r="C178" s="37"/>
      <c r="D178" s="38">
        <v>800000</v>
      </c>
    </row>
    <row r="179" spans="1:4" ht="12.75">
      <c r="A179" s="35" t="s">
        <v>289</v>
      </c>
      <c r="B179" s="41">
        <v>5113</v>
      </c>
      <c r="C179" s="37"/>
      <c r="D179" s="38">
        <v>250000</v>
      </c>
    </row>
    <row r="180" spans="1:4" ht="12.75">
      <c r="A180" s="35" t="s">
        <v>290</v>
      </c>
      <c r="B180" s="41">
        <v>5115</v>
      </c>
      <c r="C180" s="37"/>
      <c r="D180" s="38">
        <v>50000</v>
      </c>
    </row>
    <row r="181" spans="1:4" ht="12.75">
      <c r="A181" s="35" t="s">
        <v>291</v>
      </c>
      <c r="B181" s="41">
        <v>5116</v>
      </c>
      <c r="C181" s="37"/>
      <c r="D181" s="38">
        <v>250000</v>
      </c>
    </row>
    <row r="182" spans="1:4" ht="12.75">
      <c r="A182" s="35" t="s">
        <v>40</v>
      </c>
      <c r="B182" s="41">
        <v>5117</v>
      </c>
      <c r="C182" s="37"/>
      <c r="D182" s="38">
        <v>1372000</v>
      </c>
    </row>
    <row r="183" spans="1:4" ht="12.75">
      <c r="A183" s="35" t="s">
        <v>292</v>
      </c>
      <c r="B183" s="41" t="s">
        <v>293</v>
      </c>
      <c r="C183" s="37"/>
      <c r="D183" s="39">
        <v>70209</v>
      </c>
    </row>
    <row r="184" spans="1:4" ht="12.75">
      <c r="A184" s="40" t="s">
        <v>294</v>
      </c>
      <c r="B184" s="37"/>
      <c r="C184" s="28"/>
      <c r="D184" s="44">
        <f>SUM(D170:D183)</f>
        <v>11515930</v>
      </c>
    </row>
    <row r="185" spans="1:4" ht="12.75">
      <c r="A185" s="42"/>
      <c r="B185" s="37"/>
      <c r="C185" s="37"/>
      <c r="D185" s="21"/>
    </row>
    <row r="186" spans="1:3" ht="12.75">
      <c r="A186" s="42"/>
      <c r="B186" s="28"/>
      <c r="C186" s="28"/>
    </row>
    <row r="187" spans="1:3" ht="12.75">
      <c r="A187" s="33" t="s">
        <v>295</v>
      </c>
      <c r="B187" s="28"/>
      <c r="C187" s="28"/>
    </row>
    <row r="188" spans="2:3" ht="12.75">
      <c r="B188" s="28"/>
      <c r="C188" s="28"/>
    </row>
    <row r="189" spans="1:3" ht="12.75">
      <c r="A189" s="49" t="s">
        <v>296</v>
      </c>
      <c r="B189" s="28"/>
      <c r="C189" s="28"/>
    </row>
    <row r="190" spans="2:3" ht="12.75">
      <c r="B190" s="28"/>
      <c r="C190" s="28"/>
    </row>
    <row r="191" spans="1:3" ht="12.75">
      <c r="A191" s="33" t="s">
        <v>297</v>
      </c>
      <c r="B191" s="28"/>
      <c r="C191" s="28"/>
    </row>
    <row r="192" spans="1:4" ht="12.75">
      <c r="A192" s="35" t="s">
        <v>46</v>
      </c>
      <c r="B192" s="41" t="s">
        <v>298</v>
      </c>
      <c r="D192" s="39">
        <v>306333</v>
      </c>
    </row>
    <row r="193" spans="1:4" ht="12.75">
      <c r="A193" s="40" t="s">
        <v>299</v>
      </c>
      <c r="B193" s="37"/>
      <c r="C193" s="28"/>
      <c r="D193" s="50">
        <f>SUM(D192)</f>
        <v>306333</v>
      </c>
    </row>
    <row r="194" spans="1:4" ht="12.75">
      <c r="A194" s="42"/>
      <c r="B194" s="37"/>
      <c r="D194" s="21"/>
    </row>
    <row r="195" spans="1:3" ht="12.75">
      <c r="A195" s="33"/>
      <c r="B195" s="28"/>
      <c r="C195" s="28"/>
    </row>
    <row r="196" spans="2:3" ht="12.75">
      <c r="B196" s="28"/>
      <c r="C196" s="28"/>
    </row>
    <row r="197" spans="1:3" ht="12.75">
      <c r="A197" s="33" t="s">
        <v>300</v>
      </c>
      <c r="B197" s="28"/>
      <c r="C197" s="28"/>
    </row>
    <row r="198" spans="1:4" ht="12.75">
      <c r="A198" s="35" t="s">
        <v>301</v>
      </c>
      <c r="B198" s="41" t="s">
        <v>302</v>
      </c>
      <c r="C198" s="46" t="s">
        <v>303</v>
      </c>
      <c r="D198" s="21">
        <v>450048</v>
      </c>
    </row>
    <row r="199" spans="1:4" ht="12.75">
      <c r="A199" s="35" t="s">
        <v>49</v>
      </c>
      <c r="B199" s="41" t="s">
        <v>304</v>
      </c>
      <c r="C199" s="46" t="s">
        <v>303</v>
      </c>
      <c r="D199" s="21">
        <v>1000179</v>
      </c>
    </row>
    <row r="200" spans="1:4" ht="12.75">
      <c r="A200" s="35" t="s">
        <v>305</v>
      </c>
      <c r="B200" s="41" t="s">
        <v>306</v>
      </c>
      <c r="C200" s="46" t="s">
        <v>303</v>
      </c>
      <c r="D200" s="21">
        <v>399600</v>
      </c>
    </row>
    <row r="201" spans="1:4" ht="12.75">
      <c r="A201" s="35" t="s">
        <v>51</v>
      </c>
      <c r="B201" s="41" t="s">
        <v>307</v>
      </c>
      <c r="C201" s="46" t="s">
        <v>303</v>
      </c>
      <c r="D201" s="21">
        <v>1200173</v>
      </c>
    </row>
    <row r="202" spans="1:4" ht="12.75">
      <c r="A202" s="35" t="s">
        <v>308</v>
      </c>
      <c r="B202" s="41" t="s">
        <v>309</v>
      </c>
      <c r="C202" s="46" t="s">
        <v>303</v>
      </c>
      <c r="D202" s="21">
        <v>449954</v>
      </c>
    </row>
    <row r="203" spans="1:4" ht="12.75">
      <c r="A203" s="51" t="s">
        <v>53</v>
      </c>
      <c r="B203" s="52" t="s">
        <v>310</v>
      </c>
      <c r="C203" s="53" t="s">
        <v>303</v>
      </c>
      <c r="D203" s="21">
        <v>2499880</v>
      </c>
    </row>
    <row r="204" spans="1:4" s="54" customFormat="1" ht="12.75">
      <c r="A204" s="42" t="s">
        <v>311</v>
      </c>
      <c r="B204" s="37">
        <v>3006</v>
      </c>
      <c r="C204" s="53" t="s">
        <v>303</v>
      </c>
      <c r="D204" s="39">
        <v>500028</v>
      </c>
    </row>
    <row r="205" spans="1:4" ht="12.75">
      <c r="A205" s="55" t="s">
        <v>312</v>
      </c>
      <c r="B205" s="56"/>
      <c r="C205" s="57"/>
      <c r="D205" s="50">
        <f>SUM(D198:D204)</f>
        <v>6499862</v>
      </c>
    </row>
    <row r="206" spans="1:4" ht="12.75">
      <c r="A206" s="35"/>
      <c r="B206" s="41"/>
      <c r="C206" s="46"/>
      <c r="D206" s="21"/>
    </row>
    <row r="207" spans="1:4" ht="12.75">
      <c r="A207" s="35"/>
      <c r="B207" s="41"/>
      <c r="C207" s="46"/>
      <c r="D207" s="21"/>
    </row>
    <row r="208" spans="1:4" ht="12.75">
      <c r="A208" s="35" t="s">
        <v>313</v>
      </c>
      <c r="B208" s="41" t="s">
        <v>314</v>
      </c>
      <c r="C208" s="46" t="s">
        <v>194</v>
      </c>
      <c r="D208" s="21">
        <v>25305</v>
      </c>
    </row>
    <row r="209" spans="1:4" ht="12.75">
      <c r="A209" s="35"/>
      <c r="B209" s="41"/>
      <c r="C209" s="46"/>
      <c r="D209" s="21"/>
    </row>
    <row r="210" spans="1:4" ht="12.75">
      <c r="A210" s="35"/>
      <c r="B210" s="41"/>
      <c r="C210" s="46"/>
      <c r="D210" s="21"/>
    </row>
    <row r="211" spans="1:4" ht="12.75">
      <c r="A211" s="35"/>
      <c r="B211" s="41"/>
      <c r="C211" s="46"/>
      <c r="D211" s="21"/>
    </row>
    <row r="212" spans="1:4" ht="12.75">
      <c r="A212" s="35" t="s">
        <v>55</v>
      </c>
      <c r="B212" s="41" t="s">
        <v>315</v>
      </c>
      <c r="C212" s="46" t="s">
        <v>316</v>
      </c>
      <c r="D212" s="21">
        <v>4450742</v>
      </c>
    </row>
    <row r="213" spans="1:4" ht="12.75">
      <c r="A213" s="35" t="s">
        <v>317</v>
      </c>
      <c r="B213" s="41" t="s">
        <v>318</v>
      </c>
      <c r="C213" s="46" t="s">
        <v>316</v>
      </c>
      <c r="D213" s="21">
        <v>99957</v>
      </c>
    </row>
    <row r="214" spans="1:4" ht="12.75">
      <c r="A214" s="35" t="s">
        <v>319</v>
      </c>
      <c r="B214" s="41" t="s">
        <v>320</v>
      </c>
      <c r="C214" s="46" t="s">
        <v>316</v>
      </c>
      <c r="D214" s="21">
        <v>179834</v>
      </c>
    </row>
    <row r="215" spans="1:4" ht="12.75">
      <c r="A215" s="35" t="s">
        <v>321</v>
      </c>
      <c r="B215" s="41" t="s">
        <v>322</v>
      </c>
      <c r="C215" s="46" t="s">
        <v>316</v>
      </c>
      <c r="D215" s="21">
        <v>100042</v>
      </c>
    </row>
    <row r="216" spans="1:4" ht="12.75">
      <c r="A216" s="35" t="s">
        <v>323</v>
      </c>
      <c r="B216" s="41" t="s">
        <v>324</v>
      </c>
      <c r="C216" s="46" t="s">
        <v>316</v>
      </c>
      <c r="D216" s="21">
        <v>15646</v>
      </c>
    </row>
    <row r="217" spans="1:4" ht="12.75">
      <c r="A217" s="35" t="s">
        <v>325</v>
      </c>
      <c r="B217" s="41" t="s">
        <v>326</v>
      </c>
      <c r="C217" s="46" t="s">
        <v>316</v>
      </c>
      <c r="D217" s="21">
        <v>50183</v>
      </c>
    </row>
    <row r="218" spans="1:4" ht="25.5">
      <c r="A218" s="35" t="s">
        <v>327</v>
      </c>
      <c r="B218" s="41">
        <v>3256</v>
      </c>
      <c r="C218" s="46" t="s">
        <v>316</v>
      </c>
      <c r="D218" s="21">
        <v>374866</v>
      </c>
    </row>
    <row r="219" spans="1:4" ht="12.75">
      <c r="A219" s="35" t="s">
        <v>328</v>
      </c>
      <c r="B219" s="41">
        <v>3259</v>
      </c>
      <c r="C219" s="58" t="s">
        <v>316</v>
      </c>
      <c r="D219" s="21">
        <v>49747</v>
      </c>
    </row>
    <row r="220" spans="1:4" ht="12.75">
      <c r="A220" s="59" t="s">
        <v>329</v>
      </c>
      <c r="B220" s="41">
        <v>3261</v>
      </c>
      <c r="C220" s="58" t="s">
        <v>316</v>
      </c>
      <c r="D220" s="21">
        <v>136185</v>
      </c>
    </row>
    <row r="221" spans="1:4" ht="12.75">
      <c r="A221" s="59" t="s">
        <v>57</v>
      </c>
      <c r="B221" s="41">
        <v>3265</v>
      </c>
      <c r="C221" s="58" t="s">
        <v>316</v>
      </c>
      <c r="D221" s="39">
        <v>2700000</v>
      </c>
    </row>
    <row r="222" spans="1:4" ht="12.75">
      <c r="A222" s="55" t="s">
        <v>330</v>
      </c>
      <c r="B222" s="41"/>
      <c r="C222" s="46"/>
      <c r="D222" s="44">
        <f>SUM(D212:D221)</f>
        <v>8157202</v>
      </c>
    </row>
    <row r="223" spans="1:4" ht="12.75">
      <c r="A223" s="35"/>
      <c r="B223" s="41"/>
      <c r="C223" s="46"/>
      <c r="D223" s="21"/>
    </row>
    <row r="224" spans="1:4" ht="12.75">
      <c r="A224" s="35"/>
      <c r="B224" s="41"/>
      <c r="C224" s="46"/>
      <c r="D224" s="21"/>
    </row>
    <row r="225" spans="1:4" ht="12.75">
      <c r="A225" s="35"/>
      <c r="B225" s="41"/>
      <c r="C225" s="46"/>
      <c r="D225" s="21"/>
    </row>
    <row r="226" spans="1:4" ht="12.75">
      <c r="A226" s="35" t="s">
        <v>331</v>
      </c>
      <c r="B226" s="41" t="s">
        <v>332</v>
      </c>
      <c r="C226" s="46" t="s">
        <v>239</v>
      </c>
      <c r="D226" s="21">
        <v>100042</v>
      </c>
    </row>
    <row r="227" spans="1:4" ht="12.75">
      <c r="A227" s="35" t="s">
        <v>333</v>
      </c>
      <c r="B227" s="41" t="s">
        <v>334</v>
      </c>
      <c r="C227" s="46" t="s">
        <v>239</v>
      </c>
      <c r="D227" s="21">
        <v>50149</v>
      </c>
    </row>
    <row r="228" spans="1:4" ht="12.75">
      <c r="A228" s="35" t="s">
        <v>58</v>
      </c>
      <c r="B228" s="41" t="s">
        <v>335</v>
      </c>
      <c r="C228" s="46" t="s">
        <v>239</v>
      </c>
      <c r="D228" s="21">
        <v>5198308</v>
      </c>
    </row>
    <row r="229" spans="1:4" ht="12.75">
      <c r="A229" s="35" t="s">
        <v>336</v>
      </c>
      <c r="B229" s="41" t="s">
        <v>337</v>
      </c>
      <c r="C229" s="46" t="s">
        <v>239</v>
      </c>
      <c r="D229" s="21">
        <v>1199415</v>
      </c>
    </row>
    <row r="230" spans="1:4" ht="12.75">
      <c r="A230" s="35" t="s">
        <v>338</v>
      </c>
      <c r="B230" s="41" t="s">
        <v>339</v>
      </c>
      <c r="C230" s="46" t="s">
        <v>239</v>
      </c>
      <c r="D230" s="21">
        <v>40011</v>
      </c>
    </row>
    <row r="231" spans="1:4" ht="25.5">
      <c r="A231" s="35" t="s">
        <v>340</v>
      </c>
      <c r="B231" s="41">
        <v>3260</v>
      </c>
      <c r="C231" s="46" t="s">
        <v>239</v>
      </c>
      <c r="D231" s="21">
        <v>100015</v>
      </c>
    </row>
    <row r="232" spans="1:4" ht="12.75">
      <c r="A232" s="35" t="s">
        <v>341</v>
      </c>
      <c r="B232" s="41">
        <v>3262</v>
      </c>
      <c r="C232" s="46" t="s">
        <v>239</v>
      </c>
      <c r="D232" s="21">
        <v>299888</v>
      </c>
    </row>
    <row r="233" spans="1:4" ht="25.5">
      <c r="A233" s="35" t="s">
        <v>342</v>
      </c>
      <c r="B233" s="41">
        <v>3263</v>
      </c>
      <c r="C233" s="46" t="s">
        <v>239</v>
      </c>
      <c r="D233" s="21">
        <v>149952</v>
      </c>
    </row>
    <row r="234" spans="1:4" ht="25.5">
      <c r="A234" s="35" t="s">
        <v>343</v>
      </c>
      <c r="B234" s="41">
        <v>3264</v>
      </c>
      <c r="C234" s="46" t="s">
        <v>239</v>
      </c>
      <c r="D234" s="60">
        <v>329830</v>
      </c>
    </row>
    <row r="235" spans="1:4" ht="12.75">
      <c r="A235" s="55" t="s">
        <v>344</v>
      </c>
      <c r="B235" s="28"/>
      <c r="C235" s="28"/>
      <c r="D235" s="38">
        <f>SUM(D226:D234)</f>
        <v>7467610</v>
      </c>
    </row>
    <row r="236" spans="1:4" ht="12.75">
      <c r="A236" s="42"/>
      <c r="B236" s="37"/>
      <c r="C236" s="37"/>
      <c r="D236" s="21"/>
    </row>
    <row r="237" spans="2:3" ht="12.75">
      <c r="B237" s="28"/>
      <c r="C237" s="28"/>
    </row>
    <row r="238" spans="2:4" ht="12.75">
      <c r="B238" s="28"/>
      <c r="C238" s="28"/>
      <c r="D238" s="38">
        <f>D235+D222+D208+D205+D193+D184+D167+D162+D146+D127+D113+D86+D52+D38+D20</f>
        <v>158047648</v>
      </c>
    </row>
    <row r="245" spans="1:4" ht="12.75">
      <c r="A245" t="s">
        <v>345</v>
      </c>
      <c r="B245" s="28"/>
      <c r="C245" s="28"/>
      <c r="D245" s="31" t="s">
        <v>346</v>
      </c>
    </row>
    <row r="246" spans="2:3" ht="12.75">
      <c r="B246" s="28"/>
      <c r="C246" s="28"/>
    </row>
    <row r="247" spans="1:4" ht="12.75">
      <c r="A247" t="s">
        <v>347</v>
      </c>
      <c r="B247" s="28">
        <v>1000</v>
      </c>
      <c r="C247" s="28"/>
      <c r="D247" s="61">
        <v>14913</v>
      </c>
    </row>
    <row r="248" spans="1:4" ht="12.75">
      <c r="A248" t="s">
        <v>348</v>
      </c>
      <c r="B248" s="28">
        <v>1001</v>
      </c>
      <c r="C248" s="28"/>
      <c r="D248" s="62">
        <v>14980</v>
      </c>
    </row>
    <row r="249" spans="1:4" ht="12.75">
      <c r="A249" t="s">
        <v>349</v>
      </c>
      <c r="B249" s="28">
        <v>1002</v>
      </c>
      <c r="C249" s="28"/>
      <c r="D249" s="62">
        <v>900</v>
      </c>
    </row>
    <row r="250" spans="1:4" ht="12.75">
      <c r="A250" t="s">
        <v>350</v>
      </c>
      <c r="B250" s="28">
        <v>1003</v>
      </c>
      <c r="C250" s="28"/>
      <c r="D250" s="62">
        <v>12096</v>
      </c>
    </row>
    <row r="251" spans="1:4" ht="12.75">
      <c r="A251" t="s">
        <v>351</v>
      </c>
      <c r="B251" s="28">
        <v>1004</v>
      </c>
      <c r="C251" s="28"/>
      <c r="D251" s="62">
        <v>1250</v>
      </c>
    </row>
    <row r="252" spans="1:4" ht="12.75">
      <c r="A252" t="s">
        <v>352</v>
      </c>
      <c r="B252" s="28">
        <v>1005</v>
      </c>
      <c r="C252" s="28"/>
      <c r="D252" s="62">
        <v>521</v>
      </c>
    </row>
    <row r="253" spans="1:4" ht="12.75">
      <c r="A253" t="s">
        <v>353</v>
      </c>
      <c r="B253" s="28">
        <v>1050</v>
      </c>
      <c r="C253" s="28"/>
      <c r="D253" s="62">
        <v>1500</v>
      </c>
    </row>
    <row r="254" spans="1:4" ht="12.75">
      <c r="A254" t="s">
        <v>354</v>
      </c>
      <c r="B254" s="28">
        <v>1051</v>
      </c>
      <c r="C254" s="28"/>
      <c r="D254" s="62">
        <v>650</v>
      </c>
    </row>
    <row r="255" spans="1:4" ht="12.75">
      <c r="A255" t="s">
        <v>355</v>
      </c>
      <c r="B255" s="28">
        <v>1052</v>
      </c>
      <c r="C255" s="28"/>
      <c r="D255" s="62">
        <v>200</v>
      </c>
    </row>
    <row r="256" spans="1:4" ht="12.75">
      <c r="A256" t="s">
        <v>356</v>
      </c>
      <c r="B256" s="28">
        <v>1053</v>
      </c>
      <c r="C256" s="28"/>
      <c r="D256" s="62">
        <v>500</v>
      </c>
    </row>
    <row r="257" spans="2:4" ht="12.75">
      <c r="B257" s="28"/>
      <c r="C257" s="28"/>
      <c r="D257" s="62">
        <f>SUM(D247:D256)</f>
        <v>47510</v>
      </c>
    </row>
    <row r="258" spans="2:3" ht="12.75">
      <c r="B258" s="28"/>
      <c r="C258" s="28"/>
    </row>
    <row r="259" spans="1:4" ht="12.75">
      <c r="A259" s="63" t="s">
        <v>357</v>
      </c>
      <c r="B259" s="64" t="s">
        <v>358</v>
      </c>
      <c r="C259" s="65"/>
      <c r="D259" s="66">
        <v>27475</v>
      </c>
    </row>
    <row r="260" spans="2:4" ht="12.75">
      <c r="B260" s="28"/>
      <c r="C260" s="28"/>
      <c r="D260" s="67">
        <f>D257+D259</f>
        <v>74985</v>
      </c>
    </row>
    <row r="261" spans="2:3" ht="12.75">
      <c r="B261" s="28"/>
      <c r="C261" s="28"/>
    </row>
    <row r="262" spans="2:3" ht="12.75">
      <c r="B262" s="28"/>
      <c r="C262" s="28"/>
    </row>
    <row r="263" spans="2:3" ht="12.75">
      <c r="B263" s="28"/>
      <c r="C263" s="28"/>
    </row>
    <row r="264" spans="2:3" ht="12.75">
      <c r="B264" s="28"/>
      <c r="C264" s="28"/>
    </row>
    <row r="265" spans="1:4" ht="12.75">
      <c r="A265" t="s">
        <v>359</v>
      </c>
      <c r="D265" s="62">
        <f>D238/1000</f>
        <v>158047.648</v>
      </c>
    </row>
    <row r="266" spans="1:4" ht="12.75">
      <c r="A266" t="s">
        <v>360</v>
      </c>
      <c r="D266" s="38"/>
    </row>
    <row r="267" spans="1:4" ht="12.75">
      <c r="A267" t="s">
        <v>361</v>
      </c>
      <c r="D267" s="67">
        <f>D260+D261+D265</f>
        <v>233032.648</v>
      </c>
    </row>
    <row r="268" spans="1:4" ht="12.75">
      <c r="A268" t="s">
        <v>362</v>
      </c>
      <c r="D268" s="62">
        <f>'[1]2009 additions original'!H326</f>
        <v>233033.325</v>
      </c>
    </row>
    <row r="270" spans="1:4" ht="12.75">
      <c r="A270" t="s">
        <v>363</v>
      </c>
      <c r="D270" s="67">
        <f>D267-D268</f>
        <v>-0.6770000000251457</v>
      </c>
    </row>
  </sheetData>
  <sheetProtection/>
  <printOptions/>
  <pageMargins left="0.25" right="0.25" top="0.75" bottom="0.5" header="0" footer="0"/>
  <pageSetup fitToHeight="11" horizontalDpi="600" verticalDpi="600" orientation="landscape" scale="83" r:id="rId1"/>
  <headerFooter alignWithMargins="0">
    <oddFooter>&amp;L&amp;F    &amp;A&amp;RPage &amp;P of &amp;N</oddFooter>
  </headerFooter>
  <rowBreaks count="5" manualBreakCount="5">
    <brk id="55" max="255" man="1"/>
    <brk id="89" max="255" man="1"/>
    <brk id="149" max="255" man="1"/>
    <brk id="225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Schuh</dc:creator>
  <cp:keywords/>
  <dc:description/>
  <cp:lastModifiedBy>jpluth</cp:lastModifiedBy>
  <cp:lastPrinted>2010-03-13T03:44:47Z</cp:lastPrinted>
  <dcterms:created xsi:type="dcterms:W3CDTF">2008-12-30T18:16:19Z</dcterms:created>
  <dcterms:modified xsi:type="dcterms:W3CDTF">2010-03-13T03:45:05Z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100468</vt:lpwstr>
  </property>
  <property fmtid="{D5CDD505-2E9C-101B-9397-08002B2CF9AE}" pid="6" name="IsConfidenti">
    <vt:lpwstr>0</vt:lpwstr>
  </property>
  <property fmtid="{D5CDD505-2E9C-101B-9397-08002B2CF9AE}" pid="7" name="Dat">
    <vt:lpwstr>2010-03-23T00:00:00Z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2010-03-23T00:00:00Z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