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890" yWindow="-45" windowWidth="12930" windowHeight="10980" activeTab="4"/>
  </bookViews>
  <sheets>
    <sheet name="Electric ISWC" sheetId="229" r:id="rId1"/>
    <sheet name="Gas ISWC" sheetId="230" r:id="rId2"/>
    <sheet name="Staffing ISWC" sheetId="224" r:id="rId3"/>
    <sheet name="Staff Adjustments" sheetId="222" r:id="rId4"/>
    <sheet name="BS" sheetId="7" r:id="rId5"/>
    <sheet name="PPXLSaveData0" sheetId="191" state="veryHidden" r:id="rId6"/>
    <sheet name="PPXLFunctions" sheetId="164" state="veryHidden" r:id="rId7"/>
    <sheet name="PPXLOpen" sheetId="171" state="veryHidden" r:id="rId8"/>
  </sheets>
  <externalReferences>
    <externalReference r:id="rId9"/>
  </externalReferences>
  <definedNames>
    <definedName name="_Apr10">BS!$I$7:$I$1085</definedName>
    <definedName name="_Aug10">BS!$M$7:$M$1085</definedName>
    <definedName name="_Dec09">BS!$E$7:$E$1085</definedName>
    <definedName name="_Dec10">BS!$Q$7:$Q$1085</definedName>
    <definedName name="_End" localSheetId="2">BS!#REF!</definedName>
    <definedName name="_End">BS!#REF!</definedName>
    <definedName name="_Feb10">BS!$G$7:$G$1085</definedName>
    <definedName name="_Filter">BS!$A$6:$T$1085</definedName>
    <definedName name="_xlnm._FilterDatabase" localSheetId="4" hidden="1">BS!$A$6:$T$1083</definedName>
    <definedName name="_JAN10">BS!$F$7:$F$1085</definedName>
    <definedName name="_Jul_10">BS!$L$7:$L$1085</definedName>
    <definedName name="_Jul10">BS!$L$7:$L$1085</definedName>
    <definedName name="_Jun10">BS!$K$7:$K$1085</definedName>
    <definedName name="_Mar10">BS!$H$7:$H$1085</definedName>
    <definedName name="_May10">BS!$J$7:$J$1085</definedName>
    <definedName name="_Nov10">BS!$P$7:$P$1085</definedName>
    <definedName name="_Oct10">BS!$O$7:$O$1085</definedName>
    <definedName name="_Sep10">BS!$N$7:$N$1085</definedName>
    <definedName name="b" hidden="1">{#N/A,#N/A,FALSE,"Coversheet";#N/A,#N/A,FALSE,"QA"}</definedName>
    <definedName name="BS_Accounts">BS!$A$7:$A$1085</definedName>
    <definedName name="CombWC_LineItem">BS!$S$7:$S$1085</definedName>
    <definedName name="Data">BS!$A$6:$T$1085</definedName>
    <definedName name="_xlnm.Database" localSheetId="4">BS!$A$27:$R$1085</definedName>
    <definedName name="Dec09AMA">BS!$R$7:$R$1072</definedName>
    <definedName name="DELETE01" hidden="1">{#N/A,#N/A,FALSE,"Coversheet";#N/A,#N/A,FALSE,"QA"}</definedName>
    <definedName name="DELETE02" hidden="1">{#N/A,#N/A,FALSE,"Schedule F";#N/A,#N/A,FALSE,"Schedule G"}</definedName>
    <definedName name="Delete1" hidden="1">{#N/A,#N/A,FALSE,"Coversheet";#N/A,#N/A,FALSE,"QA"}</definedName>
    <definedName name="ElRBLine" localSheetId="2">BS!#REF!</definedName>
    <definedName name="ElRBLine">BS!#REF!</definedName>
    <definedName name="Feb_10">BS!$G$7:$G$1073</definedName>
    <definedName name="GasRBLine" localSheetId="2">BS!#REF!</definedName>
    <definedName name="GasRBLine">BS!#REF!</definedName>
    <definedName name="Jan_10">BS!$F$7:$F$1073</definedName>
    <definedName name="July10">BS!$L$7:$L$1074</definedName>
    <definedName name="Mar_10">BS!$H$7:$H$1073</definedName>
    <definedName name="_xlnm.Print_Area" localSheetId="4">BS!$A$2:$AK$685</definedName>
    <definedName name="_xlnm.Print_Area" localSheetId="3">'Staff Adjustments'!$A$1:$U$128</definedName>
    <definedName name="_xlnm.Print_Area" localSheetId="2">'Staffing ISWC'!$A$1:$E$106</definedName>
    <definedName name="_xlnm.Print_Titles" localSheetId="4">BS!$A:$D,BS!$1:$6</definedName>
    <definedName name="_xlnm.Print_Titles" localSheetId="3">'Staff Adjustments'!$A:$B,'Staff Adjustments'!$1:$3</definedName>
    <definedName name="_xlnm.Print_Titles" localSheetId="2">'Staffing ISWC'!$A:$B,'Staffing ISWC'!$1:$6</definedName>
    <definedName name="Sort_Area" localSheetId="3">#REF!</definedName>
    <definedName name="Sort_Area" localSheetId="2">#REF!</definedName>
    <definedName name="Sort_Area">#REF!</definedName>
    <definedName name="Sort_AreaTwo">#REF!</definedName>
    <definedName name="SortAreaNew">#REF!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T57" i="222" l="1"/>
  <c r="A65" i="224" l="1"/>
  <c r="T41" i="222" l="1"/>
  <c r="T35" i="222"/>
  <c r="T58" i="222" s="1"/>
  <c r="T16" i="222"/>
  <c r="T62" i="222" l="1"/>
  <c r="E127" i="222" s="1"/>
  <c r="T60" i="222"/>
  <c r="P30" i="222" l="1"/>
  <c r="A44" i="222" l="1"/>
  <c r="A45" i="222" s="1"/>
  <c r="S50" i="222" l="1"/>
  <c r="Q50" i="222"/>
  <c r="O30" i="222"/>
  <c r="N30" i="222"/>
  <c r="M28" i="222"/>
  <c r="K57" i="222"/>
  <c r="L57" i="222"/>
  <c r="I30" i="222"/>
  <c r="C101" i="224"/>
  <c r="C102" i="224"/>
  <c r="A47" i="222"/>
  <c r="R50" i="222" l="1"/>
  <c r="S58" i="222" l="1"/>
  <c r="R58" i="222"/>
  <c r="R41" i="222"/>
  <c r="S41" i="222"/>
  <c r="R35" i="222"/>
  <c r="S35" i="222"/>
  <c r="R16" i="222"/>
  <c r="S16" i="222"/>
  <c r="J56" i="222"/>
  <c r="H40" i="222"/>
  <c r="G50" i="222"/>
  <c r="S60" i="222" l="1"/>
  <c r="S62" i="222" s="1"/>
  <c r="E126" i="222" s="1"/>
  <c r="R60" i="222"/>
  <c r="R62" i="222" s="1"/>
  <c r="E125" i="222" s="1"/>
  <c r="C103" i="224" l="1"/>
  <c r="E33" i="230" l="1"/>
  <c r="E34" i="230" s="1"/>
  <c r="E48" i="230"/>
  <c r="E52" i="230" s="1"/>
  <c r="E55" i="230"/>
  <c r="E43" i="230" l="1"/>
  <c r="E62" i="229"/>
  <c r="G59" i="229"/>
  <c r="F59" i="229"/>
  <c r="E57" i="229"/>
  <c r="E59" i="229" s="1"/>
  <c r="G56" i="229"/>
  <c r="G64" i="229" s="1"/>
  <c r="F52" i="229"/>
  <c r="F56" i="229" s="1"/>
  <c r="G37" i="229"/>
  <c r="F37" i="229"/>
  <c r="E34" i="229"/>
  <c r="E37" i="229" s="1"/>
  <c r="E31" i="229"/>
  <c r="E30" i="229"/>
  <c r="E29" i="229"/>
  <c r="G26" i="229"/>
  <c r="G27" i="229" s="1"/>
  <c r="F24" i="229"/>
  <c r="F27" i="229" s="1"/>
  <c r="G21" i="229"/>
  <c r="G38" i="229" s="1"/>
  <c r="F21" i="229"/>
  <c r="E20" i="229"/>
  <c r="E19" i="229"/>
  <c r="E17" i="229"/>
  <c r="G11" i="229"/>
  <c r="G13" i="229" s="1"/>
  <c r="G40" i="229" s="1"/>
  <c r="F11" i="229"/>
  <c r="F13" i="229" s="1"/>
  <c r="E8" i="229"/>
  <c r="E11" i="229" s="1"/>
  <c r="E13" i="229" s="1"/>
  <c r="A1" i="229"/>
  <c r="F38" i="229" l="1"/>
  <c r="E24" i="229"/>
  <c r="E26" i="229"/>
  <c r="E52" i="229"/>
  <c r="E56" i="229" s="1"/>
  <c r="E21" i="229"/>
  <c r="G43" i="229"/>
  <c r="G47" i="229" s="1"/>
  <c r="F40" i="229"/>
  <c r="E38" i="229" l="1"/>
  <c r="E40" i="229" s="1"/>
  <c r="E47" i="229" s="1"/>
  <c r="E27" i="229"/>
  <c r="F43" i="229"/>
  <c r="E43" i="229" s="1"/>
  <c r="F47" i="229" l="1"/>
  <c r="Q41" i="222" l="1"/>
  <c r="Q35" i="222"/>
  <c r="Q16" i="222"/>
  <c r="P16" i="222"/>
  <c r="O16" i="222"/>
  <c r="P58" i="222" l="1"/>
  <c r="O58" i="222"/>
  <c r="P41" i="222"/>
  <c r="O41" i="222"/>
  <c r="M58" i="222" l="1"/>
  <c r="I58" i="222"/>
  <c r="H58" i="222"/>
  <c r="F58" i="222"/>
  <c r="M41" i="222"/>
  <c r="L41" i="222"/>
  <c r="K41" i="222"/>
  <c r="J41" i="222"/>
  <c r="I41" i="222"/>
  <c r="G41" i="222"/>
  <c r="F41" i="222"/>
  <c r="K35" i="222"/>
  <c r="J35" i="222"/>
  <c r="H35" i="222"/>
  <c r="G35" i="222"/>
  <c r="F35" i="222"/>
  <c r="N16" i="222"/>
  <c r="M16" i="222"/>
  <c r="L16" i="222"/>
  <c r="K16" i="222"/>
  <c r="J16" i="222"/>
  <c r="I16" i="222"/>
  <c r="H16" i="222"/>
  <c r="G16" i="222"/>
  <c r="F16" i="222"/>
  <c r="L35" i="222" l="1"/>
  <c r="F60" i="222"/>
  <c r="F62" i="222" s="1"/>
  <c r="E113" i="222" l="1"/>
  <c r="M73" i="222"/>
  <c r="M74" i="222" s="1"/>
  <c r="N58" i="222" l="1"/>
  <c r="N41" i="222"/>
  <c r="N73" i="222"/>
  <c r="N74" i="222" s="1"/>
  <c r="L80" i="222"/>
  <c r="L82" i="222" s="1"/>
  <c r="L84" i="222" s="1"/>
  <c r="A66" i="224" l="1"/>
  <c r="A67" i="224" s="1"/>
  <c r="A68" i="224" s="1"/>
  <c r="A69" i="224" s="1"/>
  <c r="A70" i="224" s="1"/>
  <c r="A71" i="224" s="1"/>
  <c r="A72" i="224" s="1"/>
  <c r="A73" i="224" s="1"/>
  <c r="A74" i="224" s="1"/>
  <c r="A75" i="224" s="1"/>
  <c r="A76" i="224" s="1"/>
  <c r="A77" i="224" s="1"/>
  <c r="A78" i="224" s="1"/>
  <c r="A79" i="224" s="1"/>
  <c r="A80" i="224" s="1"/>
  <c r="A81" i="224" s="1"/>
  <c r="A82" i="224" s="1"/>
  <c r="A83" i="224" s="1"/>
  <c r="A84" i="224" s="1"/>
  <c r="A85" i="224" s="1"/>
  <c r="A86" i="224" s="1"/>
  <c r="A87" i="224" s="1"/>
  <c r="A88" i="224" s="1"/>
  <c r="A89" i="224" s="1"/>
  <c r="A90" i="224" s="1"/>
  <c r="A91" i="224" s="1"/>
  <c r="A92" i="224" s="1"/>
  <c r="A93" i="224" s="1"/>
  <c r="A94" i="224" s="1"/>
  <c r="A95" i="224" s="1"/>
  <c r="A96" i="224" s="1"/>
  <c r="A97" i="224" s="1"/>
  <c r="A98" i="224" s="1"/>
  <c r="A99" i="224" s="1"/>
  <c r="A100" i="224" s="1"/>
  <c r="A101" i="224" s="1"/>
  <c r="A102" i="224" s="1"/>
  <c r="A103" i="224" s="1"/>
  <c r="A104" i="224" s="1"/>
  <c r="A105" i="224" s="1"/>
  <c r="A106" i="224" s="1"/>
  <c r="A9" i="224"/>
  <c r="A10" i="224" s="1"/>
  <c r="C104" i="224" l="1"/>
  <c r="E102" i="224" s="1"/>
  <c r="C94" i="224" s="1"/>
  <c r="A11" i="224"/>
  <c r="E101" i="224"/>
  <c r="C93" i="224" s="1"/>
  <c r="E103" i="224" l="1"/>
  <c r="C95" i="224" s="1"/>
  <c r="E100" i="224"/>
  <c r="C92" i="224" s="1"/>
  <c r="E99" i="224"/>
  <c r="C91" i="224" s="1"/>
  <c r="C96" i="224" s="1"/>
  <c r="E104" i="224"/>
  <c r="A12" i="224"/>
  <c r="C106" i="222"/>
  <c r="C105" i="222"/>
  <c r="C104" i="222"/>
  <c r="P630" i="7"/>
  <c r="O630" i="7"/>
  <c r="N630" i="7"/>
  <c r="M630" i="7"/>
  <c r="L630" i="7"/>
  <c r="K630" i="7"/>
  <c r="J630" i="7"/>
  <c r="I630" i="7"/>
  <c r="H630" i="7"/>
  <c r="G630" i="7"/>
  <c r="F630" i="7"/>
  <c r="E630" i="7"/>
  <c r="N35" i="222"/>
  <c r="M35" i="222"/>
  <c r="P35" i="222"/>
  <c r="P60" i="222" s="1"/>
  <c r="P62" i="222" s="1"/>
  <c r="E123" i="222" s="1"/>
  <c r="O35" i="222"/>
  <c r="O60" i="222" s="1"/>
  <c r="O62" i="222" s="1"/>
  <c r="Q630" i="7"/>
  <c r="E122" i="222" l="1"/>
  <c r="M60" i="222"/>
  <c r="M62" i="222" s="1"/>
  <c r="E120" i="222" s="1"/>
  <c r="M80" i="222"/>
  <c r="M82" i="222" s="1"/>
  <c r="M84" i="222" s="1"/>
  <c r="N80" i="222"/>
  <c r="N82" i="222" s="1"/>
  <c r="N84" i="222" s="1"/>
  <c r="N60" i="222"/>
  <c r="N62" i="222" s="1"/>
  <c r="E121" i="222" s="1"/>
  <c r="I32" i="222"/>
  <c r="Q58" i="222"/>
  <c r="Q60" i="222" s="1"/>
  <c r="Q62" i="222" s="1"/>
  <c r="E124" i="222" s="1"/>
  <c r="A13" i="224"/>
  <c r="L73" i="222" l="1"/>
  <c r="L74" i="222" s="1"/>
  <c r="H41" i="222"/>
  <c r="H60" i="222" s="1"/>
  <c r="H62" i="222" s="1"/>
  <c r="E115" i="222" s="1"/>
  <c r="J58" i="222"/>
  <c r="J60" i="222" s="1"/>
  <c r="J62" i="222" s="1"/>
  <c r="E117" i="222" s="1"/>
  <c r="G58" i="222"/>
  <c r="G60" i="222" s="1"/>
  <c r="G62" i="222" s="1"/>
  <c r="E114" i="222" s="1"/>
  <c r="I35" i="222"/>
  <c r="I60" i="222" s="1"/>
  <c r="I62" i="222" s="1"/>
  <c r="E116" i="222" s="1"/>
  <c r="E119" i="222"/>
  <c r="L58" i="222"/>
  <c r="L60" i="222" s="1"/>
  <c r="L62" i="222" s="1"/>
  <c r="A14" i="224"/>
  <c r="K58" i="222" l="1"/>
  <c r="K60" i="222" s="1"/>
  <c r="K62" i="222" s="1"/>
  <c r="E118" i="222" s="1"/>
  <c r="E128" i="222" s="1"/>
  <c r="A15" i="224"/>
  <c r="A16" i="224" s="1"/>
  <c r="A17" i="224" s="1"/>
  <c r="A18" i="224" s="1"/>
  <c r="A19" i="224" s="1"/>
  <c r="A20" i="224" s="1"/>
  <c r="C107" i="222"/>
  <c r="A9" i="222"/>
  <c r="A10" i="222" s="1"/>
  <c r="A21" i="224" l="1"/>
  <c r="A11" i="222"/>
  <c r="E10" i="222"/>
  <c r="U10" i="222" s="1"/>
  <c r="E106" i="222"/>
  <c r="C98" i="222" s="1"/>
  <c r="E104" i="222"/>
  <c r="C96" i="222" s="1"/>
  <c r="E102" i="222"/>
  <c r="E105" i="222"/>
  <c r="C97" i="222" s="1"/>
  <c r="E103" i="222"/>
  <c r="C95" i="222" s="1"/>
  <c r="A4" i="7"/>
  <c r="E10" i="224" l="1"/>
  <c r="E9" i="222"/>
  <c r="A22" i="224"/>
  <c r="A12" i="222"/>
  <c r="E11" i="222"/>
  <c r="U11" i="222" s="1"/>
  <c r="C94" i="222"/>
  <c r="C99" i="222" s="1"/>
  <c r="E107" i="222"/>
  <c r="E11" i="224" l="1"/>
  <c r="U9" i="222"/>
  <c r="E9" i="224" s="1"/>
  <c r="A23" i="224"/>
  <c r="A13" i="222"/>
  <c r="E12" i="222"/>
  <c r="U12" i="222" s="1"/>
  <c r="E12" i="224" l="1"/>
  <c r="A24" i="224"/>
  <c r="A14" i="222"/>
  <c r="E14" i="222" s="1"/>
  <c r="U14" i="222" s="1"/>
  <c r="E13" i="222"/>
  <c r="U13" i="222" s="1"/>
  <c r="E14" i="224" l="1"/>
  <c r="E13" i="224"/>
  <c r="U16" i="222"/>
  <c r="A25" i="224"/>
  <c r="A15" i="222"/>
  <c r="A16" i="222" s="1"/>
  <c r="A17" i="222" s="1"/>
  <c r="A18" i="222" s="1"/>
  <c r="A19" i="222" s="1"/>
  <c r="A20" i="222" s="1"/>
  <c r="E16" i="222"/>
  <c r="E16" i="224" l="1"/>
  <c r="F16" i="224" s="1"/>
  <c r="A26" i="224"/>
  <c r="A21" i="222"/>
  <c r="E20" i="222"/>
  <c r="U20" i="222" l="1"/>
  <c r="E20" i="224" s="1"/>
  <c r="A27" i="224"/>
  <c r="A22" i="222"/>
  <c r="E21" i="222"/>
  <c r="E5" i="7"/>
  <c r="U21" i="222" l="1"/>
  <c r="E21" i="224" s="1"/>
  <c r="A28" i="224"/>
  <c r="A23" i="222"/>
  <c r="E22" i="222"/>
  <c r="U22" i="222" l="1"/>
  <c r="E22" i="224" s="1"/>
  <c r="A29" i="224"/>
  <c r="A24" i="222"/>
  <c r="E23" i="222"/>
  <c r="U23" i="222" l="1"/>
  <c r="E23" i="224" s="1"/>
  <c r="A30" i="224"/>
  <c r="A25" i="222"/>
  <c r="E24" i="222"/>
  <c r="U24" i="222" l="1"/>
  <c r="E24" i="224" s="1"/>
  <c r="A31" i="224"/>
  <c r="A26" i="222"/>
  <c r="E25" i="222"/>
  <c r="U25" i="222" l="1"/>
  <c r="E25" i="224" s="1"/>
  <c r="A32" i="224"/>
  <c r="A27" i="222"/>
  <c r="E26" i="222"/>
  <c r="U26" i="222" l="1"/>
  <c r="E26" i="224" s="1"/>
  <c r="A33" i="224"/>
  <c r="E27" i="222"/>
  <c r="A28" i="222"/>
  <c r="U27" i="222" l="1"/>
  <c r="E27" i="224" s="1"/>
  <c r="A34" i="224"/>
  <c r="A29" i="222"/>
  <c r="E28" i="222"/>
  <c r="U28" i="222" l="1"/>
  <c r="E28" i="224" s="1"/>
  <c r="A35" i="224"/>
  <c r="A36" i="224" s="1"/>
  <c r="A37" i="224" s="1"/>
  <c r="A38" i="224" s="1"/>
  <c r="A39" i="224" s="1"/>
  <c r="A40" i="224" s="1"/>
  <c r="A30" i="222"/>
  <c r="E29" i="222"/>
  <c r="U29" i="222" l="1"/>
  <c r="E29" i="224" s="1"/>
  <c r="G29" i="224" s="1"/>
  <c r="A41" i="224"/>
  <c r="A31" i="222"/>
  <c r="E30" i="222"/>
  <c r="U30" i="222" l="1"/>
  <c r="E30" i="224" s="1"/>
  <c r="G30" i="224" s="1"/>
  <c r="A42" i="224"/>
  <c r="A43" i="224" s="1"/>
  <c r="A44" i="224" s="1"/>
  <c r="A45" i="224" s="1"/>
  <c r="A46" i="224" s="1"/>
  <c r="A32" i="222"/>
  <c r="E31" i="222"/>
  <c r="U31" i="222" l="1"/>
  <c r="E31" i="224" s="1"/>
  <c r="A47" i="224"/>
  <c r="A33" i="222"/>
  <c r="E32" i="222"/>
  <c r="U32" i="222" l="1"/>
  <c r="E32" i="224" s="1"/>
  <c r="A48" i="224"/>
  <c r="A34" i="222"/>
  <c r="E33" i="222"/>
  <c r="U33" i="222" l="1"/>
  <c r="E33" i="224" s="1"/>
  <c r="A49" i="224"/>
  <c r="A35" i="222"/>
  <c r="A36" i="222" s="1"/>
  <c r="A37" i="222" s="1"/>
  <c r="A38" i="222" s="1"/>
  <c r="A39" i="222" s="1"/>
  <c r="A40" i="222" s="1"/>
  <c r="A41" i="222" s="1"/>
  <c r="A42" i="222" s="1"/>
  <c r="A43" i="222" s="1"/>
  <c r="A48" i="222" s="1"/>
  <c r="A49" i="222" s="1"/>
  <c r="A50" i="222" s="1"/>
  <c r="A51" i="222" s="1"/>
  <c r="A52" i="222" s="1"/>
  <c r="A53" i="222" s="1"/>
  <c r="A54" i="222" s="1"/>
  <c r="A55" i="222" s="1"/>
  <c r="A56" i="222" s="1"/>
  <c r="A57" i="222" s="1"/>
  <c r="A58" i="222" s="1"/>
  <c r="A59" i="222" s="1"/>
  <c r="A60" i="222" s="1"/>
  <c r="A61" i="222" s="1"/>
  <c r="A62" i="222" s="1"/>
  <c r="A63" i="222" s="1"/>
  <c r="E34" i="222"/>
  <c r="U34" i="222" l="1"/>
  <c r="E34" i="224" s="1"/>
  <c r="E35" i="224" s="1"/>
  <c r="E35" i="222"/>
  <c r="E80" i="222" s="1"/>
  <c r="A50" i="224"/>
  <c r="E40" i="222"/>
  <c r="E39" i="222"/>
  <c r="E77" i="224" l="1"/>
  <c r="F35" i="224"/>
  <c r="U35" i="222"/>
  <c r="U80" i="222" s="1"/>
  <c r="U40" i="222"/>
  <c r="E41" i="224" s="1"/>
  <c r="U39" i="222"/>
  <c r="E40" i="224" s="1"/>
  <c r="U73" i="222"/>
  <c r="E72" i="222"/>
  <c r="A51" i="224"/>
  <c r="E73" i="222"/>
  <c r="E42" i="224" l="1"/>
  <c r="F42" i="224" s="1"/>
  <c r="U41" i="222"/>
  <c r="U72" i="222"/>
  <c r="A52" i="224"/>
  <c r="E46" i="222"/>
  <c r="E41" i="222"/>
  <c r="E69" i="224" l="1"/>
  <c r="U46" i="222"/>
  <c r="E46" i="224" s="1"/>
  <c r="A53" i="224"/>
  <c r="E47" i="222"/>
  <c r="U47" i="222" l="1"/>
  <c r="E47" i="224" s="1"/>
  <c r="A54" i="224"/>
  <c r="E48" i="222"/>
  <c r="U48" i="222" l="1"/>
  <c r="E48" i="224" s="1"/>
  <c r="A55" i="224"/>
  <c r="E49" i="222"/>
  <c r="U49" i="222" l="1"/>
  <c r="E49" i="224" s="1"/>
  <c r="A56" i="224"/>
  <c r="E50" i="222"/>
  <c r="U50" i="222" l="1"/>
  <c r="E50" i="224" s="1"/>
  <c r="A57" i="224"/>
  <c r="E51" i="222"/>
  <c r="U51" i="222" l="1"/>
  <c r="E51" i="224" s="1"/>
  <c r="G51" i="224" s="1"/>
  <c r="A58" i="224"/>
  <c r="A59" i="224" s="1"/>
  <c r="A60" i="224" s="1"/>
  <c r="A61" i="224" s="1"/>
  <c r="A62" i="224" s="1"/>
  <c r="A63" i="224" s="1"/>
  <c r="A64" i="224" s="1"/>
  <c r="E52" i="222"/>
  <c r="U52" i="222" l="1"/>
  <c r="E52" i="224" s="1"/>
  <c r="E53" i="222"/>
  <c r="U53" i="222" l="1"/>
  <c r="E53" i="224" s="1"/>
  <c r="E54" i="222"/>
  <c r="U54" i="222" l="1"/>
  <c r="E54" i="224" s="1"/>
  <c r="G54" i="224" s="1"/>
  <c r="E55" i="222"/>
  <c r="U55" i="222" l="1"/>
  <c r="E55" i="224" s="1"/>
  <c r="E56" i="222"/>
  <c r="U56" i="222" l="1"/>
  <c r="E56" i="224" s="1"/>
  <c r="A64" i="222"/>
  <c r="A65" i="222" s="1"/>
  <c r="A66" i="222" s="1"/>
  <c r="A67" i="222" s="1"/>
  <c r="E57" i="222"/>
  <c r="U57" i="222" l="1"/>
  <c r="E57" i="224" s="1"/>
  <c r="E58" i="222"/>
  <c r="A68" i="222"/>
  <c r="A70" i="222" s="1"/>
  <c r="A71" i="222" s="1"/>
  <c r="A72" i="222" s="1"/>
  <c r="A73" i="222" s="1"/>
  <c r="A74" i="222" s="1"/>
  <c r="A75" i="222" s="1"/>
  <c r="A76" i="222" s="1"/>
  <c r="A78" i="222" s="1"/>
  <c r="A79" i="222" s="1"/>
  <c r="A80" i="222" s="1"/>
  <c r="A81" i="222" s="1"/>
  <c r="A82" i="222" s="1"/>
  <c r="A83" i="222" s="1"/>
  <c r="A84" i="222" s="1"/>
  <c r="A85" i="222" s="1"/>
  <c r="A86" i="222" s="1"/>
  <c r="A87" i="222" s="1"/>
  <c r="A88" i="222" s="1"/>
  <c r="A89" i="222" s="1"/>
  <c r="A90" i="222" s="1"/>
  <c r="A91" i="222" s="1"/>
  <c r="A92" i="222" s="1"/>
  <c r="A93" i="222" s="1"/>
  <c r="A94" i="222" s="1"/>
  <c r="A95" i="222" s="1"/>
  <c r="A96" i="222" s="1"/>
  <c r="A97" i="222" s="1"/>
  <c r="A98" i="222" s="1"/>
  <c r="A99" i="222" s="1"/>
  <c r="A100" i="222" s="1"/>
  <c r="A101" i="222" s="1"/>
  <c r="A102" i="222" s="1"/>
  <c r="A103" i="222" s="1"/>
  <c r="A104" i="222" s="1"/>
  <c r="A105" i="222" s="1"/>
  <c r="A106" i="222" s="1"/>
  <c r="A107" i="222" s="1"/>
  <c r="A108" i="222" s="1"/>
  <c r="A109" i="222" s="1"/>
  <c r="A110" i="222" s="1"/>
  <c r="U58" i="222" l="1"/>
  <c r="U60" i="222" s="1"/>
  <c r="U70" i="222" s="1"/>
  <c r="U74" i="222" s="1"/>
  <c r="E58" i="224"/>
  <c r="F58" i="224" s="1"/>
  <c r="G57" i="224"/>
  <c r="E60" i="222"/>
  <c r="E62" i="222" s="1"/>
  <c r="U62" i="222" l="1"/>
  <c r="E60" i="224"/>
  <c r="E67" i="224" s="1"/>
  <c r="E71" i="224" s="1"/>
  <c r="E76" i="222"/>
  <c r="E70" i="222"/>
  <c r="E74" i="222" s="1"/>
  <c r="U76" i="222" l="1"/>
  <c r="U78" i="222" s="1"/>
  <c r="U82" i="222" s="1"/>
  <c r="U92" i="222" s="1"/>
  <c r="U98" i="222" s="1"/>
  <c r="E62" i="224"/>
  <c r="E73" i="224" s="1"/>
  <c r="E75" i="224" s="1"/>
  <c r="E79" i="224" s="1"/>
  <c r="E89" i="224" s="1"/>
  <c r="E78" i="222"/>
  <c r="E82" i="222" s="1"/>
  <c r="E92" i="222" s="1"/>
  <c r="U97" i="222" l="1"/>
  <c r="U95" i="222"/>
  <c r="U84" i="222"/>
  <c r="U94" i="222"/>
  <c r="U96" i="222"/>
  <c r="E93" i="224"/>
  <c r="E76" i="230" s="1"/>
  <c r="E78" i="230" s="1"/>
  <c r="E94" i="224"/>
  <c r="E95" i="224"/>
  <c r="E91" i="224"/>
  <c r="E92" i="224"/>
  <c r="E81" i="224"/>
  <c r="E97" i="222"/>
  <c r="E98" i="222"/>
  <c r="E94" i="222"/>
  <c r="E84" i="222"/>
  <c r="E96" i="222"/>
  <c r="E95" i="222"/>
  <c r="F61" i="229" l="1"/>
  <c r="E61" i="229" s="1"/>
  <c r="E64" i="229" s="1"/>
  <c r="E96" i="224"/>
  <c r="U99" i="222"/>
  <c r="E99" i="222"/>
  <c r="F64" i="229" l="1"/>
</calcChain>
</file>

<file path=xl/comments1.xml><?xml version="1.0" encoding="utf-8"?>
<comments xmlns="http://schemas.openxmlformats.org/spreadsheetml/2006/main">
  <authors>
    <author>Energy Section</author>
    <author>Foisy, Michael (UTC)</author>
  </authors>
  <commentList>
    <comment ref="B116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No need to transfer associated DFIT since it is already in operating investment(l.22)
</t>
        </r>
      </text>
    </comment>
    <comment ref="H173" authorId="1">
      <text>
        <r>
          <rPr>
            <b/>
            <sz val="9"/>
            <color indexed="81"/>
            <rFont val="Tahoma"/>
            <charset val="1"/>
          </rPr>
          <t>Foisy, Michael (UTC):</t>
        </r>
        <r>
          <rPr>
            <sz val="9"/>
            <color indexed="81"/>
            <rFont val="Tahoma"/>
            <charset val="1"/>
          </rPr>
          <t xml:space="preserve">
reove a/c 164.1 gas inv. JP WA p[ortion
</t>
        </r>
      </text>
    </comment>
  </commentList>
</comments>
</file>

<file path=xl/sharedStrings.xml><?xml version="1.0" encoding="utf-8"?>
<sst xmlns="http://schemas.openxmlformats.org/spreadsheetml/2006/main" count="3117" uniqueCount="1219">
  <si>
    <t>Combined Working Capital</t>
  </si>
  <si>
    <t>TOTAL ASSETS</t>
  </si>
  <si>
    <t>TOTAL CAPITALIZATION &amp; LIABILITIES</t>
  </si>
  <si>
    <t>Description</t>
  </si>
  <si>
    <t xml:space="preserve">   Other Investments &amp; FAS 133</t>
  </si>
  <si>
    <t>No.</t>
  </si>
  <si>
    <t>Total Average Investments</t>
  </si>
  <si>
    <t>Line</t>
  </si>
  <si>
    <t>Account Description</t>
  </si>
  <si>
    <t>Account</t>
  </si>
  <si>
    <t>AMA</t>
  </si>
  <si>
    <t>Co. Code</t>
  </si>
  <si>
    <t>Balance Sheet Detail</t>
  </si>
  <si>
    <t xml:space="preserve"> </t>
  </si>
  <si>
    <t>W/C Line No.</t>
  </si>
  <si>
    <t>Construction Work in Progress</t>
  </si>
  <si>
    <t>Total Construction Work in Progress</t>
  </si>
  <si>
    <t>Total  Investment</t>
  </si>
  <si>
    <t xml:space="preserve">   Non-Utility Property </t>
  </si>
  <si>
    <t>Comb</t>
  </si>
  <si>
    <t>Total Investor Supplied Capital</t>
  </si>
  <si>
    <t>Total Average Invested Capital</t>
  </si>
  <si>
    <t>Avista Corp</t>
  </si>
  <si>
    <t>101000</t>
  </si>
  <si>
    <t>CD</t>
  </si>
  <si>
    <t>AA</t>
  </si>
  <si>
    <t>PLANT IN SERVICE OWNED</t>
  </si>
  <si>
    <t>AN</t>
  </si>
  <si>
    <t>ID</t>
  </si>
  <si>
    <t>WA</t>
  </si>
  <si>
    <t>ED</t>
  </si>
  <si>
    <t>MT</t>
  </si>
  <si>
    <t>GD</t>
  </si>
  <si>
    <t>AS</t>
  </si>
  <si>
    <t>OR</t>
  </si>
  <si>
    <t>101030</t>
  </si>
  <si>
    <t>101050</t>
  </si>
  <si>
    <t>101100</t>
  </si>
  <si>
    <t>PLANT IN SERVICE LEASED</t>
  </si>
  <si>
    <t xml:space="preserve"> PLANT HELD FOR FUTURE USE</t>
  </si>
  <si>
    <t>105000</t>
  </si>
  <si>
    <t>107000</t>
  </si>
  <si>
    <t>CA</t>
  </si>
  <si>
    <t>107010</t>
  </si>
  <si>
    <t>ZZ</t>
  </si>
  <si>
    <t>CONSTRUCTION OVERHEAD A&amp;G</t>
  </si>
  <si>
    <t>107020</t>
  </si>
  <si>
    <t>SAFETY CLOTHING - PRODUCTION</t>
  </si>
  <si>
    <t>107030</t>
  </si>
  <si>
    <t>SAFETY CLOTHING - TRANSMISSION</t>
  </si>
  <si>
    <t>107040</t>
  </si>
  <si>
    <t>SAFETY CLOTHING - DISTRIBUTION</t>
  </si>
  <si>
    <t>107050</t>
  </si>
  <si>
    <t>107060</t>
  </si>
  <si>
    <t>108000</t>
  </si>
  <si>
    <t>108030</t>
  </si>
  <si>
    <t>108050</t>
  </si>
  <si>
    <t>ACC AMT BPK DISALLOWED PLANT</t>
  </si>
  <si>
    <t>111000</t>
  </si>
  <si>
    <t>111100</t>
  </si>
  <si>
    <t>114000</t>
  </si>
  <si>
    <t>PLANT ACQUISITION ADJUSTMENT</t>
  </si>
  <si>
    <t>115000</t>
  </si>
  <si>
    <t>121000</t>
  </si>
  <si>
    <t>NONUTILITY PROPERTY</t>
  </si>
  <si>
    <t>122000</t>
  </si>
  <si>
    <t>ACC DEPR NONUTILITY PROPERTY</t>
  </si>
  <si>
    <t>123000</t>
  </si>
  <si>
    <t>INVESTMENT IN SPOKANE ENERGY</t>
  </si>
  <si>
    <t>123010</t>
  </si>
  <si>
    <t>123100</t>
  </si>
  <si>
    <t>123120</t>
  </si>
  <si>
    <t>124350</t>
  </si>
  <si>
    <t>124600</t>
  </si>
  <si>
    <t>124610</t>
  </si>
  <si>
    <t>124680</t>
  </si>
  <si>
    <t>124900</t>
  </si>
  <si>
    <t>124930</t>
  </si>
  <si>
    <t>OTHER INVEST-AMT WNP3 EXCHANGE</t>
  </si>
  <si>
    <t>128150</t>
  </si>
  <si>
    <t>SPECIAL FUNDS-CS2 LTSA ADV-O&amp;M</t>
  </si>
  <si>
    <t>128250</t>
  </si>
  <si>
    <t>128300</t>
  </si>
  <si>
    <t>131100</t>
  </si>
  <si>
    <t>CASH-AVISTA RECEIVABLES</t>
  </si>
  <si>
    <t>131110</t>
  </si>
  <si>
    <t>CASH-WELLS FARGO</t>
  </si>
  <si>
    <t>131120</t>
  </si>
  <si>
    <t>CASH-PAYROLL</t>
  </si>
  <si>
    <t>131140</t>
  </si>
  <si>
    <t>CASH-WORKERS COMPENSATION</t>
  </si>
  <si>
    <t>131200</t>
  </si>
  <si>
    <t>CASH-CLEARING</t>
  </si>
  <si>
    <t>134100</t>
  </si>
  <si>
    <t>134150</t>
  </si>
  <si>
    <t>134300</t>
  </si>
  <si>
    <t>DEPOSITS WITH COUNTERPARTIES</t>
  </si>
  <si>
    <t>135100</t>
  </si>
  <si>
    <t>WORKING FUNDS-EMPLOYEE</t>
  </si>
  <si>
    <t>135400</t>
  </si>
  <si>
    <t>WORKING FUND-REAL ESTATE DEPT</t>
  </si>
  <si>
    <t>135430</t>
  </si>
  <si>
    <t>WORKING FUND-FLEET MANAGEMENT</t>
  </si>
  <si>
    <t>135440</t>
  </si>
  <si>
    <t>WORKING FUND-KETTLE FALLS</t>
  </si>
  <si>
    <t>135450</t>
  </si>
  <si>
    <t>WORKING FUND-NOXON</t>
  </si>
  <si>
    <t>135600</t>
  </si>
  <si>
    <t>WORKING FUND-CS2</t>
  </si>
  <si>
    <t>135630</t>
  </si>
  <si>
    <t>WORKING FUND-COLSTRIP</t>
  </si>
  <si>
    <t>136000</t>
  </si>
  <si>
    <t>TEMPORARY CASH INVESTMENTS</t>
  </si>
  <si>
    <t>NOTE RECEIVABLE MISC.</t>
  </si>
  <si>
    <t>142100</t>
  </si>
  <si>
    <t>CUST ACCT REC-RETAIL SERVICE</t>
  </si>
  <si>
    <t>142150</t>
  </si>
  <si>
    <t>CUST ACCT REC-CT FUEL SALES</t>
  </si>
  <si>
    <t>142500</t>
  </si>
  <si>
    <t>142510</t>
  </si>
  <si>
    <t>CUST ACCT REC-UNBILLED REV GAS</t>
  </si>
  <si>
    <t>142600</t>
  </si>
  <si>
    <t>CUST ACCT REC-RESALE GAS</t>
  </si>
  <si>
    <t>142610</t>
  </si>
  <si>
    <t>CUST ACCT REC-RESALE ELECTRIC</t>
  </si>
  <si>
    <t>143020</t>
  </si>
  <si>
    <t>GST</t>
  </si>
  <si>
    <t>143050</t>
  </si>
  <si>
    <t>143200</t>
  </si>
  <si>
    <t>OTHER ACCT REC-OTHER MISC</t>
  </si>
  <si>
    <t>143210</t>
  </si>
  <si>
    <t>143390</t>
  </si>
  <si>
    <t>143500</t>
  </si>
  <si>
    <t>OTHER ACCT REC-MISCELLANEOUS</t>
  </si>
  <si>
    <t>OTHER ACCT REC-PRE-LINE SCHOOL</t>
  </si>
  <si>
    <t>OTHER ACCT REC-APP LNMN SCHOOL</t>
  </si>
  <si>
    <t>143550</t>
  </si>
  <si>
    <t>OTHER ACCT REC-DAMAGE CLAIMS</t>
  </si>
  <si>
    <t>143900</t>
  </si>
  <si>
    <t>144030</t>
  </si>
  <si>
    <t>144200</t>
  </si>
  <si>
    <t>ACCUMULATED RETAIL WRITE-OFFS</t>
  </si>
  <si>
    <t>144600</t>
  </si>
  <si>
    <t>144610</t>
  </si>
  <si>
    <t>144700</t>
  </si>
  <si>
    <t>ACCUMULATED RETAIL RECOVERIES</t>
  </si>
  <si>
    <t>144990</t>
  </si>
  <si>
    <t>145000</t>
  </si>
  <si>
    <t>146000</t>
  </si>
  <si>
    <t>A/R ASSOC CO-GENERAL</t>
  </si>
  <si>
    <t>151120</t>
  </si>
  <si>
    <t>FUEL STOCK COAL-COLSTRIP</t>
  </si>
  <si>
    <t>151210</t>
  </si>
  <si>
    <t>FUEL STOCK HOG FUEL-KFGS</t>
  </si>
  <si>
    <t>154100</t>
  </si>
  <si>
    <t>154300</t>
  </si>
  <si>
    <t>154400</t>
  </si>
  <si>
    <t>PLANT MAT &amp; OPER SUP-COLSTRIP</t>
  </si>
  <si>
    <t>154500</t>
  </si>
  <si>
    <t>154550</t>
  </si>
  <si>
    <t>154560</t>
  </si>
  <si>
    <t>163000</t>
  </si>
  <si>
    <t>STORES EXPENSE UNDISTRIBUTED</t>
  </si>
  <si>
    <t>163200</t>
  </si>
  <si>
    <t>164100</t>
  </si>
  <si>
    <t>GAS STORED UNDERGND-408AVA-JP</t>
  </si>
  <si>
    <t>164105</t>
  </si>
  <si>
    <t>GAS STORED UNDERGND-403NWPL-JP</t>
  </si>
  <si>
    <t>164110</t>
  </si>
  <si>
    <t>165100</t>
  </si>
  <si>
    <t>PREPAYMENTS-PREPAID INSURANCE</t>
  </si>
  <si>
    <t>165150</t>
  </si>
  <si>
    <t>165200</t>
  </si>
  <si>
    <t>PREPAYMENTS-POSTAGE METERS</t>
  </si>
  <si>
    <t>165210</t>
  </si>
  <si>
    <t>PREPAYMENTS-RATHDRM MUN DVLPMT</t>
  </si>
  <si>
    <t>165230</t>
  </si>
  <si>
    <t>PREPAYMENTS-MOSCOW OFFICE SALE</t>
  </si>
  <si>
    <t>165240</t>
  </si>
  <si>
    <t>165250</t>
  </si>
  <si>
    <t>COLSTRIP PREPAID ASSET</t>
  </si>
  <si>
    <t>165260</t>
  </si>
  <si>
    <t>PREPAYMENTS-SPOKANE TRIBE</t>
  </si>
  <si>
    <t>165320</t>
  </si>
  <si>
    <t>GAS IMBALANCE-AVISTA LDC</t>
  </si>
  <si>
    <t>165340</t>
  </si>
  <si>
    <t>GAS IMBALANCE-COYOTE SPRINGS 2</t>
  </si>
  <si>
    <t>165350</t>
  </si>
  <si>
    <t>GAS IMBALANCE-RATHDRUM</t>
  </si>
  <si>
    <t>165360</t>
  </si>
  <si>
    <t>GAS IMBALANCE-NORTHEAST CT</t>
  </si>
  <si>
    <t>165370</t>
  </si>
  <si>
    <t>GAS IMBALANCE-BOULDER PARK</t>
  </si>
  <si>
    <t>165380</t>
  </si>
  <si>
    <t>GAS IMBALANCE-KETTLE FALLS CT</t>
  </si>
  <si>
    <t>165390</t>
  </si>
  <si>
    <t>GAS IMBALANCE-KETTLE FALLS GS</t>
  </si>
  <si>
    <t>165550</t>
  </si>
  <si>
    <t>PREPAYMENTS-WILMINGTON TRUST</t>
  </si>
  <si>
    <t>171000</t>
  </si>
  <si>
    <t>172500</t>
  </si>
  <si>
    <t>RENTS RECEIVABLE-MISCELLANEOUS</t>
  </si>
  <si>
    <t>172510</t>
  </si>
  <si>
    <t>RENTS RECEIVABLE-ACCRUED</t>
  </si>
  <si>
    <t>174500</t>
  </si>
  <si>
    <t>175740</t>
  </si>
  <si>
    <t>DERIVATIVE INSTR ASSET-ST MTM</t>
  </si>
  <si>
    <t>175750</t>
  </si>
  <si>
    <t>DERIVATIVE INSTR ASSET-LT MTM</t>
  </si>
  <si>
    <t>176100</t>
  </si>
  <si>
    <t>181330</t>
  </si>
  <si>
    <t>181750</t>
  </si>
  <si>
    <t>UNAMT DEBT EXPENSE-TOPRS</t>
  </si>
  <si>
    <t>181860</t>
  </si>
  <si>
    <t>UNAMT DEBT EXPENSE-LT DEBT</t>
  </si>
  <si>
    <t>181950</t>
  </si>
  <si>
    <t>UNAMT DEBT EXP-DEBT STRATEGIES</t>
  </si>
  <si>
    <t>181960</t>
  </si>
  <si>
    <t>UNAMT DEBT EXP-RATHDRUM 2005</t>
  </si>
  <si>
    <t>181990</t>
  </si>
  <si>
    <t>182300</t>
  </si>
  <si>
    <t>REGULATORY ASSET FAS106</t>
  </si>
  <si>
    <t>182305</t>
  </si>
  <si>
    <t>REG ASSET POST RET LIAB</t>
  </si>
  <si>
    <t>182310</t>
  </si>
  <si>
    <t>182320</t>
  </si>
  <si>
    <t>REGULATORY ASSET FAS109 WNP3</t>
  </si>
  <si>
    <t>REG ASSET SPOKANE RIVER PM&amp;Es</t>
  </si>
  <si>
    <t>REG ASSET LAKE CDA CDR FUND</t>
  </si>
  <si>
    <t>182329</t>
  </si>
  <si>
    <t>182340</t>
  </si>
  <si>
    <t>182345</t>
  </si>
  <si>
    <t>ID WIND GEN AFUDC</t>
  </si>
  <si>
    <t>182372</t>
  </si>
  <si>
    <t>182374</t>
  </si>
  <si>
    <t>MTM ST REGULATORY ASSET</t>
  </si>
  <si>
    <t>182376</t>
  </si>
  <si>
    <t>182383</t>
  </si>
  <si>
    <t>REGULATORY ASSET WORKERS COMP</t>
  </si>
  <si>
    <t>182384</t>
  </si>
  <si>
    <t>CS2 LEV RET</t>
  </si>
  <si>
    <t>182385</t>
  </si>
  <si>
    <t>182386</t>
  </si>
  <si>
    <t>183000</t>
  </si>
  <si>
    <t>184054</t>
  </si>
  <si>
    <t>CLEARING ACCT-CORP ACCT</t>
  </si>
  <si>
    <t>184055</t>
  </si>
  <si>
    <t>CLEARING ACCT-RESOURCE ACCT</t>
  </si>
  <si>
    <t>184057</t>
  </si>
  <si>
    <t>184260</t>
  </si>
  <si>
    <t>PAYROLL BENEFITS CLEARING</t>
  </si>
  <si>
    <t>184270</t>
  </si>
  <si>
    <t>PAYROLL TAXES CLEARING</t>
  </si>
  <si>
    <t>184290</t>
  </si>
  <si>
    <t>MISC AR PROJECT CLEARING</t>
  </si>
  <si>
    <t>SPOKANE RIVER LICENSE EXPENSE</t>
  </si>
  <si>
    <t>184500</t>
  </si>
  <si>
    <t>CLARK FORK RELICENSE EXPENSE</t>
  </si>
  <si>
    <t>4(e) CDR FUND</t>
  </si>
  <si>
    <t>POST FALLS LICENSE EXPENSE</t>
  </si>
  <si>
    <t>184999</t>
  </si>
  <si>
    <t>186060</t>
  </si>
  <si>
    <t>186100</t>
  </si>
  <si>
    <t>MISC DEF DEBITS-IR SWAPS</t>
  </si>
  <si>
    <t>186200</t>
  </si>
  <si>
    <t>VARIOUS SUSPENSE WORKORDERS</t>
  </si>
  <si>
    <t>186205</t>
  </si>
  <si>
    <t>186210</t>
  </si>
  <si>
    <t>186280</t>
  </si>
  <si>
    <t>186328</t>
  </si>
  <si>
    <t>186350</t>
  </si>
  <si>
    <t>REGULATORY ASSET RTO DEPOSITS</t>
  </si>
  <si>
    <t>186400</t>
  </si>
  <si>
    <t>186410</t>
  </si>
  <si>
    <t>186460</t>
  </si>
  <si>
    <t>186700</t>
  </si>
  <si>
    <t>186710</t>
  </si>
  <si>
    <t>186800</t>
  </si>
  <si>
    <t>186900</t>
  </si>
  <si>
    <t>186910</t>
  </si>
  <si>
    <t>189860</t>
  </si>
  <si>
    <t>UNAMT LOSS-REACQ DEBT</t>
  </si>
  <si>
    <t>190000</t>
  </si>
  <si>
    <t>ADFIT MISC</t>
  </si>
  <si>
    <t>IDAHO ITC CREDIT CARRYFORWARD</t>
  </si>
  <si>
    <t>OREGON BETC CARRYFORWARD</t>
  </si>
  <si>
    <t>DFIT-NOXON ACCUMULATED ITC</t>
  </si>
  <si>
    <t>190040</t>
  </si>
  <si>
    <t>ADFIT IPUC DISALLOWED PLANT</t>
  </si>
  <si>
    <t>190060</t>
  </si>
  <si>
    <t>ADFIT DRY CREEK</t>
  </si>
  <si>
    <t>190070</t>
  </si>
  <si>
    <t>DFIT SERP</t>
  </si>
  <si>
    <t>190120</t>
  </si>
  <si>
    <t>DFIT NONMONETARY POWER EXPENSE</t>
  </si>
  <si>
    <t>190130</t>
  </si>
  <si>
    <t>DFIT BPA C&amp;RD RECEIPTS</t>
  </si>
  <si>
    <t>DFIT DSM TARIFF RIDER</t>
  </si>
  <si>
    <t>190140</t>
  </si>
  <si>
    <t>190150</t>
  </si>
  <si>
    <t>ADFIT FAS87 UNFUNDED PENSION</t>
  </si>
  <si>
    <t>190151</t>
  </si>
  <si>
    <t>DFIT SFAS 158</t>
  </si>
  <si>
    <t>190155</t>
  </si>
  <si>
    <t>DFIT OFFICER LIFE INSURANCE</t>
  </si>
  <si>
    <t>190160</t>
  </si>
  <si>
    <t>DFIT UNBILLED REVENUE ADD-ONS</t>
  </si>
  <si>
    <t>190180</t>
  </si>
  <si>
    <t>ADFIT FAS109 ITC</t>
  </si>
  <si>
    <t>190200</t>
  </si>
  <si>
    <t>ADFIT INJURY AND DAMAGE</t>
  </si>
  <si>
    <t>190220</t>
  </si>
  <si>
    <t>ADFIT NEZ PERCE</t>
  </si>
  <si>
    <t>190230</t>
  </si>
  <si>
    <t>ADFIT NE TANK SPILL</t>
  </si>
  <si>
    <t>190240</t>
  </si>
  <si>
    <t>ADFIT WARTSILA UNITS</t>
  </si>
  <si>
    <t>190250</t>
  </si>
  <si>
    <t>ADFIT OREGON SB 408</t>
  </si>
  <si>
    <t>190310</t>
  </si>
  <si>
    <t>ADFIT DOLLAR ROAD REMEDIATION</t>
  </si>
  <si>
    <t>ADFIT ID REG CREDITS</t>
  </si>
  <si>
    <t>190420</t>
  </si>
  <si>
    <t>ADFIT KF RESERVE</t>
  </si>
  <si>
    <t>190450</t>
  </si>
  <si>
    <t>ADFIT BPA RES EXCHANGE</t>
  </si>
  <si>
    <t>190500</t>
  </si>
  <si>
    <t>DFIT ON EQUITY STOCK COMP</t>
  </si>
  <si>
    <t>190510</t>
  </si>
  <si>
    <t>DFIT ON LIABILITY STOCK COMP</t>
  </si>
  <si>
    <t>190740</t>
  </si>
  <si>
    <t>ADFIT - MTM/DERIVATIVE</t>
  </si>
  <si>
    <t>190810</t>
  </si>
  <si>
    <t>190820</t>
  </si>
  <si>
    <t>ADFIT- Def Comp ACTIVE Execs</t>
  </si>
  <si>
    <t>ADFIT- Def Comp RETIRE Execs</t>
  </si>
  <si>
    <t>190830</t>
  </si>
  <si>
    <t>ADFIT PAID TIME OFF</t>
  </si>
  <si>
    <t>190850</t>
  </si>
  <si>
    <t>ADFIT GAIN GENERAL OFFICE BLDG</t>
  </si>
  <si>
    <t>ADFIT OTHER</t>
  </si>
  <si>
    <t>191000</t>
  </si>
  <si>
    <t>191010</t>
  </si>
  <si>
    <t>CURR UNRECOV PGA DEFERRED</t>
  </si>
  <si>
    <t>INTERVENOR OTHER ISSUES FUND</t>
  </si>
  <si>
    <t>191890</t>
  </si>
  <si>
    <t>201000</t>
  </si>
  <si>
    <t>COMMON STOCK ISSUED - NO PAR</t>
  </si>
  <si>
    <t>214000</t>
  </si>
  <si>
    <t>214040</t>
  </si>
  <si>
    <t>214050</t>
  </si>
  <si>
    <t>STOCK COMP INCENTIVE ACCRUAL</t>
  </si>
  <si>
    <t>STOCK COMP - SUBS</t>
  </si>
  <si>
    <t>215100</t>
  </si>
  <si>
    <t>APPROPRIATED RETAINED EARNINGS</t>
  </si>
  <si>
    <t>216000</t>
  </si>
  <si>
    <t>RETAINED EARNINGS</t>
  </si>
  <si>
    <t>216100</t>
  </si>
  <si>
    <t>216150</t>
  </si>
  <si>
    <t>CORP SUBSIDIARY ACTIVITY</t>
  </si>
  <si>
    <t>219100</t>
  </si>
  <si>
    <t>AOCI - SFAS 158</t>
  </si>
  <si>
    <t>221160</t>
  </si>
  <si>
    <t>221300</t>
  </si>
  <si>
    <t>221330</t>
  </si>
  <si>
    <t>221390</t>
  </si>
  <si>
    <t>5.45% SERIES DUE 12-01-2019</t>
  </si>
  <si>
    <t>221400</t>
  </si>
  <si>
    <t>FMBS - 6.25% DUE 12-01-35</t>
  </si>
  <si>
    <t>221410</t>
  </si>
  <si>
    <t>SWAP on FMBS DUE 12-01-35</t>
  </si>
  <si>
    <t>221420</t>
  </si>
  <si>
    <t>FMBS - 5.70% DUE 07-01-2037</t>
  </si>
  <si>
    <t>221430</t>
  </si>
  <si>
    <t>SWAP on FMBS DUE 07-01-2037</t>
  </si>
  <si>
    <t>5.95% SERIES DUE 06-01-2018</t>
  </si>
  <si>
    <t>SWAP ON FMBS DUE 06-01-2018</t>
  </si>
  <si>
    <t>SWAP ON FMBS DUE 04-01-2022</t>
  </si>
  <si>
    <t>5.125% SERIES DUE 04-01-2022</t>
  </si>
  <si>
    <t>223010</t>
  </si>
  <si>
    <t>225000</t>
  </si>
  <si>
    <t>226000</t>
  </si>
  <si>
    <t>227000</t>
  </si>
  <si>
    <t>228200</t>
  </si>
  <si>
    <t>228210</t>
  </si>
  <si>
    <t>PAYMENT/REFUND INJURY &amp; DAMAGE</t>
  </si>
  <si>
    <t>228300</t>
  </si>
  <si>
    <t>228301</t>
  </si>
  <si>
    <t>RETIREE MED UNFUNDED</t>
  </si>
  <si>
    <t>228310</t>
  </si>
  <si>
    <t>OTHER DEF CR-SERP</t>
  </si>
  <si>
    <t>228311</t>
  </si>
  <si>
    <t>SERP - UNFUNDED</t>
  </si>
  <si>
    <t>228320</t>
  </si>
  <si>
    <t>228321</t>
  </si>
  <si>
    <t>PENSION UNFUNDED</t>
  </si>
  <si>
    <t>228330</t>
  </si>
  <si>
    <t xml:space="preserve"> HRA - RETIREE</t>
  </si>
  <si>
    <t>228331</t>
  </si>
  <si>
    <t xml:space="preserve"> HRA UNFUNDED - RETIREE</t>
  </si>
  <si>
    <t>228340</t>
  </si>
  <si>
    <t>ACCUM PROV MED CLAIMS PAYABLE</t>
  </si>
  <si>
    <t>228350</t>
  </si>
  <si>
    <t>OFFICER LIFE INSURANCE</t>
  </si>
  <si>
    <t>228399</t>
  </si>
  <si>
    <t>CURRENT PORTION-BENEFIT LIAB</t>
  </si>
  <si>
    <t>230000</t>
  </si>
  <si>
    <t>ASSET RETIREMENT OBLIGATIONS</t>
  </si>
  <si>
    <t>231000</t>
  </si>
  <si>
    <t>NOTES PAYABLE-CURRENT</t>
  </si>
  <si>
    <t>232100</t>
  </si>
  <si>
    <t>ACCTS PAY-GENERAL</t>
  </si>
  <si>
    <t>232110</t>
  </si>
  <si>
    <t>ACCTS PAY-POWER TRANSACTIONS</t>
  </si>
  <si>
    <t>232120</t>
  </si>
  <si>
    <t>ACCTS PAY-PAYROLL OTHER</t>
  </si>
  <si>
    <t>232130</t>
  </si>
  <si>
    <t>232140</t>
  </si>
  <si>
    <t>232160</t>
  </si>
  <si>
    <t>ACCTS PAY-STAMPS</t>
  </si>
  <si>
    <t>232170</t>
  </si>
  <si>
    <t>ACCTS PAY-BPA TRANSACTIONS</t>
  </si>
  <si>
    <t>232180</t>
  </si>
  <si>
    <t>ACCTS PAY-POLE RENTAL</t>
  </si>
  <si>
    <t>232200</t>
  </si>
  <si>
    <t>ACCTS PAY-VOUCHERS</t>
  </si>
  <si>
    <t>232300</t>
  </si>
  <si>
    <t>ACCTS PAY-PAYROLL</t>
  </si>
  <si>
    <t>232370</t>
  </si>
  <si>
    <t>232380</t>
  </si>
  <si>
    <t>232400</t>
  </si>
  <si>
    <t>ACCTS PAY-UNCLAIMED FUNDS</t>
  </si>
  <si>
    <t>232545</t>
  </si>
  <si>
    <t>ACCTS PAY-RES ACCT MISC</t>
  </si>
  <si>
    <t>232610</t>
  </si>
  <si>
    <t>ACCTS PAY-COLSTRIP COAL</t>
  </si>
  <si>
    <t>232620</t>
  </si>
  <si>
    <t>ACCTS PAY-TURBINE GAS</t>
  </si>
  <si>
    <t>232630</t>
  </si>
  <si>
    <t>ACCTS PAY-COLSTRIP OPERATIONS</t>
  </si>
  <si>
    <t>232640</t>
  </si>
  <si>
    <t>232650</t>
  </si>
  <si>
    <t>ACCTS PAY-RESOURCE ACCOUNTING</t>
  </si>
  <si>
    <t>232660</t>
  </si>
  <si>
    <t>232670</t>
  </si>
  <si>
    <t>ACCTS PAY-RESOURCE TRANS FEE</t>
  </si>
  <si>
    <t>232700</t>
  </si>
  <si>
    <t>WA/ID-PROJECT SHARE</t>
  </si>
  <si>
    <t>232710</t>
  </si>
  <si>
    <t>WA/ID-GIFT CERTIFICATES</t>
  </si>
  <si>
    <t>232800</t>
  </si>
  <si>
    <t>CUSTOMER REFUNDS PAYABLE-CSS</t>
  </si>
  <si>
    <t>234000</t>
  </si>
  <si>
    <t>A/P ASSOC CO-GENERAL</t>
  </si>
  <si>
    <t>234290</t>
  </si>
  <si>
    <t>234390</t>
  </si>
  <si>
    <t>235100</t>
  </si>
  <si>
    <t>CUSTOMER DEPOSITS</t>
  </si>
  <si>
    <t>235200</t>
  </si>
  <si>
    <t>MISC BILL DEPOSITS</t>
  </si>
  <si>
    <t>PRE-LINE SCHOOL DEPOSITS</t>
  </si>
  <si>
    <t>235400</t>
  </si>
  <si>
    <t>TRANSMISSION SERVICE DEPOSITS</t>
  </si>
  <si>
    <t>TAXES ACCRUED-FEDERAL</t>
  </si>
  <si>
    <t>236000</t>
  </si>
  <si>
    <t>236050</t>
  </si>
  <si>
    <t>TAXES ACCRUED - STATE</t>
  </si>
  <si>
    <t>236100</t>
  </si>
  <si>
    <t>236500</t>
  </si>
  <si>
    <t>USE TAX ACCRUAL</t>
  </si>
  <si>
    <t>236680</t>
  </si>
  <si>
    <t>OR REGULATORY BETC</t>
  </si>
  <si>
    <t>237100</t>
  </si>
  <si>
    <t>INTEREST ACCRUED - LT DEBT</t>
  </si>
  <si>
    <t>237200</t>
  </si>
  <si>
    <t>237210</t>
  </si>
  <si>
    <t>238000</t>
  </si>
  <si>
    <t>DIV DECLARED - COMMON STOCK</t>
  </si>
  <si>
    <t>241000</t>
  </si>
  <si>
    <t>PAYROLL TAX PAYABLE</t>
  </si>
  <si>
    <t>241200</t>
  </si>
  <si>
    <t>SALES TAX PAYABLE</t>
  </si>
  <si>
    <t>242050</t>
  </si>
  <si>
    <t>MISC LIAB-MARGIN CALL DEPOSIT</t>
  </si>
  <si>
    <t>242060</t>
  </si>
  <si>
    <t>MISC LIAB-FOREST USE PERMITS</t>
  </si>
  <si>
    <t>SETTLEMENT PAYABLE</t>
  </si>
  <si>
    <t>242200</t>
  </si>
  <si>
    <t>MISC LIAB-AUDIT EXP ACC</t>
  </si>
  <si>
    <t>242300</t>
  </si>
  <si>
    <t>MISC LIAB-FERC ADMIN FEE ACC</t>
  </si>
  <si>
    <t>242310</t>
  </si>
  <si>
    <t>MISC LIAB-FERC ELEC ADMIN CHG</t>
  </si>
  <si>
    <t>MISC LIAB-MT LEASE PAYMENTS</t>
  </si>
  <si>
    <t>242400</t>
  </si>
  <si>
    <t>STATE COMMISSION FEE ACCRUED</t>
  </si>
  <si>
    <t>242500</t>
  </si>
  <si>
    <t>242600</t>
  </si>
  <si>
    <t>DSM TARIFF RIDER</t>
  </si>
  <si>
    <t>242700</t>
  </si>
  <si>
    <t>MISC LIAB-PAYROLL EQLZTN</t>
  </si>
  <si>
    <t>242770</t>
  </si>
  <si>
    <t>LOW INCOME ENERGY ASSIST</t>
  </si>
  <si>
    <t>MISC LIAB - ENRON SETTLEMENT</t>
  </si>
  <si>
    <t>MISC LIAB-MOBIUS</t>
  </si>
  <si>
    <t>242830</t>
  </si>
  <si>
    <t>242900</t>
  </si>
  <si>
    <t>242910</t>
  </si>
  <si>
    <t>242999</t>
  </si>
  <si>
    <t>243000</t>
  </si>
  <si>
    <t>CURR PORTION OF LONG TERM DEBT</t>
  </si>
  <si>
    <t>244740</t>
  </si>
  <si>
    <t>DERIVATIVE INSTR LIAB-ST MTM</t>
  </si>
  <si>
    <t>244750</t>
  </si>
  <si>
    <t>DERIVATIVE INSTR LIAB-LT MTM</t>
  </si>
  <si>
    <t>245100</t>
  </si>
  <si>
    <t>DERIV INSTR LIAB - FX HEDGE</t>
  </si>
  <si>
    <t>252000</t>
  </si>
  <si>
    <t>253120</t>
  </si>
  <si>
    <t>DEF CR- RATHDRUM REFUND</t>
  </si>
  <si>
    <t>253130</t>
  </si>
  <si>
    <t>OTHER DEF CR-NE TANK SPILL</t>
  </si>
  <si>
    <t>253140</t>
  </si>
  <si>
    <t>OTHER DEF CREDITS-IR SWAPS</t>
  </si>
  <si>
    <t>253850</t>
  </si>
  <si>
    <t>253890</t>
  </si>
  <si>
    <t>ID - CLARK FORK RELIC</t>
  </si>
  <si>
    <t>253900</t>
  </si>
  <si>
    <t>DEF CR-DEF COMP RETIRE EXECS</t>
  </si>
  <si>
    <t>253910</t>
  </si>
  <si>
    <t>DEF CR-DEF COMP ACTIVE EXECS</t>
  </si>
  <si>
    <t>253920</t>
  </si>
  <si>
    <t>253990</t>
  </si>
  <si>
    <t>AMT UNBILLED REV ADD-ONS</t>
  </si>
  <si>
    <t>254180</t>
  </si>
  <si>
    <t>FAS109 - ITC - REGULATORY LIAB</t>
  </si>
  <si>
    <t>254220</t>
  </si>
  <si>
    <t>NEZ PERCE REGULATORY LIABILITY</t>
  </si>
  <si>
    <t>254250</t>
  </si>
  <si>
    <t>OTHER REG LIAB - OREGON SB 408</t>
  </si>
  <si>
    <t>254345</t>
  </si>
  <si>
    <t>BPA RES EXCH REGULATORY LIAB</t>
  </si>
  <si>
    <t>254399</t>
  </si>
  <si>
    <t>254740</t>
  </si>
  <si>
    <t>MTM ST REGULATORY LIABILITY</t>
  </si>
  <si>
    <t>DEF INVESTMENT TAX CREDITS</t>
  </si>
  <si>
    <t>255000</t>
  </si>
  <si>
    <t>257000</t>
  </si>
  <si>
    <t>282190</t>
  </si>
  <si>
    <t>ADFIT NON-UTILITY PLANT</t>
  </si>
  <si>
    <t>282380</t>
  </si>
  <si>
    <t>282400</t>
  </si>
  <si>
    <t>ADSIT</t>
  </si>
  <si>
    <t>282680</t>
  </si>
  <si>
    <t>282900</t>
  </si>
  <si>
    <t>ADFIT</t>
  </si>
  <si>
    <t>283000</t>
  </si>
  <si>
    <t>DFIT- OREGON BETC CARRYFORWARD</t>
  </si>
  <si>
    <t>283040</t>
  </si>
  <si>
    <t>ADFIT CS2 RET</t>
  </si>
  <si>
    <t>283070</t>
  </si>
  <si>
    <t>283080</t>
  </si>
  <si>
    <t>ADFIT CLARK FORK PM&amp;E</t>
  </si>
  <si>
    <t>283090</t>
  </si>
  <si>
    <t>283120</t>
  </si>
  <si>
    <t>ADFIT WNP3</t>
  </si>
  <si>
    <t>283150</t>
  </si>
  <si>
    <t>FAS 106-CURRENT</t>
  </si>
  <si>
    <t>283151</t>
  </si>
  <si>
    <t>DFIT REG ASSET - SFAS 158</t>
  </si>
  <si>
    <t>283170</t>
  </si>
  <si>
    <t>ADFIT FAS109 UTILITY PLANT</t>
  </si>
  <si>
    <t>283180</t>
  </si>
  <si>
    <t>ADFIT FAS109 WNP3</t>
  </si>
  <si>
    <t>283200</t>
  </si>
  <si>
    <t>ADFIT COLSTRIP PCB</t>
  </si>
  <si>
    <t>283280</t>
  </si>
  <si>
    <t>ADFIT ERM</t>
  </si>
  <si>
    <t>ADFIT SPOKANE RIVER PM&amp;Es</t>
  </si>
  <si>
    <t>ADFIT LAKE CDA CDR/IPA FUNDS</t>
  </si>
  <si>
    <t>283328</t>
  </si>
  <si>
    <t>ADFIT DECOUPLING DEFERRED REV</t>
  </si>
  <si>
    <t>ADFIT PGA</t>
  </si>
  <si>
    <t>283330</t>
  </si>
  <si>
    <t>283350</t>
  </si>
  <si>
    <t>ADFIT RTO DEPOSITS</t>
  </si>
  <si>
    <t>ADFIT-ID WIND GEN AFUDC</t>
  </si>
  <si>
    <t>ADFIT- MT LEASE PAYMENTS</t>
  </si>
  <si>
    <t>ADFIT- COLSTRIP SETTLEMENT</t>
  </si>
  <si>
    <t>283380</t>
  </si>
  <si>
    <t>ADFIT PCA</t>
  </si>
  <si>
    <t>283450</t>
  </si>
  <si>
    <t>283700</t>
  </si>
  <si>
    <t>ADFIT PGE MONETIZATION</t>
  </si>
  <si>
    <t>283710</t>
  </si>
  <si>
    <t>DSM PROGRAM</t>
  </si>
  <si>
    <t>283720</t>
  </si>
  <si>
    <t>ADFIT DSM</t>
  </si>
  <si>
    <t>283740</t>
  </si>
  <si>
    <t>283850</t>
  </si>
  <si>
    <t>ADFIT FMB &amp; MTN REDEEMED</t>
  </si>
  <si>
    <t>ADSIT-OTHER</t>
  </si>
  <si>
    <t>TOTAL PROFIT/LOSS CURRENT YEAR (400000 - 935999)</t>
  </si>
  <si>
    <t>X</t>
  </si>
  <si>
    <t xml:space="preserve">   Common Equity</t>
  </si>
  <si>
    <t xml:space="preserve">   Notes Payable - Current</t>
  </si>
  <si>
    <t xml:space="preserve">   Unrecovered Purchased Gas Costs - PGA</t>
  </si>
  <si>
    <t xml:space="preserve">   Investment in Exchange Power</t>
  </si>
  <si>
    <t xml:space="preserve">   Investment in Subsidiaries</t>
  </si>
  <si>
    <t xml:space="preserve">   Other Special Funds</t>
  </si>
  <si>
    <t xml:space="preserve">   Special Deposits and Temporary Investments</t>
  </si>
  <si>
    <t xml:space="preserve">   Misc. Deferred Charges / Other Deferred Credits Net</t>
  </si>
  <si>
    <t xml:space="preserve">   Receivable/Payable Associated Co.-Net</t>
  </si>
  <si>
    <t xml:space="preserve">   Derivative Assets/Liabilities Net</t>
  </si>
  <si>
    <t xml:space="preserve">   Accumulated Deferred Federal Income Tax</t>
  </si>
  <si>
    <t xml:space="preserve">   FAS 109 Regulatory Asset/Liability Net</t>
  </si>
  <si>
    <t xml:space="preserve">   Other Accounts and Notes Receivable</t>
  </si>
  <si>
    <t xml:space="preserve">   Provision for Pensions</t>
  </si>
  <si>
    <t xml:space="preserve">   Other Current and Accrued Liabilities</t>
  </si>
  <si>
    <t xml:space="preserve">   Trust Originated Preferred Securities</t>
  </si>
  <si>
    <t xml:space="preserve">   Long-Term Debt</t>
  </si>
  <si>
    <t xml:space="preserve">   Current Portion Long Term Debt</t>
  </si>
  <si>
    <t xml:space="preserve">   Unamortized Debt Expense &amp; Reacq. Gain/Loss</t>
  </si>
  <si>
    <t>Non-Utility / Nonoperating Investments</t>
  </si>
  <si>
    <t>AVERAGE INVESTED CAPITAL</t>
  </si>
  <si>
    <t>AVERAGE OPERATING INVESTMENTS</t>
  </si>
  <si>
    <t xml:space="preserve">  Electric Utility Plant</t>
  </si>
  <si>
    <t xml:space="preserve">     Electric Accumulated Depreciation</t>
  </si>
  <si>
    <t xml:space="preserve">  Gas Utility Plant</t>
  </si>
  <si>
    <t xml:space="preserve">  WPNG Acquisition Adjustment</t>
  </si>
  <si>
    <t xml:space="preserve">     WPNG Acquisition Adju. Accum. Amort. </t>
  </si>
  <si>
    <t xml:space="preserve">  Common Plant </t>
  </si>
  <si>
    <t xml:space="preserve">     Common Accumulated Depreciation</t>
  </si>
  <si>
    <t xml:space="preserve">     Gas Accumulated Depreciation</t>
  </si>
  <si>
    <t xml:space="preserve">   Accumulated Deferred Taxes</t>
  </si>
  <si>
    <t xml:space="preserve">   Other Regulatory Assets/Liabilities</t>
  </si>
  <si>
    <t xml:space="preserve">   Conservation Programs</t>
  </si>
  <si>
    <t>Total Average Operating Investment</t>
  </si>
  <si>
    <t xml:space="preserve">   Electric and Gas Construction Work in Process</t>
  </si>
  <si>
    <t xml:space="preserve">   Preliminary Surveys</t>
  </si>
  <si>
    <t>I - ALLOCATION OF WORKING CAPITAL - OPERATING &amp; NON-OPERATING</t>
  </si>
  <si>
    <t>II - ALLOCATION OF OPERATING WORKING CAPITAL</t>
  </si>
  <si>
    <t>Electric and Gas Construction Work in Progress</t>
  </si>
  <si>
    <t xml:space="preserve">      Preliminary Survey</t>
  </si>
  <si>
    <t>Total Investment - Net of CWIP and Preliminary Survey</t>
  </si>
  <si>
    <t xml:space="preserve">  Total Investor Supplied Working Capital</t>
  </si>
  <si>
    <t>Investor Supplied Working Capital Ratio</t>
  </si>
  <si>
    <t>Total Non-Operating Working Capital</t>
  </si>
  <si>
    <t xml:space="preserve">Less: </t>
  </si>
  <si>
    <t>Total Operating Working Capital</t>
  </si>
  <si>
    <t>Allocation Factor</t>
  </si>
  <si>
    <t>Jurisdiciton</t>
  </si>
  <si>
    <t>Total to allocate:</t>
  </si>
  <si>
    <t xml:space="preserve">      Idaho - Electric Operations</t>
  </si>
  <si>
    <t>Washington - Electric Operations</t>
  </si>
  <si>
    <t xml:space="preserve">      Washington - Gas Operation </t>
  </si>
  <si>
    <t xml:space="preserve">      Idaho - Gas Operation </t>
  </si>
  <si>
    <t xml:space="preserve">      Oregon - Gas Operation </t>
  </si>
  <si>
    <t xml:space="preserve">      Washington - Gas Operation* </t>
  </si>
  <si>
    <t xml:space="preserve">      Idaho - Gas Operation* </t>
  </si>
  <si>
    <t xml:space="preserve">      Oregon - Gas Operation* </t>
  </si>
  <si>
    <t>Variances</t>
  </si>
  <si>
    <t xml:space="preserve">   Customer Deposits and Advances</t>
  </si>
  <si>
    <t>*Excluding Gas Inventory A/C 164100</t>
  </si>
  <si>
    <t>KFGS DISALLOWED PLANT/PLANT RE</t>
  </si>
  <si>
    <t xml:space="preserve">BOULDER PARK (BPK) DISALLOWED </t>
  </si>
  <si>
    <t>101120</t>
  </si>
  <si>
    <t>AIRPLANE IN SERVICE LEASED</t>
  </si>
  <si>
    <t>CONSTRUCTION WORK IN PROGRESS-</t>
  </si>
  <si>
    <t>CONSTRUCTION OVERHEAD PRODUCTI</t>
  </si>
  <si>
    <t>107025</t>
  </si>
  <si>
    <t>CONSTRUCTION OVERHEAD TRANSMIS</t>
  </si>
  <si>
    <t>107035</t>
  </si>
  <si>
    <t>CONSTRUCTION OVERHEAD DISTRIBU</t>
  </si>
  <si>
    <t>107045</t>
  </si>
  <si>
    <t>CONSTRUCTION OVERHEAD NORTH GA</t>
  </si>
  <si>
    <t>CONSTRUCTION OVERHEAD SOUTH GA</t>
  </si>
  <si>
    <t>ACCUMULATED PROVISION DEPRECIA</t>
  </si>
  <si>
    <t>ACC AMT KFGS DISALLOWED PLNT/R</t>
  </si>
  <si>
    <t>108070</t>
  </si>
  <si>
    <t>ACC AMT LEASED AIRPLANE</t>
  </si>
  <si>
    <t>ACC PROVISION AMT OF UTILITY P</t>
  </si>
  <si>
    <t xml:space="preserve">ACC AMT COLSTRIP AFUDC COMMON </t>
  </si>
  <si>
    <t>ACC PROV AMT OF PLT ACQUISITIO</t>
  </si>
  <si>
    <t>117100</t>
  </si>
  <si>
    <t>GAS STORED-RECOVERABLE BASE GA</t>
  </si>
  <si>
    <t>121110</t>
  </si>
  <si>
    <t>NON-UTILITY BUILDING</t>
  </si>
  <si>
    <t>INVESTMENT IN AVISTA CAPITAL I</t>
  </si>
  <si>
    <t>EQUITY INVESTMENT IN SUBSIDIAR</t>
  </si>
  <si>
    <t>STOCK INVESTMENT IN SUBSIDIARI</t>
  </si>
  <si>
    <t>123125</t>
  </si>
  <si>
    <t>123130</t>
  </si>
  <si>
    <t>OCI INVESTMENT IN SUBS</t>
  </si>
  <si>
    <t>OTHER INVEST-WZN LOANS SANDPOI</t>
  </si>
  <si>
    <t>OTHER INVEST-COLI CASH VAL</t>
  </si>
  <si>
    <t>OTHER INVEST-COLI BORROWINGS</t>
  </si>
  <si>
    <t>OTHER INVESTMENT-WZN LOANS ORE</t>
  </si>
  <si>
    <t>OTHER INVEST-WNP3 EXCHANGE POW</t>
  </si>
  <si>
    <t>SPECIAL FUNDS-CS2 GE LTSA ADVA</t>
  </si>
  <si>
    <t>128155</t>
  </si>
  <si>
    <t>SPECIAL FUNDS-EXEC DEF COMP TR</t>
  </si>
  <si>
    <t>SPECIAL FUNDS-TRANSMSN SRVC RE</t>
  </si>
  <si>
    <t>SPECIAL DEPOSITS-INTEREST RATE</t>
  </si>
  <si>
    <t>134120</t>
  </si>
  <si>
    <t>OTHER SPECIAL DEPOSITS - NEWED</t>
  </si>
  <si>
    <t xml:space="preserve">OTHER SPECIAL DEPOSITS-ENERGY </t>
  </si>
  <si>
    <t>134500</t>
  </si>
  <si>
    <t>DOC EECE GRANT MM</t>
  </si>
  <si>
    <t>141150</t>
  </si>
  <si>
    <t>CUST ACCT REC-UNBILLED REV ELE</t>
  </si>
  <si>
    <t>143025</t>
  </si>
  <si>
    <t>HST</t>
  </si>
  <si>
    <t>OTHER ACCT REC-RETIREE DEDUCTI</t>
  </si>
  <si>
    <t>OTHER ACCT REC-POWER TRANSACTI</t>
  </si>
  <si>
    <t>OTHER ACCT REC-WILMINGTON TRUS</t>
  </si>
  <si>
    <t>143501</t>
  </si>
  <si>
    <t>143502</t>
  </si>
  <si>
    <t>143510</t>
  </si>
  <si>
    <t>CSS ACCOUNTS RECEIVABLES</t>
  </si>
  <si>
    <t>OTHER ACCT REC-CIAC CR INST FO</t>
  </si>
  <si>
    <t>ACC PRV UNCOLL NET OF ACTUAL-D</t>
  </si>
  <si>
    <t>ACCUMULATED RETAIL REINSTATEME</t>
  </si>
  <si>
    <t>ACC PROV FOR UNCOLLECTIBLES-RE</t>
  </si>
  <si>
    <t>NOTES REC ASSOC CO-AVISTA CAPI</t>
  </si>
  <si>
    <t>PLANT MATERIALS &amp; OPER SUPPLIE</t>
  </si>
  <si>
    <t>PLANT MAT &amp; OPER SUP-COYOTE SP</t>
  </si>
  <si>
    <t>SUPPLY CHAIN RECEIVING INVENTO</t>
  </si>
  <si>
    <t>SUPPLY CHAIN AVERAGE COST VARI</t>
  </si>
  <si>
    <t>SUPPLY CHAIN INVOICE PRICE VAR</t>
  </si>
  <si>
    <t>STORES EXPENSE-SUPPLY CHAIN IN</t>
  </si>
  <si>
    <t>GAS STORED UNDERGND-MIST STORA</t>
  </si>
  <si>
    <t>164115</t>
  </si>
  <si>
    <t>GAS STORED UNDERGRND-CLAY BASI</t>
  </si>
  <si>
    <t>PREPAYMENTS-PREPAID LICENSE FE</t>
  </si>
  <si>
    <t>165180</t>
  </si>
  <si>
    <t>PREPAYMENTS-CUSTOMER BILLING S</t>
  </si>
  <si>
    <t>165190</t>
  </si>
  <si>
    <t>RESOURCE DEFERRED OPT EXPENSE</t>
  </si>
  <si>
    <t>PREPAYMENTS-BPA TRANS RESERVAT</t>
  </si>
  <si>
    <t>165280</t>
  </si>
  <si>
    <t>PREPAYMENTS - PM&amp;E</t>
  </si>
  <si>
    <t>165312</t>
  </si>
  <si>
    <t>GAS IMBALANCE - LANCASTER</t>
  </si>
  <si>
    <t>165681</t>
  </si>
  <si>
    <t>PREPAYMENT LAKE CdA 4e CDR FUN</t>
  </si>
  <si>
    <t>INTEREST &amp; DIVIDENDS RECEIVABL</t>
  </si>
  <si>
    <t>MISC ASSETS-NONMONETARY PWR EX</t>
  </si>
  <si>
    <t>DERIVATIVE INSTR ASSET-IR SWAP</t>
  </si>
  <si>
    <t>176110</t>
  </si>
  <si>
    <t>176745</t>
  </si>
  <si>
    <t>DERIV INSTR ASSET - FX HEDGE S</t>
  </si>
  <si>
    <t>UNAMT DEBT EXP-PCB INSURANCE P</t>
  </si>
  <si>
    <t>REGULATORY ASSET FAS109 UTILIT</t>
  </si>
  <si>
    <t>182312</t>
  </si>
  <si>
    <t>REGULATORY ASSET - LANCASTER G</t>
  </si>
  <si>
    <t>182315</t>
  </si>
  <si>
    <t>REGULATORY ASSET FAS109 DSIT N</t>
  </si>
  <si>
    <t>182316</t>
  </si>
  <si>
    <t>REGULATORY ASSET FAS109 DFIT S</t>
  </si>
  <si>
    <t>182322</t>
  </si>
  <si>
    <t>REG ASSET SPOKANE RIVER RELICE</t>
  </si>
  <si>
    <t>182323</t>
  </si>
  <si>
    <t>182324</t>
  </si>
  <si>
    <t>182325</t>
  </si>
  <si>
    <t>REG ASSET LAKE CDA IPA FUND</t>
  </si>
  <si>
    <t>182328</t>
  </si>
  <si>
    <t>REG ASSET- DECOUPLING SURCHARG</t>
  </si>
  <si>
    <t>REG ASSET- DECOUPLING PRIOR YE</t>
  </si>
  <si>
    <t>182335</t>
  </si>
  <si>
    <t>REGULATORY ASSET ID DSIT AMORT</t>
  </si>
  <si>
    <t>REGULATORY ASSET RTO DEPOSIT -</t>
  </si>
  <si>
    <t>REGULATORY ASSET BPA RESIDENTI</t>
  </si>
  <si>
    <t>182365</t>
  </si>
  <si>
    <t>REGULATORY ASSET WARTSILA UNIT</t>
  </si>
  <si>
    <t>182375</t>
  </si>
  <si>
    <t>MTM LT REGULATORY ASSET</t>
  </si>
  <si>
    <t>REGULATORY ASSET FAS 143 ASSET</t>
  </si>
  <si>
    <t>182381</t>
  </si>
  <si>
    <t>REG ASSET AN-CDA LAKE SETTLEME</t>
  </si>
  <si>
    <t>182382</t>
  </si>
  <si>
    <t>REG ASSET WA-CDA LAKE SETTLEME</t>
  </si>
  <si>
    <t>REGULATORY ASSET ID PCA DEFERR</t>
  </si>
  <si>
    <t>182387</t>
  </si>
  <si>
    <t>PRELIMINARY SURVEY AND INVESTI</t>
  </si>
  <si>
    <t>CLEARING ACCT-ENERGY DLIVERY A</t>
  </si>
  <si>
    <t>ORACLE DEFAULT SUSPENSE ACCOUN</t>
  </si>
  <si>
    <t>184300</t>
  </si>
  <si>
    <t>184400</t>
  </si>
  <si>
    <t>184800</t>
  </si>
  <si>
    <t>184900</t>
  </si>
  <si>
    <t>184996</t>
  </si>
  <si>
    <t>4(e) CDR TRUST FUND REIMBURSEM</t>
  </si>
  <si>
    <t>184997</t>
  </si>
  <si>
    <t>184998</t>
  </si>
  <si>
    <t>CLARK FORK RELICENSE EXPENSE C</t>
  </si>
  <si>
    <t>186055</t>
  </si>
  <si>
    <t>MISC DEF DEBITS-AIRPLANE LEASE</t>
  </si>
  <si>
    <t>UNAMORTIZED ACCTS REC SALE EXP</t>
  </si>
  <si>
    <t>REGULATORY ASSET AFUDC ALLOWED</t>
  </si>
  <si>
    <t>186170</t>
  </si>
  <si>
    <t>186180</t>
  </si>
  <si>
    <t>PREPAID AIRPLANE LEASE EXPENSE</t>
  </si>
  <si>
    <t>PLANT ALLOC OF CLEARING JOURNA</t>
  </si>
  <si>
    <t>MISC DEF DEBITS SUSPENSE PROJE</t>
  </si>
  <si>
    <t>REGULATORY ASSET ERM  DEFERRED</t>
  </si>
  <si>
    <t xml:space="preserve">REG ASSET-DECOUPLING DEFERRED </t>
  </si>
  <si>
    <t>186330</t>
  </si>
  <si>
    <t>LONG TERM NOTES RECEIVABLE ACC</t>
  </si>
  <si>
    <t>186360</t>
  </si>
  <si>
    <t>REGULATORY ASSET-MT LEASE PAYM</t>
  </si>
  <si>
    <t>186382</t>
  </si>
  <si>
    <t>REG ASSET ID-CdA LAKE SETTLEME</t>
  </si>
  <si>
    <t xml:space="preserve">MISC DEFERRED DEBITS TREASURY </t>
  </si>
  <si>
    <t>MISC DEFERRED DEBITS NSF SUSPE</t>
  </si>
  <si>
    <t>186420</t>
  </si>
  <si>
    <t>MISC DEFERRED DEBITS KUBRA SUS</t>
  </si>
  <si>
    <t xml:space="preserve">REGULATORY ASSET CONSERVATION </t>
  </si>
  <si>
    <t>REGULATORY ASSET NEZ PERCE SET</t>
  </si>
  <si>
    <t>186850</t>
  </si>
  <si>
    <t>RENEWABLE ENERGY CERTIFICATE F</t>
  </si>
  <si>
    <t>MISC DEFERRED DEBITS CAE SUSPE</t>
  </si>
  <si>
    <t>MISC DEFERRED DEBIT CSS UNPOST</t>
  </si>
  <si>
    <t>190005</t>
  </si>
  <si>
    <t>190010</t>
  </si>
  <si>
    <t>190020</t>
  </si>
  <si>
    <t>190025</t>
  </si>
  <si>
    <t>DFIT-NOXON REGULATORY LIABILIT</t>
  </si>
  <si>
    <t>190122</t>
  </si>
  <si>
    <t>DFIT OREGON REGULATORY FEE</t>
  </si>
  <si>
    <t>190325</t>
  </si>
  <si>
    <t>ADFIT - CDA IPA FUND INTEREST</t>
  </si>
  <si>
    <t>190335</t>
  </si>
  <si>
    <t>DFIT ID DSIT AMORT.</t>
  </si>
  <si>
    <t>190400</t>
  </si>
  <si>
    <t>ADFIT BAD DEBT RESERVE &amp; WRITE</t>
  </si>
  <si>
    <t>190821</t>
  </si>
  <si>
    <t>190822</t>
  </si>
  <si>
    <t>ADFIT- Def Comp Exec Stock Inc</t>
  </si>
  <si>
    <t>190950</t>
  </si>
  <si>
    <t>RECOVERABLE GAS COSTS AMORTIZE</t>
  </si>
  <si>
    <t>191720</t>
  </si>
  <si>
    <t>INTERVENOR CITIZEN UTILITY BOA</t>
  </si>
  <si>
    <t>191721</t>
  </si>
  <si>
    <t>INTERVENOR PREAUTHORIZED MATCH</t>
  </si>
  <si>
    <t>191722</t>
  </si>
  <si>
    <t>191723</t>
  </si>
  <si>
    <t>OR RES INTEVENOR FUNDING AMORT</t>
  </si>
  <si>
    <t>191724</t>
  </si>
  <si>
    <t>OR TRANS INTEVENOR FUNDING AMO</t>
  </si>
  <si>
    <t>DEFERRED GAS COSTS-MARGIN REDU</t>
  </si>
  <si>
    <t>191909</t>
  </si>
  <si>
    <t>191910</t>
  </si>
  <si>
    <t>191911</t>
  </si>
  <si>
    <t>191912</t>
  </si>
  <si>
    <t>211000</t>
  </si>
  <si>
    <t xml:space="preserve">CAP STOCK EXP - COMMON PUBLIC </t>
  </si>
  <si>
    <t>214010</t>
  </si>
  <si>
    <t>CAP STOCK EXP-SHARE WITHHOLDIN</t>
  </si>
  <si>
    <t>TAX BENEFIT - OPTIONS EXERCISE</t>
  </si>
  <si>
    <t>214060</t>
  </si>
  <si>
    <t>UNAPPROPRIATED UNDIST SUB EARN</t>
  </si>
  <si>
    <t>219500</t>
  </si>
  <si>
    <t>KETTLE FALLS P C REV BONDS DUE</t>
  </si>
  <si>
    <t>FMBS - SERIES A - 6.67% DUE 7/</t>
  </si>
  <si>
    <t>221440</t>
  </si>
  <si>
    <t>221450</t>
  </si>
  <si>
    <t>221470</t>
  </si>
  <si>
    <t>221480</t>
  </si>
  <si>
    <t>221500</t>
  </si>
  <si>
    <t>1.68% SERIES DUE 12-30-2013</t>
  </si>
  <si>
    <t>221520</t>
  </si>
  <si>
    <t>3.89% SERIES DUE 12-20-2020</t>
  </si>
  <si>
    <t>221540</t>
  </si>
  <si>
    <t>5.55% SERIES DUE 12-20-2040</t>
  </si>
  <si>
    <t>ADVANCE ASSOCIATED-AVISTA CAPI</t>
  </si>
  <si>
    <t>UNAMORT PREM - 6.25% FMB DUE 2</t>
  </si>
  <si>
    <t>UNAMORTIZED LONG TERM DEBT DIS</t>
  </si>
  <si>
    <t>OBLIG UNDER CAP LEASE-NON CURR</t>
  </si>
  <si>
    <t>ACCUM PROV FOR INJURY &amp; DAMAGE</t>
  </si>
  <si>
    <t>ACCUM PROV FAS106 POST RET MED</t>
  </si>
  <si>
    <t>ACCUM PROV FAS87 ACCUM PEN COS</t>
  </si>
  <si>
    <t>228335</t>
  </si>
  <si>
    <t>HRA - ACTIVE EMPLOYEES</t>
  </si>
  <si>
    <t>228351</t>
  </si>
  <si>
    <t>OFFICER LIFE INSURANCE-UNFUNDE</t>
  </si>
  <si>
    <t>ACCTS PAY-GAS SUPPLY TRANSACTI</t>
  </si>
  <si>
    <t>ACCTS PAY-GAS RESEARCH INSTITU</t>
  </si>
  <si>
    <t>LIABILITY AWARD INCENTIVE ACCR</t>
  </si>
  <si>
    <t>ACCTS PAY-EMPLOYEE INCENTIVE P</t>
  </si>
  <si>
    <t>ACCTS PAY-JACKSON PRAIRIE STOR</t>
  </si>
  <si>
    <t>232605</t>
  </si>
  <si>
    <t>ACCTS PAY-KETTLE FALLS HOG FUE</t>
  </si>
  <si>
    <t>ACCTS PAY-CS2 OPERATIONS AVA S</t>
  </si>
  <si>
    <t>232681</t>
  </si>
  <si>
    <t>ACCTS PAY LAKE CDA CURRENT FUN</t>
  </si>
  <si>
    <t>ACAP ACCTS PAY ASSOC CO - NUCL</t>
  </si>
  <si>
    <t>234312</t>
  </si>
  <si>
    <t>ACCOUNTS PAYABLE - AVA TURBINE</t>
  </si>
  <si>
    <t>INTEREST INC PAYABLE-SPOKANE E</t>
  </si>
  <si>
    <t>235201</t>
  </si>
  <si>
    <t>TAXES OTHER THAN INC-WA/ID &amp; O</t>
  </si>
  <si>
    <t>OR/CA TAXES ACCRUED BETC-OREGO</t>
  </si>
  <si>
    <t>236690</t>
  </si>
  <si>
    <t>INTEREST ACCRUED - OTHER LIABI</t>
  </si>
  <si>
    <t>INTEREST ACCRUED - CUST DEPOSI</t>
  </si>
  <si>
    <t>237298</t>
  </si>
  <si>
    <t>INTEREST ACCRUED - LAKE CDA IP</t>
  </si>
  <si>
    <t>242090</t>
  </si>
  <si>
    <t>242375</t>
  </si>
  <si>
    <t>MISC LIABILITY-MISC NON-MON PW</t>
  </si>
  <si>
    <t>242775</t>
  </si>
  <si>
    <t>242780</t>
  </si>
  <si>
    <t>AVISTA GRANTS ENG SUSTAIN WSU-</t>
  </si>
  <si>
    <t>242790</t>
  </si>
  <si>
    <t>ACCTS PAYABLE INVENTORY ACCRUA</t>
  </si>
  <si>
    <t>ACCTS PAYABLE EXPENSE ACCRUAL-</t>
  </si>
  <si>
    <t>OBLIGATION UNDER CAPITAL LEASE</t>
  </si>
  <si>
    <t>243100</t>
  </si>
  <si>
    <t>DERIVATIVE INSTR LIAB-IR SWAPS</t>
  </si>
  <si>
    <t>245740</t>
  </si>
  <si>
    <t>245745</t>
  </si>
  <si>
    <t>CUSTOMER ADVANCE ASSIGNED TO P</t>
  </si>
  <si>
    <t>253028</t>
  </si>
  <si>
    <t>LIABILITY-DEFERRED GAS EXCHANG</t>
  </si>
  <si>
    <t>OTH DEF CR-ADV BILLS POLE RENT</t>
  </si>
  <si>
    <t>253155</t>
  </si>
  <si>
    <t>DOC EECE GRANT-LIABILITY</t>
  </si>
  <si>
    <t>253160</t>
  </si>
  <si>
    <t>DOC EECE ADMIN FEES</t>
  </si>
  <si>
    <t>253170</t>
  </si>
  <si>
    <t>DEF GAIN ON BLDG SALE/LEASEBAC</t>
  </si>
  <si>
    <t>DEF CR-EXEC STOCK INCENTIVE PL</t>
  </si>
  <si>
    <t>254005</t>
  </si>
  <si>
    <t>REGULATORY LIABILITY, IDAHO IT</t>
  </si>
  <si>
    <t>254010</t>
  </si>
  <si>
    <t>REGULATORY LIABILITY, OREGON B</t>
  </si>
  <si>
    <t>254025</t>
  </si>
  <si>
    <t>REGULATORY LIABILITY, NOXON IT</t>
  </si>
  <si>
    <t>254120</t>
  </si>
  <si>
    <t>OTH REG LIAB-OREGON COMM FEE D</t>
  </si>
  <si>
    <t>254335</t>
  </si>
  <si>
    <t>IDAHO DSIT AMORTIZATION</t>
  </si>
  <si>
    <t xml:space="preserve">REG LIABILITY-UNREALIZED CURR </t>
  </si>
  <si>
    <t>UNAMORTIZED GAIN ON REACQUIRED</t>
  </si>
  <si>
    <t xml:space="preserve">ADFIT SANDPOINT ACQUISITION - </t>
  </si>
  <si>
    <t xml:space="preserve">ADFIT OREGON WPNG ACQUISITION </t>
  </si>
  <si>
    <t>283005</t>
  </si>
  <si>
    <t>DFIT- IDAHO ITC CREDIT CARRYFO</t>
  </si>
  <si>
    <t>283010</t>
  </si>
  <si>
    <t>DFIT - INTEREST RATE SWAPS AMO</t>
  </si>
  <si>
    <t>283152</t>
  </si>
  <si>
    <t>ADFIT FAS 106 - HRA</t>
  </si>
  <si>
    <t>283153</t>
  </si>
  <si>
    <t>ADFIT FAS 106 - HRA ACTIVE EMP</t>
  </si>
  <si>
    <t>283312</t>
  </si>
  <si>
    <t>ADFIT LANCASTER GENERATION</t>
  </si>
  <si>
    <t>283317</t>
  </si>
  <si>
    <t>ADFIT CDA ANNUAL 4e &amp; 10e PAYM</t>
  </si>
  <si>
    <t>283322</t>
  </si>
  <si>
    <t>ADFIT SPOKANE RIVER RELICENSIN</t>
  </si>
  <si>
    <t>283323</t>
  </si>
  <si>
    <t>283324</t>
  </si>
  <si>
    <t>283325</t>
  </si>
  <si>
    <t>ADFIT CdA IPA FUND DEPOSIT</t>
  </si>
  <si>
    <t>283355</t>
  </si>
  <si>
    <t>283365</t>
  </si>
  <si>
    <t>283366</t>
  </si>
  <si>
    <t>283382</t>
  </si>
  <si>
    <t>ADFIT LAKE CDA STORAGE SETTLEM</t>
  </si>
  <si>
    <t>283855</t>
  </si>
  <si>
    <t>ADFIT-RENEWABLE ENERGY CERTIFI</t>
  </si>
  <si>
    <t>283950</t>
  </si>
  <si>
    <t>Avista Corp (Using Puget Method)</t>
  </si>
  <si>
    <t>AMA (Dec 10)</t>
  </si>
  <si>
    <t>Calculation of Allocation Factor: (Per 12A Results Net Rate Base)</t>
  </si>
  <si>
    <t>Total Non Operating Investment</t>
  </si>
  <si>
    <t>PER STAFF</t>
  </si>
  <si>
    <t>STAFF ADJUSTMENTS</t>
  </si>
  <si>
    <t>Amount</t>
  </si>
  <si>
    <t>Tariff Rider Debit Balance to Investment</t>
  </si>
  <si>
    <t>Notes Receivable to Investment</t>
  </si>
  <si>
    <t>Total Adjustments</t>
  </si>
  <si>
    <t>Low Income Funds to working capital</t>
  </si>
  <si>
    <t>Margin Call Deposit to working capital</t>
  </si>
  <si>
    <t>Transmission deposit to working capital</t>
  </si>
  <si>
    <t>Adjustment 1</t>
  </si>
  <si>
    <t>Working Gas Inventory to Working Capital</t>
  </si>
  <si>
    <t>Adjustment 2</t>
  </si>
  <si>
    <t>Adjustment 3</t>
  </si>
  <si>
    <t>Adjustment 4</t>
  </si>
  <si>
    <t>Adjustment 5</t>
  </si>
  <si>
    <t>Adjustment 6</t>
  </si>
  <si>
    <t>Adjustment 7</t>
  </si>
  <si>
    <t>Adjustment 8</t>
  </si>
  <si>
    <t>Adjustment 9</t>
  </si>
  <si>
    <t>Misc. Liab to working capital-MT Settlement</t>
  </si>
  <si>
    <t>Adjustment 10</t>
  </si>
  <si>
    <t>Adjustment 11</t>
  </si>
  <si>
    <t>Acct Payable-JP  to working capital</t>
  </si>
  <si>
    <t>Acct Payable -Lake CDA</t>
  </si>
  <si>
    <t>Adjustment 12</t>
  </si>
  <si>
    <t>ELECTRIC ADJUSTMENT SUMMARY</t>
  </si>
  <si>
    <t>WORKING CAPITAL</t>
  </si>
  <si>
    <t>ADJUSTMENT</t>
  </si>
  <si>
    <t>(000'S OF DOLLARS)</t>
  </si>
  <si>
    <t xml:space="preserve"> No.</t>
  </si>
  <si>
    <t>DESCRIPTION</t>
  </si>
  <si>
    <t>System</t>
  </si>
  <si>
    <t>Washington</t>
  </si>
  <si>
    <t>Idaho</t>
  </si>
  <si>
    <t>REVENUES</t>
  </si>
  <si>
    <t>Total General Business</t>
  </si>
  <si>
    <t>Interdepartmental Sales</t>
  </si>
  <si>
    <t>Sales For Resale</t>
  </si>
  <si>
    <t xml:space="preserve">   Total Sales of Electricity</t>
  </si>
  <si>
    <t>Other Revenue</t>
  </si>
  <si>
    <t xml:space="preserve">   Total Electric Revenue</t>
  </si>
  <si>
    <t>EXPENSES</t>
  </si>
  <si>
    <t>Production and Transmission</t>
  </si>
  <si>
    <t xml:space="preserve">   Operating Expenses</t>
  </si>
  <si>
    <t xml:space="preserve">   Purchased Power</t>
  </si>
  <si>
    <t xml:space="preserve">   Depreciation and Amortization</t>
  </si>
  <si>
    <t xml:space="preserve">   Taxes</t>
  </si>
  <si>
    <t xml:space="preserve">      Total Production &amp; Transmission</t>
  </si>
  <si>
    <t>Distribution</t>
  </si>
  <si>
    <t xml:space="preserve">   Depreciation</t>
  </si>
  <si>
    <t xml:space="preserve">      Total Distribution</t>
  </si>
  <si>
    <t>Customer Accounting</t>
  </si>
  <si>
    <t>Customer Service &amp; Information</t>
  </si>
  <si>
    <t>Marketing</t>
  </si>
  <si>
    <t>Administrative &amp; General</t>
  </si>
  <si>
    <t xml:space="preserve">      Total Admin. &amp; General</t>
  </si>
  <si>
    <t>Total Electric Expenses</t>
  </si>
  <si>
    <t>Operating Income before FIT</t>
  </si>
  <si>
    <t>Federal Income Taxes</t>
  </si>
  <si>
    <t xml:space="preserve">   Current Accrual </t>
  </si>
  <si>
    <t xml:space="preserve">   Deferred Income Taxes</t>
  </si>
  <si>
    <t>Amortized ITC - Noxon</t>
  </si>
  <si>
    <t>NET OPERATING INCOME</t>
  </si>
  <si>
    <t>RATE BASE</t>
  </si>
  <si>
    <t>PLANT IN SERVICE</t>
  </si>
  <si>
    <t xml:space="preserve">   Intangible</t>
  </si>
  <si>
    <t xml:space="preserve">   Production</t>
  </si>
  <si>
    <t xml:space="preserve">   Transmission</t>
  </si>
  <si>
    <t xml:space="preserve">   Distribution</t>
  </si>
  <si>
    <t xml:space="preserve">   General</t>
  </si>
  <si>
    <t xml:space="preserve">      Total Plant in Service</t>
  </si>
  <si>
    <t>ACCUMULATED DEPRECIATION</t>
  </si>
  <si>
    <t>ACCUM. PROVISION FOR AMORTIZATION</t>
  </si>
  <si>
    <t xml:space="preserve">   Total Accum. Depreciation &amp; Amort.</t>
  </si>
  <si>
    <t>GAIN ON SALE OF BUILDING</t>
  </si>
  <si>
    <t xml:space="preserve">WORKING CAPITAL </t>
  </si>
  <si>
    <t>DEFERRED TAXES</t>
  </si>
  <si>
    <t>TOTAL RATE BASE</t>
  </si>
  <si>
    <t>ELECTRIC Adj.-s</t>
  </si>
  <si>
    <t>CONTESTED</t>
  </si>
  <si>
    <t>Staff Combined Working Capital</t>
  </si>
  <si>
    <t>*Excluding Gas Inventory (WA- A/C 164100 only)</t>
  </si>
  <si>
    <t>Included in Gas Adj.-e</t>
  </si>
  <si>
    <t>Staff Adjustments</t>
  </si>
  <si>
    <t>EOP</t>
  </si>
  <si>
    <t>Other Special Deposits - Energy</t>
  </si>
  <si>
    <t>Other Special Deposits - Newedge</t>
  </si>
  <si>
    <t>Prepayments - Wilmington Trust</t>
  </si>
  <si>
    <t>For the Twelve Month Period Ended December 31, 2011</t>
  </si>
  <si>
    <t>ECOVA STOCK COMPENSATION</t>
  </si>
  <si>
    <t>123280</t>
  </si>
  <si>
    <t>INVESTMENT IN AVISTA LABS</t>
  </si>
  <si>
    <t>UNAMT DEBT EXP-ST DEBT</t>
  </si>
  <si>
    <t>182321</t>
  </si>
  <si>
    <t>REG ASSET - ROSEBURG/MEDFORD D</t>
  </si>
  <si>
    <t>182351</t>
  </si>
  <si>
    <t>REGULATORY ASSET- CNC TRANSMIS</t>
  </si>
  <si>
    <t>182355</t>
  </si>
  <si>
    <t>DEF CS2 &amp; COLSTRIP O&amp;M</t>
  </si>
  <si>
    <t>182362</t>
  </si>
  <si>
    <t>LiDAR O&amp;M REG DEF</t>
  </si>
  <si>
    <t>186401</t>
  </si>
  <si>
    <t>DEFERRED 401k Debits/Credits S</t>
  </si>
  <si>
    <t>191025</t>
  </si>
  <si>
    <t>WA GRC JACKSON PRAIRIE DEFERRA</t>
  </si>
  <si>
    <t>CURRENT PGA COMMODITY DEFERRAL</t>
  </si>
  <si>
    <t>CURRENT PGA DEMAND DEFERRAL</t>
  </si>
  <si>
    <t>PRIOR PGA COMMODITY AMORTIZATI</t>
  </si>
  <si>
    <t>PRIOR PGA DEMAND AMORTIZATION</t>
  </si>
  <si>
    <t>MISC PAID IN CAPITAL -ECOVA</t>
  </si>
  <si>
    <t>OCI AFS SECURITIES</t>
  </si>
  <si>
    <t>FMBS - SERIES C - 6.37% DUE 06</t>
  </si>
  <si>
    <t>221331</t>
  </si>
  <si>
    <t>FMBS - SERIES A - 7.37% DUE 5/</t>
  </si>
  <si>
    <t>221332</t>
  </si>
  <si>
    <t>FMBS - SERIES A - 7.39% DUE 5/</t>
  </si>
  <si>
    <t>221333</t>
  </si>
  <si>
    <t>FMBS - SERIES A - 7.45% DUE 6/</t>
  </si>
  <si>
    <t>221334</t>
  </si>
  <si>
    <t>FMBS - SERIES A - 7.53% DUE 05</t>
  </si>
  <si>
    <t>221335</t>
  </si>
  <si>
    <t>FMBS - SERIES A - 7.54% DUE 5/</t>
  </si>
  <si>
    <t>221336</t>
  </si>
  <si>
    <t>FMBS - SERIES A - 7.18% DUE 8/</t>
  </si>
  <si>
    <t>221550</t>
  </si>
  <si>
    <t>SWAPS ON FMBS DUE 2041</t>
  </si>
  <si>
    <t>221560</t>
  </si>
  <si>
    <t>4.45% SERIES DUE 12-14-2041</t>
  </si>
  <si>
    <t>232135</t>
  </si>
  <si>
    <t>ACCTS PAY-LDC GAS BROKER FEES</t>
  </si>
  <si>
    <t>241300</t>
  </si>
  <si>
    <t>DIRECTORS WA B&amp;O TAXES PAYABLE</t>
  </si>
  <si>
    <t>242095</t>
  </si>
  <si>
    <t>MISC LIAB-MIRABEAU ACCRUED REN</t>
  </si>
  <si>
    <t>WORKERS COMP LIABILITY</t>
  </si>
  <si>
    <t>DERIVATIVE INSTR LIAB IR SWAPS</t>
  </si>
  <si>
    <t>283321</t>
  </si>
  <si>
    <t>DFIT ROSEBURG/MEDFORD DEFERRAL</t>
  </si>
  <si>
    <t>283351</t>
  </si>
  <si>
    <t>DFIT- CNC TRANSMISSION</t>
  </si>
  <si>
    <t>283362</t>
  </si>
  <si>
    <t>LIDAR O&amp;M REG DEF DFIT</t>
  </si>
  <si>
    <t>283375</t>
  </si>
  <si>
    <t>ADFIT CS2 &amp; COLSTRIP O&amp;M</t>
  </si>
  <si>
    <t>283800</t>
  </si>
  <si>
    <t>DFIT- PROPERTY TAX</t>
  </si>
  <si>
    <t>Adjustment 14</t>
  </si>
  <si>
    <t>Twelve Months Ending December 31, 2011</t>
  </si>
  <si>
    <t>Adjustment #1</t>
  </si>
  <si>
    <t>Adjustment #2</t>
  </si>
  <si>
    <t>Adjustment #3</t>
  </si>
  <si>
    <t>Adjustment #4</t>
  </si>
  <si>
    <t>Adjustment #5</t>
  </si>
  <si>
    <t>Adjustment #6</t>
  </si>
  <si>
    <t>Adjustment #7</t>
  </si>
  <si>
    <t>Adjustment #8</t>
  </si>
  <si>
    <t>Adjustment #9</t>
  </si>
  <si>
    <t>Adjustment #10</t>
  </si>
  <si>
    <t>Adjustment #11</t>
  </si>
  <si>
    <t>Adjustment #12</t>
  </si>
  <si>
    <t>Adjustment #14</t>
  </si>
  <si>
    <t>Working Capital to Preliminary Survey</t>
  </si>
  <si>
    <t>Adjustment 13</t>
  </si>
  <si>
    <t>Adjustment #13</t>
  </si>
  <si>
    <t>Other and Current liabilities</t>
  </si>
  <si>
    <t>Adjustment #15</t>
  </si>
  <si>
    <t xml:space="preserve">AVISTA UTILITIES  </t>
  </si>
  <si>
    <t xml:space="preserve">WASHINGTON GAS RESULTS  </t>
  </si>
  <si>
    <t>TWELVE MONTHS ENDED DECEMBER 31, 2011</t>
  </si>
  <si>
    <t xml:space="preserve">(000'S OF DOLLARS)  </t>
  </si>
  <si>
    <t xml:space="preserve">Adjustment Number </t>
  </si>
  <si>
    <t>Workpaper Reference</t>
  </si>
  <si>
    <t xml:space="preserve">REVENUES  </t>
  </si>
  <si>
    <t xml:space="preserve">Total General Business  </t>
  </si>
  <si>
    <t>Total Transportation</t>
  </si>
  <si>
    <t xml:space="preserve">Other Revenue  </t>
  </si>
  <si>
    <t xml:space="preserve">Total Gas Revenue  </t>
  </si>
  <si>
    <t xml:space="preserve">EXPENSES  </t>
  </si>
  <si>
    <t xml:space="preserve">Production Expenses  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</si>
  <si>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</si>
  <si>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</si>
  <si>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</si>
  <si>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</si>
  <si>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</si>
  <si>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</si>
  <si>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Depreciation/Amortization</t>
  </si>
  <si>
    <t>Taxes</t>
  </si>
  <si>
    <t>Total Underground Storage</t>
  </si>
  <si>
    <t xml:space="preserve">Distribution  </t>
  </si>
  <si>
    <t xml:space="preserve">Operating Expenses  </t>
  </si>
  <si>
    <t xml:space="preserve">Taxes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</si>
  <si>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</si>
  <si>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</si>
  <si>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</si>
  <si>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</si>
  <si>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</si>
  <si>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>Regulatory Amortizations</t>
  </si>
  <si>
    <t xml:space="preserve">Total Admin. &amp; General  </t>
  </si>
  <si>
    <t xml:space="preserve">Total Gas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</si>
  <si>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</si>
  <si>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</si>
  <si>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</si>
  <si>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</si>
  <si>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</si>
  <si>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 xml:space="preserve">NET OPERATING INCOME  </t>
  </si>
  <si>
    <t>Distribution Plant</t>
  </si>
  <si>
    <t>General Plant</t>
  </si>
  <si>
    <t>Total Plant in Service</t>
  </si>
  <si>
    <t>ACCUMULATED DEPRECIATION/AMORT</t>
  </si>
  <si>
    <t>Total Accumulated Depreciation/Amortization</t>
  </si>
  <si>
    <t>NET PLANT</t>
  </si>
  <si>
    <t>GAS INVENTORY</t>
  </si>
  <si>
    <t>OTHER</t>
  </si>
  <si>
    <t>DEFERED TAXES</t>
  </si>
  <si>
    <t>NET PLANT AFTER DFIT</t>
  </si>
  <si>
    <t>(line 28+line 35+line 51)</t>
  </si>
  <si>
    <t>(line 9 - line 53)</t>
  </si>
  <si>
    <t>(from line 35)</t>
  </si>
  <si>
    <t>(from line 53)</t>
  </si>
  <si>
    <t>(from line 55)</t>
  </si>
  <si>
    <t>(line 66/line 64)</t>
  </si>
  <si>
    <t>(from line 28)</t>
  </si>
  <si>
    <t>(line 70 x line 68)</t>
  </si>
  <si>
    <t>PER COMPANY*</t>
  </si>
  <si>
    <t>* source is E. Andrews work papers 1.03-1</t>
  </si>
  <si>
    <t>(line 66 - line 72)</t>
  </si>
  <si>
    <t>Working Gas</t>
  </si>
  <si>
    <t>Temp Cash Investment</t>
  </si>
  <si>
    <t>Working Capital to Temporary Investments</t>
  </si>
  <si>
    <t>Preliminary Survey</t>
  </si>
  <si>
    <t>DSM Rider</t>
  </si>
  <si>
    <t>Notes Receivable</t>
  </si>
  <si>
    <t>Low Inc Energy Asst.</t>
  </si>
  <si>
    <t>Misc Liab-Margin</t>
  </si>
  <si>
    <t>Trans Svc Deposits</t>
  </si>
  <si>
    <t>MT Lease Pay.</t>
  </si>
  <si>
    <t>A/P Jackson Prairie</t>
  </si>
  <si>
    <t>A/P - Lake CDA</t>
  </si>
  <si>
    <t>Spec Deposits - Other</t>
  </si>
  <si>
    <t>Spec Deposits - Newedge</t>
  </si>
  <si>
    <t>Prepay - Wilmington Trust</t>
  </si>
  <si>
    <t>Current Liab.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</si>
</sst>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-yy"/>
    <numFmt numFmtId="166" formatCode="0.000000"/>
    <numFmt numFmtId="167" formatCode="_(&quot;$&quot;* #,##0_);_(&quot;$&quot;* \(#,##0\);_(&quot;$&quot;* &quot;-&quot;??_);_(@_)"/>
    <numFmt numFmtId="168" formatCode="0.00_)"/>
    <numFmt numFmtId="169" formatCode="0.0000%"/>
    <numFmt numFmtId="170" formatCode="0.000%"/>
    <numFmt numFmtId="171" formatCode="0.0%"/>
    <numFmt numFmtId="172" formatCode="&quot;$&quot;#,##0"/>
    <numFmt numFmtId="173" formatCode="#,##0;\(#,##0\)"/>
    <numFmt numFmtId="174" formatCode="#,##0\ ;\(#,##0\)"/>
  </numFmts>
  <fonts count="76">
    <font>
      <sz val="10"/>
      <name val="Arial"/>
    </font>
    <font>
      <sz val="12"/>
      <color theme="1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2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22"/>
      <color indexed="8"/>
      <name val="Times New Roman"/>
      <family val="1"/>
    </font>
    <font>
      <b/>
      <sz val="11"/>
      <color indexed="16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2"/>
      <name val="Helv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name val="Arial"/>
      <family val="2"/>
    </font>
    <font>
      <sz val="10"/>
      <name val="Courier"/>
      <family val="3"/>
    </font>
    <font>
      <sz val="9"/>
      <color indexed="14"/>
      <name val="Times New Roman"/>
      <family val="1"/>
    </font>
    <font>
      <sz val="10"/>
      <name val="Genev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10"/>
      <name val="Arial"/>
    </font>
    <font>
      <sz val="10"/>
      <name val="Tahoma"/>
      <family val="2"/>
    </font>
    <font>
      <b/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7.5"/>
      <color theme="0"/>
      <name val="Arial"/>
      <family val="2"/>
    </font>
    <font>
      <sz val="10"/>
      <color indexed="2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Geneva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10"/>
      <color theme="0"/>
      <name val="Arial"/>
      <family val="2"/>
    </font>
    <font>
      <sz val="9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2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3">
    <xf numFmtId="0" fontId="0" fillId="0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9" applyNumberFormat="0" applyAlignment="0" applyProtection="0"/>
    <xf numFmtId="0" fontId="29" fillId="31" borderId="1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38" fontId="6" fillId="2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38" fontId="5" fillId="0" borderId="0"/>
    <xf numFmtId="40" fontId="5" fillId="0" borderId="0"/>
    <xf numFmtId="0" fontId="35" fillId="33" borderId="9" applyNumberFormat="0" applyAlignment="0" applyProtection="0"/>
    <xf numFmtId="10" fontId="6" fillId="3" borderId="1" applyNumberFormat="0" applyBorder="0" applyAlignment="0" applyProtection="0"/>
    <xf numFmtId="0" fontId="36" fillId="0" borderId="14" applyNumberFormat="0" applyFill="0" applyAlignment="0" applyProtection="0"/>
    <xf numFmtId="0" fontId="21" fillId="4" borderId="0"/>
    <xf numFmtId="0" fontId="37" fillId="34" borderId="0" applyNumberFormat="0" applyBorder="0" applyAlignment="0" applyProtection="0"/>
    <xf numFmtId="168" fontId="10" fillId="0" borderId="0"/>
    <xf numFmtId="0" fontId="20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16" fillId="35" borderId="15" applyNumberFormat="0" applyFont="0" applyAlignment="0" applyProtection="0"/>
    <xf numFmtId="0" fontId="2" fillId="35" borderId="15" applyNumberFormat="0" applyFont="0" applyAlignment="0" applyProtection="0"/>
    <xf numFmtId="0" fontId="38" fillId="30" borderId="16" applyNumberFormat="0" applyAlignment="0" applyProtection="0"/>
    <xf numFmtId="0" fontId="24" fillId="3" borderId="0">
      <alignment horizontal="right"/>
    </xf>
    <xf numFmtId="0" fontId="23" fillId="0" borderId="0" applyBorder="0">
      <alignment horizontal="centerContinuous"/>
    </xf>
    <xf numFmtId="0" fontId="22" fillId="0" borderId="0" applyBorder="0">
      <alignment horizontal="centerContinuous"/>
    </xf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38" fontId="6" fillId="0" borderId="2"/>
    <xf numFmtId="38" fontId="5" fillId="0" borderId="3"/>
    <xf numFmtId="166" fontId="4" fillId="0" borderId="0">
      <alignment horizontal="left" wrapText="1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0" applyNumberFormat="0" applyFill="0" applyBorder="0" applyAlignment="0" applyProtection="0"/>
    <xf numFmtId="37" fontId="44" fillId="0" borderId="0"/>
    <xf numFmtId="0" fontId="45" fillId="36" borderId="0">
      <alignment horizontal="left"/>
    </xf>
    <xf numFmtId="0" fontId="46" fillId="36" borderId="0">
      <alignment horizontal="right"/>
    </xf>
    <xf numFmtId="0" fontId="46" fillId="36" borderId="0">
      <alignment horizontal="center"/>
    </xf>
    <xf numFmtId="0" fontId="46" fillId="36" borderId="0">
      <alignment horizontal="right"/>
    </xf>
    <xf numFmtId="0" fontId="47" fillId="36" borderId="0">
      <alignment horizontal="left"/>
    </xf>
    <xf numFmtId="0" fontId="45" fillId="36" borderId="0">
      <alignment horizontal="left"/>
    </xf>
    <xf numFmtId="0" fontId="45" fillId="36" borderId="0">
      <alignment horizontal="left"/>
    </xf>
    <xf numFmtId="40" fontId="48" fillId="3" borderId="0">
      <alignment horizontal="right"/>
    </xf>
    <xf numFmtId="0" fontId="23" fillId="3" borderId="6"/>
    <xf numFmtId="0" fontId="45" fillId="36" borderId="0">
      <alignment horizontal="center"/>
    </xf>
    <xf numFmtId="49" fontId="49" fillId="36" borderId="0">
      <alignment horizontal="center"/>
    </xf>
    <xf numFmtId="0" fontId="46" fillId="36" borderId="0">
      <alignment horizontal="center"/>
    </xf>
    <xf numFmtId="0" fontId="46" fillId="36" borderId="0">
      <alignment horizontal="centerContinuous"/>
    </xf>
    <xf numFmtId="0" fontId="12" fillId="36" borderId="0">
      <alignment horizontal="left"/>
    </xf>
    <xf numFmtId="49" fontId="12" fillId="36" borderId="0">
      <alignment horizontal="center"/>
    </xf>
    <xf numFmtId="0" fontId="45" fillId="36" borderId="0">
      <alignment horizontal="left"/>
    </xf>
    <xf numFmtId="49" fontId="12" fillId="36" borderId="0">
      <alignment horizontal="left"/>
    </xf>
    <xf numFmtId="0" fontId="45" fillId="36" borderId="0">
      <alignment horizontal="centerContinuous"/>
    </xf>
    <xf numFmtId="0" fontId="45" fillId="36" borderId="0">
      <alignment horizontal="right"/>
    </xf>
    <xf numFmtId="49" fontId="45" fillId="36" borderId="0">
      <alignment horizontal="left"/>
    </xf>
    <xf numFmtId="0" fontId="46" fillId="36" borderId="0">
      <alignment horizontal="right"/>
    </xf>
    <xf numFmtId="0" fontId="12" fillId="37" borderId="0">
      <alignment horizontal="center"/>
    </xf>
    <xf numFmtId="0" fontId="50" fillId="37" borderId="0">
      <alignment horizontal="center"/>
    </xf>
    <xf numFmtId="0" fontId="51" fillId="36" borderId="0">
      <alignment horizontal="center"/>
    </xf>
    <xf numFmtId="0" fontId="57" fillId="0" borderId="0"/>
    <xf numFmtId="0" fontId="59" fillId="0" borderId="0"/>
    <xf numFmtId="0" fontId="4" fillId="0" borderId="0"/>
    <xf numFmtId="43" fontId="63" fillId="0" borderId="0" applyFont="0" applyFill="0" applyBorder="0" applyAlignment="0" applyProtection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20" fillId="0" borderId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71" fillId="0" borderId="0"/>
    <xf numFmtId="4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71" fillId="0" borderId="0"/>
    <xf numFmtId="9" fontId="4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1" fillId="0" borderId="0"/>
    <xf numFmtId="0" fontId="62" fillId="0" borderId="0"/>
    <xf numFmtId="44" fontId="4" fillId="0" borderId="0" applyFont="0" applyFill="0" applyBorder="0" applyAlignment="0" applyProtection="0"/>
    <xf numFmtId="9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59" fillId="0" borderId="0"/>
    <xf numFmtId="9" fontId="4" fillId="0" borderId="0" applyFont="0" applyFill="0" applyBorder="0" applyAlignment="0" applyProtection="0"/>
    <xf numFmtId="0" fontId="20" fillId="0" borderId="0"/>
    <xf numFmtId="0" fontId="1" fillId="0" borderId="0"/>
    <xf numFmtId="0" fontId="71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Font="1" applyFill="1"/>
    <xf numFmtId="164" fontId="8" fillId="0" borderId="0" xfId="52" applyNumberFormat="1" applyFont="1" applyFill="1"/>
    <xf numFmtId="0" fontId="0" fillId="0" borderId="0" xfId="0" applyFill="1" applyBorder="1"/>
    <xf numFmtId="0" fontId="8" fillId="0" borderId="0" xfId="0" applyFont="1" applyFill="1" applyBorder="1"/>
    <xf numFmtId="164" fontId="0" fillId="0" borderId="0" xfId="0" applyNumberFormat="1" applyFill="1"/>
    <xf numFmtId="164" fontId="0" fillId="0" borderId="0" xfId="52" applyNumberFormat="1" applyFont="1" applyFill="1"/>
    <xf numFmtId="0" fontId="11" fillId="0" borderId="0" xfId="0" applyFont="1" applyFill="1"/>
    <xf numFmtId="0" fontId="4" fillId="0" borderId="0" xfId="0" applyFont="1" applyFill="1" applyBorder="1"/>
    <xf numFmtId="164" fontId="8" fillId="0" borderId="0" xfId="52" applyNumberFormat="1" applyFont="1" applyFill="1" applyBorder="1"/>
    <xf numFmtId="41" fontId="4" fillId="0" borderId="0" xfId="0" applyNumberFormat="1" applyFont="1" applyFill="1" applyBorder="1"/>
    <xf numFmtId="42" fontId="8" fillId="0" borderId="0" xfId="0" applyNumberFormat="1" applyFont="1" applyFill="1" applyBorder="1"/>
    <xf numFmtId="164" fontId="0" fillId="0" borderId="4" xfId="52" applyNumberFormat="1" applyFont="1" applyFill="1" applyBorder="1"/>
    <xf numFmtId="0" fontId="14" fillId="0" borderId="0" xfId="0" applyFont="1" applyFill="1"/>
    <xf numFmtId="15" fontId="14" fillId="0" borderId="0" xfId="0" applyNumberFormat="1" applyFont="1" applyFill="1" applyAlignment="1">
      <alignment horizontal="center"/>
    </xf>
    <xf numFmtId="0" fontId="14" fillId="0" borderId="4" xfId="0" applyFont="1" applyFill="1" applyBorder="1" applyAlignment="1">
      <alignment horizontal="center"/>
    </xf>
    <xf numFmtId="10" fontId="8" fillId="0" borderId="0" xfId="116" applyNumberFormat="1" applyFont="1" applyFill="1" applyBorder="1"/>
    <xf numFmtId="164" fontId="8" fillId="0" borderId="0" xfId="0" applyNumberFormat="1" applyFont="1" applyFill="1" applyBorder="1"/>
    <xf numFmtId="164" fontId="9" fillId="0" borderId="0" xfId="0" applyNumberFormat="1" applyFont="1" applyFill="1"/>
    <xf numFmtId="0" fontId="9" fillId="0" borderId="0" xfId="0" applyFont="1" applyFill="1"/>
    <xf numFmtId="49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/>
    </xf>
    <xf numFmtId="43" fontId="9" fillId="0" borderId="0" xfId="0" applyNumberFormat="1" applyFont="1" applyFill="1"/>
    <xf numFmtId="43" fontId="9" fillId="0" borderId="0" xfId="52" applyFont="1" applyFill="1"/>
    <xf numFmtId="43" fontId="9" fillId="0" borderId="0" xfId="52" applyFont="1" applyFill="1" applyBorder="1"/>
    <xf numFmtId="0" fontId="9" fillId="0" borderId="0" xfId="0" applyFont="1" applyFill="1" applyAlignment="1">
      <alignment horizontal="center"/>
    </xf>
    <xf numFmtId="43" fontId="9" fillId="0" borderId="0" xfId="52" applyNumberFormat="1" applyFont="1" applyFill="1" applyBorder="1"/>
    <xf numFmtId="43" fontId="9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17" fillId="0" borderId="0" xfId="49" applyFont="1" applyFill="1"/>
    <xf numFmtId="0" fontId="19" fillId="0" borderId="0" xfId="0" applyFont="1"/>
    <xf numFmtId="0" fontId="5" fillId="0" borderId="0" xfId="0" applyFont="1" applyFill="1"/>
    <xf numFmtId="0" fontId="3" fillId="0" borderId="0" xfId="0" applyFont="1" applyFill="1" applyBorder="1"/>
    <xf numFmtId="164" fontId="3" fillId="0" borderId="0" xfId="52" applyNumberFormat="1" applyFont="1" applyFill="1" applyBorder="1"/>
    <xf numFmtId="49" fontId="5" fillId="0" borderId="1" xfId="75" applyNumberFormat="1" applyFont="1" applyFill="1" applyBorder="1" applyAlignment="1">
      <alignment horizontal="center"/>
    </xf>
    <xf numFmtId="49" fontId="5" fillId="0" borderId="1" xfId="75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Alignment="1"/>
    <xf numFmtId="0" fontId="4" fillId="0" borderId="0" xfId="0" applyFont="1" applyFill="1"/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Border="1"/>
    <xf numFmtId="164" fontId="43" fillId="0" borderId="0" xfId="52" applyNumberFormat="1" applyFont="1" applyFill="1"/>
    <xf numFmtId="164" fontId="11" fillId="0" borderId="0" xfId="0" applyNumberFormat="1" applyFont="1" applyFill="1"/>
    <xf numFmtId="0" fontId="42" fillId="0" borderId="0" xfId="0" applyFont="1" applyFill="1"/>
    <xf numFmtId="164" fontId="11" fillId="0" borderId="0" xfId="0" applyNumberFormat="1" applyFont="1" applyFill="1" applyBorder="1"/>
    <xf numFmtId="169" fontId="8" fillId="0" borderId="0" xfId="116" applyNumberFormat="1" applyFont="1" applyFill="1" applyBorder="1"/>
    <xf numFmtId="0" fontId="7" fillId="0" borderId="4" xfId="0" applyFont="1" applyFill="1" applyBorder="1" applyAlignment="1">
      <alignment horizontal="center" wrapText="1"/>
    </xf>
    <xf numFmtId="164" fontId="0" fillId="0" borderId="0" xfId="52" applyNumberFormat="1" applyFont="1" applyFill="1" applyBorder="1"/>
    <xf numFmtId="44" fontId="0" fillId="0" borderId="7" xfId="58" applyFont="1" applyFill="1" applyBorder="1"/>
    <xf numFmtId="170" fontId="0" fillId="0" borderId="0" xfId="116" applyNumberFormat="1" applyFont="1" applyFill="1" applyBorder="1"/>
    <xf numFmtId="164" fontId="3" fillId="0" borderId="0" xfId="0" applyNumberFormat="1" applyFont="1" applyFill="1" applyBorder="1"/>
    <xf numFmtId="9" fontId="0" fillId="0" borderId="7" xfId="116" applyFont="1" applyFill="1" applyBorder="1" applyAlignment="1">
      <alignment horizontal="center"/>
    </xf>
    <xf numFmtId="164" fontId="43" fillId="0" borderId="0" xfId="0" applyNumberFormat="1" applyFont="1" applyFill="1"/>
    <xf numFmtId="167" fontId="0" fillId="0" borderId="7" xfId="58" applyNumberFormat="1" applyFont="1" applyFill="1" applyBorder="1"/>
    <xf numFmtId="170" fontId="8" fillId="0" borderId="0" xfId="116" applyNumberFormat="1" applyFont="1" applyFill="1" applyBorder="1"/>
    <xf numFmtId="9" fontId="0" fillId="0" borderId="7" xfId="116" applyFont="1" applyFill="1" applyBorder="1"/>
    <xf numFmtId="164" fontId="3" fillId="0" borderId="4" xfId="0" applyNumberFormat="1" applyFont="1" applyFill="1" applyBorder="1" applyAlignment="1">
      <alignment horizontal="center" wrapText="1"/>
    </xf>
    <xf numFmtId="1" fontId="6" fillId="0" borderId="0" xfId="75" applyNumberFormat="1" applyFont="1" applyFill="1" applyBorder="1" applyAlignment="1">
      <alignment horizontal="center"/>
    </xf>
    <xf numFmtId="43" fontId="11" fillId="0" borderId="0" xfId="0" applyNumberFormat="1" applyFont="1" applyFill="1"/>
    <xf numFmtId="0" fontId="6" fillId="0" borderId="0" xfId="0" applyFont="1" applyFill="1"/>
    <xf numFmtId="164" fontId="3" fillId="0" borderId="0" xfId="52" applyNumberFormat="1" applyFont="1" applyFill="1"/>
    <xf numFmtId="42" fontId="9" fillId="0" borderId="0" xfId="0" applyNumberFormat="1" applyFont="1" applyFill="1"/>
    <xf numFmtId="42" fontId="6" fillId="0" borderId="0" xfId="0" applyNumberFormat="1" applyFont="1" applyFill="1" applyAlignment="1">
      <alignment horizontal="right"/>
    </xf>
    <xf numFmtId="1" fontId="20" fillId="0" borderId="0" xfId="75" applyNumberFormat="1" applyFill="1" applyBorder="1"/>
    <xf numFmtId="0" fontId="53" fillId="0" borderId="0" xfId="0" applyFont="1" applyFill="1"/>
    <xf numFmtId="3" fontId="9" fillId="0" borderId="0" xfId="0" applyNumberFormat="1" applyFont="1" applyFill="1"/>
    <xf numFmtId="38" fontId="9" fillId="0" borderId="0" xfId="0" applyNumberFormat="1" applyFont="1" applyFill="1"/>
    <xf numFmtId="38" fontId="5" fillId="0" borderId="0" xfId="0" applyNumberFormat="1" applyFont="1" applyFill="1"/>
    <xf numFmtId="38" fontId="53" fillId="0" borderId="0" xfId="0" applyNumberFormat="1" applyFont="1" applyFill="1"/>
    <xf numFmtId="38" fontId="17" fillId="0" borderId="0" xfId="49" applyNumberFormat="1" applyFont="1" applyFill="1"/>
    <xf numFmtId="38" fontId="6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 wrapText="1"/>
    </xf>
    <xf numFmtId="38" fontId="6" fillId="0" borderId="0" xfId="0" applyNumberFormat="1" applyFont="1" applyFill="1" applyAlignment="1">
      <alignment horizontal="right"/>
    </xf>
    <xf numFmtId="38" fontId="5" fillId="0" borderId="0" xfId="0" applyNumberFormat="1" applyFont="1" applyFill="1" applyBorder="1" applyAlignment="1">
      <alignment horizontal="right"/>
    </xf>
    <xf numFmtId="38" fontId="53" fillId="0" borderId="0" xfId="0" applyNumberFormat="1" applyFont="1" applyFill="1" applyBorder="1" applyAlignment="1">
      <alignment horizontal="right"/>
    </xf>
    <xf numFmtId="38" fontId="17" fillId="0" borderId="0" xfId="49" applyNumberFormat="1" applyFont="1" applyFill="1" applyAlignment="1">
      <alignment horizontal="right"/>
    </xf>
    <xf numFmtId="38" fontId="9" fillId="0" borderId="0" xfId="0" applyNumberFormat="1" applyFont="1" applyFill="1" applyAlignment="1">
      <alignment horizontal="right"/>
    </xf>
    <xf numFmtId="42" fontId="6" fillId="0" borderId="0" xfId="0" applyNumberFormat="1" applyFont="1" applyFill="1" applyBorder="1" applyAlignment="1">
      <alignment horizontal="right"/>
    </xf>
    <xf numFmtId="38" fontId="56" fillId="0" borderId="0" xfId="0" applyNumberFormat="1" applyFont="1" applyFill="1" applyBorder="1" applyAlignment="1">
      <alignment horizontal="right"/>
    </xf>
    <xf numFmtId="165" fontId="4" fillId="0" borderId="0" xfId="52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/>
    <xf numFmtId="164" fontId="9" fillId="0" borderId="0" xfId="0" applyNumberFormat="1" applyFont="1" applyFill="1" applyAlignment="1">
      <alignment horizontal="center"/>
    </xf>
    <xf numFmtId="164" fontId="31" fillId="0" borderId="0" xfId="61" applyNumberFormat="1" applyFill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/>
    <xf numFmtId="164" fontId="13" fillId="0" borderId="4" xfId="0" applyNumberFormat="1" applyFont="1" applyFill="1" applyBorder="1" applyAlignment="1">
      <alignment horizontal="center" wrapText="1"/>
    </xf>
    <xf numFmtId="164" fontId="5" fillId="0" borderId="4" xfId="0" quotePrefix="1" applyNumberFormat="1" applyFont="1" applyFill="1" applyBorder="1" applyAlignment="1">
      <alignment horizontal="center"/>
    </xf>
    <xf numFmtId="164" fontId="5" fillId="0" borderId="0" xfId="52" applyNumberFormat="1" applyFont="1" applyFill="1" applyBorder="1"/>
    <xf numFmtId="164" fontId="13" fillId="0" borderId="19" xfId="52" applyNumberFormat="1" applyFont="1" applyFill="1" applyBorder="1"/>
    <xf numFmtId="3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3" fontId="18" fillId="0" borderId="4" xfId="0" applyNumberFormat="1" applyFont="1" applyBorder="1" applyAlignment="1">
      <alignment horizontal="centerContinuous"/>
    </xf>
    <xf numFmtId="3" fontId="18" fillId="0" borderId="4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Continuous"/>
    </xf>
    <xf numFmtId="3" fontId="19" fillId="0" borderId="4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left"/>
    </xf>
    <xf numFmtId="1" fontId="19" fillId="0" borderId="0" xfId="0" applyNumberFormat="1" applyFont="1" applyAlignment="1">
      <alignment horizontal="center"/>
    </xf>
    <xf numFmtId="172" fontId="19" fillId="0" borderId="0" xfId="0" applyNumberFormat="1" applyFont="1" applyAlignment="1">
      <alignment horizontal="left"/>
    </xf>
    <xf numFmtId="172" fontId="19" fillId="0" borderId="0" xfId="0" applyNumberFormat="1" applyFont="1"/>
    <xf numFmtId="5" fontId="19" fillId="0" borderId="0" xfId="0" applyNumberFormat="1" applyFont="1" applyProtection="1">
      <protection locked="0"/>
    </xf>
    <xf numFmtId="37" fontId="19" fillId="0" borderId="0" xfId="0" applyNumberFormat="1" applyFont="1" applyProtection="1">
      <protection locked="0"/>
    </xf>
    <xf numFmtId="37" fontId="19" fillId="0" borderId="3" xfId="0" applyNumberFormat="1" applyFont="1" applyBorder="1"/>
    <xf numFmtId="37" fontId="19" fillId="0" borderId="0" xfId="0" applyNumberFormat="1" applyFont="1"/>
    <xf numFmtId="37" fontId="58" fillId="0" borderId="0" xfId="149" applyNumberFormat="1" applyFont="1" applyProtection="1">
      <protection locked="0"/>
    </xf>
    <xf numFmtId="37" fontId="19" fillId="0" borderId="5" xfId="0" applyNumberFormat="1" applyFont="1" applyBorder="1"/>
    <xf numFmtId="37" fontId="19" fillId="0" borderId="4" xfId="0" applyNumberFormat="1" applyFont="1" applyBorder="1"/>
    <xf numFmtId="171" fontId="19" fillId="0" borderId="0" xfId="0" applyNumberFormat="1" applyFont="1"/>
    <xf numFmtId="3" fontId="19" fillId="0" borderId="0" xfId="150" applyNumberFormat="1" applyFont="1" applyFill="1" applyAlignment="1">
      <alignment horizontal="left"/>
    </xf>
    <xf numFmtId="0" fontId="0" fillId="0" borderId="4" xfId="0" applyBorder="1"/>
    <xf numFmtId="3" fontId="19" fillId="0" borderId="0" xfId="150" applyNumberFormat="1" applyFont="1" applyAlignment="1">
      <alignment horizontal="center"/>
    </xf>
    <xf numFmtId="3" fontId="19" fillId="0" borderId="0" xfId="150" applyNumberFormat="1" applyFont="1" applyAlignment="1">
      <alignment horizontal="left"/>
    </xf>
    <xf numFmtId="3" fontId="19" fillId="0" borderId="0" xfId="150" applyNumberFormat="1" applyFont="1"/>
    <xf numFmtId="37" fontId="19" fillId="0" borderId="0" xfId="150" applyNumberFormat="1" applyFont="1"/>
    <xf numFmtId="1" fontId="19" fillId="0" borderId="0" xfId="150" applyNumberFormat="1" applyFont="1" applyAlignment="1">
      <alignment horizontal="center"/>
    </xf>
    <xf numFmtId="172" fontId="19" fillId="0" borderId="0" xfId="150" applyNumberFormat="1" applyFont="1" applyAlignment="1">
      <alignment horizontal="left"/>
    </xf>
    <xf numFmtId="172" fontId="19" fillId="0" borderId="0" xfId="150" applyNumberFormat="1" applyFont="1"/>
    <xf numFmtId="5" fontId="19" fillId="0" borderId="0" xfId="150" applyNumberFormat="1" applyFont="1"/>
    <xf numFmtId="37" fontId="19" fillId="0" borderId="4" xfId="0" applyNumberFormat="1" applyFont="1" applyBorder="1" applyProtection="1">
      <protection locked="0"/>
    </xf>
    <xf numFmtId="37" fontId="19" fillId="0" borderId="0" xfId="0" applyNumberFormat="1" applyFont="1" applyFill="1" applyProtection="1">
      <protection locked="0"/>
    </xf>
    <xf numFmtId="5" fontId="19" fillId="0" borderId="8" xfId="0" applyNumberFormat="1" applyFont="1" applyBorder="1"/>
    <xf numFmtId="173" fontId="19" fillId="0" borderId="0" xfId="0" applyNumberFormat="1" applyFont="1"/>
    <xf numFmtId="174" fontId="19" fillId="0" borderId="0" xfId="0" applyNumberFormat="1" applyFont="1"/>
    <xf numFmtId="3" fontId="60" fillId="0" borderId="0" xfId="0" applyNumberFormat="1" applyFont="1" applyAlignment="1">
      <alignment horizontal="center"/>
    </xf>
    <xf numFmtId="167" fontId="3" fillId="0" borderId="7" xfId="58" applyNumberFormat="1" applyFont="1" applyFill="1" applyBorder="1"/>
    <xf numFmtId="167" fontId="8" fillId="0" borderId="0" xfId="58" applyNumberFormat="1" applyFont="1" applyFill="1"/>
    <xf numFmtId="167" fontId="3" fillId="0" borderId="5" xfId="58" applyNumberFormat="1" applyFont="1" applyFill="1" applyBorder="1"/>
    <xf numFmtId="167" fontId="3" fillId="0" borderId="8" xfId="58" applyNumberFormat="1" applyFont="1" applyFill="1" applyBorder="1"/>
    <xf numFmtId="167" fontId="3" fillId="0" borderId="3" xfId="58" applyNumberFormat="1" applyFont="1" applyFill="1" applyBorder="1"/>
    <xf numFmtId="167" fontId="7" fillId="0" borderId="18" xfId="58" applyNumberFormat="1" applyFont="1" applyFill="1" applyBorder="1"/>
    <xf numFmtId="167" fontId="0" fillId="0" borderId="0" xfId="58" applyNumberFormat="1" applyFont="1" applyFill="1"/>
    <xf numFmtId="167" fontId="3" fillId="0" borderId="0" xfId="58" applyNumberFormat="1" applyFont="1" applyFill="1" applyBorder="1"/>
    <xf numFmtId="164" fontId="5" fillId="0" borderId="0" xfId="0" applyNumberFormat="1" applyFont="1" applyFill="1" applyAlignment="1">
      <alignment horizontal="center"/>
    </xf>
    <xf numFmtId="42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/>
    </xf>
    <xf numFmtId="43" fontId="6" fillId="0" borderId="0" xfId="52" applyFont="1" applyFill="1" applyBorder="1"/>
    <xf numFmtId="42" fontId="6" fillId="0" borderId="0" xfId="0" applyNumberFormat="1" applyFont="1" applyFill="1" applyBorder="1"/>
    <xf numFmtId="164" fontId="6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38" fontId="5" fillId="0" borderId="0" xfId="0" applyNumberFormat="1" applyFont="1" applyFill="1" applyBorder="1"/>
    <xf numFmtId="38" fontId="6" fillId="0" borderId="0" xfId="0" applyNumberFormat="1" applyFont="1" applyFill="1" applyBorder="1"/>
    <xf numFmtId="164" fontId="4" fillId="0" borderId="0" xfId="52" applyNumberFormat="1" applyFont="1" applyFill="1" applyBorder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1" fontId="20" fillId="0" borderId="0" xfId="75" applyNumberFormat="1" applyFont="1" applyFill="1" applyBorder="1"/>
    <xf numFmtId="164" fontId="6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38" fontId="6" fillId="0" borderId="0" xfId="52" applyNumberFormat="1" applyFont="1" applyFill="1" applyBorder="1"/>
    <xf numFmtId="164" fontId="6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right"/>
    </xf>
    <xf numFmtId="164" fontId="6" fillId="0" borderId="0" xfId="52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0" fontId="3" fillId="0" borderId="0" xfId="157" applyFont="1" applyFill="1"/>
    <xf numFmtId="0" fontId="4" fillId="0" borderId="0" xfId="157" applyFill="1"/>
    <xf numFmtId="0" fontId="3" fillId="0" borderId="0" xfId="157" applyNumberFormat="1" applyFont="1" applyFill="1" applyAlignment="1">
      <alignment horizontal="left"/>
    </xf>
    <xf numFmtId="1" fontId="6" fillId="0" borderId="1" xfId="75" applyNumberFormat="1" applyFont="1" applyFill="1" applyBorder="1" applyAlignment="1">
      <alignment horizontal="center"/>
    </xf>
    <xf numFmtId="1" fontId="20" fillId="0" borderId="0" xfId="75" applyNumberFormat="1" applyFill="1"/>
    <xf numFmtId="164" fontId="3" fillId="0" borderId="0" xfId="53" applyNumberFormat="1" applyFont="1" applyFill="1" applyBorder="1"/>
    <xf numFmtId="170" fontId="4" fillId="0" borderId="0" xfId="116" applyNumberFormat="1" applyFont="1" applyFill="1" applyBorder="1"/>
    <xf numFmtId="44" fontId="4" fillId="0" borderId="7" xfId="58" applyFont="1" applyFill="1" applyBorder="1"/>
    <xf numFmtId="164" fontId="4" fillId="0" borderId="0" xfId="153" applyNumberFormat="1" applyFont="1" applyFill="1" applyBorder="1"/>
    <xf numFmtId="164" fontId="3" fillId="0" borderId="0" xfId="153" applyNumberFormat="1" applyFont="1" applyFill="1" applyBorder="1"/>
    <xf numFmtId="44" fontId="3" fillId="0" borderId="0" xfId="58" applyFont="1" applyFill="1" applyBorder="1"/>
    <xf numFmtId="9" fontId="4" fillId="0" borderId="7" xfId="116" applyFont="1" applyFill="1" applyBorder="1" applyAlignment="1">
      <alignment horizontal="center"/>
    </xf>
    <xf numFmtId="169" fontId="4" fillId="0" borderId="0" xfId="116" applyNumberFormat="1" applyFont="1" applyFill="1" applyBorder="1"/>
    <xf numFmtId="9" fontId="4" fillId="0" borderId="7" xfId="116" applyFont="1" applyFill="1" applyBorder="1"/>
    <xf numFmtId="170" fontId="4" fillId="0" borderId="0" xfId="116" applyNumberFormat="1" applyFont="1" applyFill="1" applyBorder="1" applyAlignment="1">
      <alignment horizontal="center"/>
    </xf>
    <xf numFmtId="164" fontId="5" fillId="0" borderId="19" xfId="53" applyNumberFormat="1" applyFont="1" applyFill="1" applyBorder="1"/>
    <xf numFmtId="164" fontId="5" fillId="0" borderId="0" xfId="53" applyNumberFormat="1" applyFont="1" applyFill="1" applyBorder="1"/>
    <xf numFmtId="164" fontId="5" fillId="0" borderId="21" xfId="53" applyNumberFormat="1" applyFont="1" applyFill="1" applyBorder="1"/>
    <xf numFmtId="164" fontId="9" fillId="0" borderId="0" xfId="0" applyNumberFormat="1" applyFont="1" applyFill="1" applyBorder="1"/>
    <xf numFmtId="164" fontId="9" fillId="0" borderId="0" xfId="52" applyNumberFormat="1" applyFont="1" applyFill="1" applyBorder="1"/>
    <xf numFmtId="37" fontId="4" fillId="0" borderId="0" xfId="0" applyNumberFormat="1" applyFont="1" applyFill="1"/>
    <xf numFmtId="37" fontId="4" fillId="0" borderId="0" xfId="0" applyNumberFormat="1" applyFont="1" applyFill="1" applyAlignment="1">
      <alignment wrapText="1"/>
    </xf>
    <xf numFmtId="37" fontId="52" fillId="0" borderId="0" xfId="0" applyNumberFormat="1" applyFont="1" applyFill="1"/>
    <xf numFmtId="37" fontId="68" fillId="0" borderId="0" xfId="49" applyNumberFormat="1" applyFont="1" applyFill="1"/>
    <xf numFmtId="37" fontId="3" fillId="0" borderId="0" xfId="0" applyNumberFormat="1" applyFont="1" applyFill="1"/>
    <xf numFmtId="37" fontId="4" fillId="0" borderId="0" xfId="0" applyNumberFormat="1" applyFont="1" applyFill="1" applyAlignment="1">
      <alignment horizontal="right"/>
    </xf>
    <xf numFmtId="37" fontId="4" fillId="0" borderId="0" xfId="0" applyNumberFormat="1" applyFont="1" applyFill="1" applyBorder="1"/>
    <xf numFmtId="37" fontId="52" fillId="0" borderId="0" xfId="0" applyNumberFormat="1" applyFont="1" applyFill="1" applyBorder="1"/>
    <xf numFmtId="37" fontId="5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/>
    <xf numFmtId="164" fontId="4" fillId="0" borderId="0" xfId="152" applyNumberFormat="1" applyFont="1" applyFill="1"/>
    <xf numFmtId="37" fontId="4" fillId="0" borderId="0" xfId="0" applyNumberFormat="1" applyFont="1" applyFill="1" applyAlignment="1">
      <alignment horizontal="center"/>
    </xf>
    <xf numFmtId="37" fontId="52" fillId="0" borderId="0" xfId="0" applyNumberFormat="1" applyFont="1" applyFill="1" applyAlignment="1">
      <alignment horizontal="right"/>
    </xf>
    <xf numFmtId="0" fontId="52" fillId="0" borderId="0" xfId="0" applyFont="1" applyFill="1"/>
    <xf numFmtId="0" fontId="3" fillId="0" borderId="0" xfId="0" applyFont="1" applyFill="1"/>
    <xf numFmtId="37" fontId="3" fillId="0" borderId="0" xfId="0" applyNumberFormat="1" applyFont="1" applyFill="1" applyAlignment="1">
      <alignment horizontal="right"/>
    </xf>
    <xf numFmtId="37" fontId="68" fillId="0" borderId="0" xfId="49" applyNumberFormat="1" applyFont="1" applyFill="1" applyAlignment="1">
      <alignment horizontal="right"/>
    </xf>
    <xf numFmtId="0" fontId="68" fillId="0" borderId="0" xfId="49" applyFont="1" applyFill="1"/>
    <xf numFmtId="0" fontId="4" fillId="0" borderId="0" xfId="0" applyFont="1" applyFill="1" applyAlignment="1">
      <alignment horizontal="center"/>
    </xf>
    <xf numFmtId="15" fontId="3" fillId="0" borderId="0" xfId="0" applyNumberFormat="1" applyFont="1" applyFill="1" applyAlignment="1">
      <alignment horizontal="center"/>
    </xf>
    <xf numFmtId="15" fontId="4" fillId="0" borderId="0" xfId="0" applyNumberFormat="1" applyFont="1" applyFill="1" applyAlignment="1">
      <alignment horizontal="center"/>
    </xf>
    <xf numFmtId="164" fontId="4" fillId="0" borderId="0" xfId="52" applyNumberFormat="1" applyFont="1" applyFill="1"/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164" fontId="4" fillId="0" borderId="0" xfId="0" applyNumberFormat="1" applyFont="1" applyFill="1"/>
    <xf numFmtId="164" fontId="3" fillId="0" borderId="5" xfId="52" applyNumberFormat="1" applyFont="1" applyFill="1" applyBorder="1"/>
    <xf numFmtId="0" fontId="4" fillId="0" borderId="0" xfId="0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3" fillId="0" borderId="18" xfId="0" applyNumberFormat="1" applyFont="1" applyFill="1" applyBorder="1"/>
    <xf numFmtId="42" fontId="4" fillId="0" borderId="0" xfId="0" applyNumberFormat="1" applyFont="1" applyFill="1" applyBorder="1"/>
    <xf numFmtId="164" fontId="4" fillId="0" borderId="4" xfId="52" applyNumberFormat="1" applyFont="1" applyFill="1" applyBorder="1"/>
    <xf numFmtId="43" fontId="4" fillId="0" borderId="0" xfId="0" applyNumberFormat="1" applyFont="1" applyFill="1"/>
    <xf numFmtId="167" fontId="4" fillId="0" borderId="7" xfId="58" applyNumberFormat="1" applyFont="1" applyFill="1" applyBorder="1"/>
    <xf numFmtId="10" fontId="4" fillId="0" borderId="0" xfId="116" applyNumberFormat="1" applyFont="1" applyFill="1" applyBorder="1"/>
    <xf numFmtId="164" fontId="4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44" fontId="4" fillId="0" borderId="0" xfId="58" applyFont="1" applyFill="1" applyBorder="1"/>
    <xf numFmtId="9" fontId="4" fillId="0" borderId="0" xfId="116" applyFont="1" applyFill="1" applyBorder="1"/>
    <xf numFmtId="0" fontId="69" fillId="0" borderId="0" xfId="0" applyFont="1" applyFill="1" applyAlignment="1">
      <alignment horizontal="center"/>
    </xf>
    <xf numFmtId="164" fontId="70" fillId="0" borderId="0" xfId="0" applyNumberFormat="1" applyFont="1" applyFill="1"/>
    <xf numFmtId="164" fontId="69" fillId="0" borderId="0" xfId="0" applyNumberFormat="1" applyFont="1" applyFill="1"/>
    <xf numFmtId="0" fontId="70" fillId="0" borderId="0" xfId="0" applyFont="1" applyFill="1"/>
    <xf numFmtId="43" fontId="70" fillId="0" borderId="0" xfId="0" applyNumberFormat="1" applyFont="1" applyFill="1"/>
    <xf numFmtId="0" fontId="69" fillId="0" borderId="0" xfId="0" applyFont="1" applyFill="1"/>
    <xf numFmtId="164" fontId="3" fillId="0" borderId="7" xfId="0" applyNumberFormat="1" applyFont="1" applyFill="1" applyBorder="1"/>
    <xf numFmtId="164" fontId="69" fillId="0" borderId="7" xfId="0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153" applyFont="1" applyFill="1" applyBorder="1" applyAlignment="1">
      <alignment horizontal="center" wrapText="1"/>
    </xf>
    <xf numFmtId="0" fontId="4" fillId="0" borderId="0" xfId="153" applyFont="1" applyFill="1" applyBorder="1"/>
    <xf numFmtId="0" fontId="4" fillId="0" borderId="0" xfId="153" applyFont="1" applyFill="1" applyBorder="1" applyAlignment="1">
      <alignment horizontal="left" indent="2"/>
    </xf>
    <xf numFmtId="164" fontId="69" fillId="0" borderId="0" xfId="52" applyNumberFormat="1" applyFont="1" applyFill="1"/>
    <xf numFmtId="0" fontId="4" fillId="0" borderId="4" xfId="0" applyFont="1" applyFill="1" applyBorder="1"/>
    <xf numFmtId="0" fontId="4" fillId="0" borderId="0" xfId="0" quotePrefix="1" applyFont="1" applyFill="1" applyBorder="1" applyAlignment="1">
      <alignment horizontal="left"/>
    </xf>
    <xf numFmtId="164" fontId="52" fillId="0" borderId="0" xfId="52" applyNumberFormat="1" applyFont="1" applyFill="1"/>
    <xf numFmtId="0" fontId="4" fillId="0" borderId="0" xfId="0" applyFont="1" applyFill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3" fillId="0" borderId="0" xfId="153" applyFont="1" applyFill="1" applyBorder="1"/>
    <xf numFmtId="0" fontId="3" fillId="0" borderId="0" xfId="153" applyFont="1" applyFill="1" applyBorder="1" applyAlignment="1">
      <alignment horizontal="left" indent="2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164" fontId="14" fillId="0" borderId="0" xfId="52" applyNumberFormat="1" applyFont="1" applyFill="1"/>
    <xf numFmtId="0" fontId="7" fillId="0" borderId="4" xfId="0" applyFont="1" applyFill="1" applyBorder="1"/>
    <xf numFmtId="164" fontId="14" fillId="0" borderId="0" xfId="52" applyNumberFormat="1" applyFont="1" applyFill="1" applyAlignment="1">
      <alignment horizontal="center"/>
    </xf>
    <xf numFmtId="164" fontId="11" fillId="0" borderId="0" xfId="52" applyNumberFormat="1" applyFont="1" applyFill="1"/>
    <xf numFmtId="164" fontId="42" fillId="0" borderId="0" xfId="52" applyNumberFormat="1" applyFont="1" applyFill="1"/>
    <xf numFmtId="0" fontId="7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164" fontId="11" fillId="0" borderId="0" xfId="52" applyNumberFormat="1" applyFont="1" applyFill="1" applyBorder="1"/>
    <xf numFmtId="0" fontId="15" fillId="0" borderId="0" xfId="0" applyFont="1" applyFill="1"/>
    <xf numFmtId="0" fontId="15" fillId="0" borderId="0" xfId="0" applyFont="1" applyFill="1" applyBorder="1"/>
    <xf numFmtId="0" fontId="3" fillId="0" borderId="0" xfId="0" applyFont="1" applyFill="1" applyBorder="1" applyAlignment="1">
      <alignment horizontal="left" indent="2"/>
    </xf>
    <xf numFmtId="170" fontId="3" fillId="0" borderId="0" xfId="116" applyNumberFormat="1" applyFont="1" applyFill="1" applyBorder="1" applyAlignment="1">
      <alignment horizontal="center"/>
    </xf>
    <xf numFmtId="170" fontId="8" fillId="0" borderId="0" xfId="116" applyNumberFormat="1" applyFont="1" applyFill="1" applyBorder="1" applyAlignment="1">
      <alignment horizontal="center"/>
    </xf>
    <xf numFmtId="0" fontId="4" fillId="0" borderId="0" xfId="153" applyFont="1" applyFill="1" applyBorder="1" applyAlignment="1">
      <alignment horizontal="center"/>
    </xf>
    <xf numFmtId="164" fontId="3" fillId="0" borderId="0" xfId="153" applyNumberFormat="1" applyFont="1" applyFill="1" applyBorder="1" applyAlignment="1">
      <alignment horizontal="center" wrapText="1"/>
    </xf>
    <xf numFmtId="9" fontId="4" fillId="0" borderId="0" xfId="116" applyFont="1" applyFill="1" applyBorder="1" applyAlignment="1">
      <alignment horizontal="center"/>
    </xf>
    <xf numFmtId="0" fontId="4" fillId="0" borderId="0" xfId="163" applyFont="1" applyFill="1" applyBorder="1"/>
    <xf numFmtId="0" fontId="4" fillId="0" borderId="0" xfId="153" quotePrefix="1" applyFont="1" applyFill="1" applyBorder="1"/>
    <xf numFmtId="0" fontId="64" fillId="0" borderId="0" xfId="153" applyFont="1" applyFill="1" applyBorder="1" applyAlignment="1">
      <alignment horizontal="right"/>
    </xf>
    <xf numFmtId="0" fontId="4" fillId="0" borderId="0" xfId="153" quotePrefix="1" applyFont="1" applyFill="1" applyBorder="1" applyAlignment="1">
      <alignment horizontal="right"/>
    </xf>
    <xf numFmtId="5" fontId="19" fillId="0" borderId="0" xfId="0" applyNumberFormat="1" applyFont="1" applyBorder="1"/>
    <xf numFmtId="0" fontId="0" fillId="0" borderId="0" xfId="0" applyBorder="1"/>
    <xf numFmtId="37" fontId="19" fillId="0" borderId="3" xfId="0" applyNumberFormat="1" applyFont="1" applyBorder="1" applyProtection="1">
      <protection locked="0"/>
    </xf>
    <xf numFmtId="3" fontId="19" fillId="0" borderId="3" xfId="0" applyNumberFormat="1" applyFont="1" applyBorder="1"/>
    <xf numFmtId="5" fontId="19" fillId="0" borderId="0" xfId="0" applyNumberFormat="1" applyFont="1" applyBorder="1" applyProtection="1">
      <protection locked="0"/>
    </xf>
    <xf numFmtId="5" fontId="19" fillId="0" borderId="0" xfId="150" applyNumberFormat="1" applyFont="1" applyBorder="1"/>
    <xf numFmtId="37" fontId="19" fillId="0" borderId="0" xfId="0" applyNumberFormat="1" applyFont="1" applyBorder="1"/>
    <xf numFmtId="3" fontId="61" fillId="0" borderId="0" xfId="0" applyNumberFormat="1" applyFont="1" applyBorder="1" applyAlignment="1">
      <alignment horizontal="center"/>
    </xf>
    <xf numFmtId="3" fontId="19" fillId="0" borderId="0" xfId="0" applyNumberFormat="1" applyFont="1" applyBorder="1"/>
    <xf numFmtId="3" fontId="19" fillId="0" borderId="0" xfId="0" applyNumberFormat="1" applyFont="1" applyBorder="1" applyAlignment="1">
      <alignment horizontal="centerContinuous"/>
    </xf>
    <xf numFmtId="3" fontId="19" fillId="0" borderId="0" xfId="0" applyNumberFormat="1" applyFont="1" applyBorder="1" applyAlignment="1">
      <alignment horizontal="center"/>
    </xf>
    <xf numFmtId="37" fontId="58" fillId="0" borderId="0" xfId="149" applyNumberFormat="1" applyFont="1" applyBorder="1" applyProtection="1">
      <protection locked="0"/>
    </xf>
    <xf numFmtId="37" fontId="19" fillId="0" borderId="0" xfId="150" applyNumberFormat="1" applyFont="1" applyBorder="1"/>
    <xf numFmtId="37" fontId="19" fillId="0" borderId="0" xfId="0" applyNumberFormat="1" applyFont="1" applyBorder="1" applyProtection="1">
      <protection locked="0"/>
    </xf>
    <xf numFmtId="0" fontId="19" fillId="0" borderId="0" xfId="184" applyNumberFormat="1" applyFont="1" applyAlignment="1">
      <alignment horizontal="left"/>
    </xf>
    <xf numFmtId="0" fontId="19" fillId="0" borderId="0" xfId="184" applyFont="1"/>
    <xf numFmtId="0" fontId="19" fillId="0" borderId="0" xfId="184" applyNumberFormat="1" applyFont="1" applyAlignment="1">
      <alignment horizontal="center"/>
    </xf>
    <xf numFmtId="0" fontId="18" fillId="0" borderId="0" xfId="184" applyNumberFormat="1" applyFont="1" applyAlignment="1">
      <alignment horizontal="center"/>
    </xf>
    <xf numFmtId="0" fontId="18" fillId="0" borderId="0" xfId="184" applyFont="1" applyAlignment="1">
      <alignment horizontal="center"/>
    </xf>
    <xf numFmtId="0" fontId="18" fillId="0" borderId="0" xfId="184" applyFont="1" applyBorder="1" applyAlignment="1">
      <alignment horizontal="center"/>
    </xf>
    <xf numFmtId="0" fontId="18" fillId="0" borderId="4" xfId="184" applyFont="1" applyBorder="1" applyAlignment="1">
      <alignment horizontal="center"/>
    </xf>
    <xf numFmtId="37" fontId="19" fillId="0" borderId="0" xfId="184" applyNumberFormat="1" applyFont="1" applyAlignment="1">
      <alignment horizontal="center"/>
    </xf>
    <xf numFmtId="5" fontId="19" fillId="0" borderId="0" xfId="184" applyNumberFormat="1" applyFont="1"/>
    <xf numFmtId="37" fontId="19" fillId="0" borderId="0" xfId="184" applyNumberFormat="1" applyFont="1"/>
    <xf numFmtId="3" fontId="19" fillId="0" borderId="0" xfId="150" applyNumberFormat="1" applyFont="1" applyAlignment="1">
      <alignment horizontal="center"/>
    </xf>
    <xf numFmtId="1" fontId="19" fillId="0" borderId="0" xfId="150" applyNumberFormat="1" applyFont="1" applyAlignment="1">
      <alignment horizontal="center"/>
    </xf>
    <xf numFmtId="37" fontId="19" fillId="0" borderId="0" xfId="184" applyNumberFormat="1" applyFont="1" applyFill="1"/>
    <xf numFmtId="37" fontId="19" fillId="0" borderId="0" xfId="184" applyNumberFormat="1" applyFont="1" applyFill="1" applyAlignment="1">
      <alignment horizontal="center"/>
    </xf>
    <xf numFmtId="3" fontId="19" fillId="0" borderId="0" xfId="150" applyNumberFormat="1" applyFont="1" applyFill="1" applyAlignment="1">
      <alignment horizontal="center"/>
    </xf>
    <xf numFmtId="2" fontId="18" fillId="0" borderId="0" xfId="184" applyNumberFormat="1" applyFont="1" applyAlignment="1">
      <alignment horizontal="center"/>
    </xf>
    <xf numFmtId="2" fontId="19" fillId="0" borderId="0" xfId="184" applyNumberFormat="1" applyFont="1" applyAlignment="1">
      <alignment horizontal="left"/>
    </xf>
    <xf numFmtId="9" fontId="19" fillId="0" borderId="0" xfId="168" applyFont="1"/>
    <xf numFmtId="37" fontId="72" fillId="0" borderId="0" xfId="188" applyNumberFormat="1" applyFont="1"/>
    <xf numFmtId="0" fontId="19" fillId="0" borderId="0" xfId="180" applyFont="1"/>
    <xf numFmtId="0" fontId="72" fillId="0" borderId="0" xfId="188" applyFont="1"/>
    <xf numFmtId="37" fontId="72" fillId="0" borderId="0" xfId="188" applyNumberFormat="1" applyFont="1" applyBorder="1"/>
    <xf numFmtId="5" fontId="73" fillId="0" borderId="0" xfId="188" applyNumberFormat="1" applyFont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/>
    <xf numFmtId="0" fontId="15" fillId="0" borderId="0" xfId="0" applyFont="1" applyFill="1" applyAlignment="1">
      <alignment horizontal="left"/>
    </xf>
    <xf numFmtId="0" fontId="11" fillId="0" borderId="0" xfId="180" applyFont="1"/>
    <xf numFmtId="0" fontId="11" fillId="0" borderId="0" xfId="0" applyFont="1"/>
    <xf numFmtId="0" fontId="11" fillId="0" borderId="0" xfId="0" applyFont="1" applyBorder="1"/>
    <xf numFmtId="0" fontId="11" fillId="0" borderId="3" xfId="0" applyFont="1" applyBorder="1"/>
    <xf numFmtId="0" fontId="18" fillId="0" borderId="0" xfId="184" applyNumberFormat="1" applyFont="1" applyBorder="1" applyAlignment="1">
      <alignment horizontal="center"/>
    </xf>
    <xf numFmtId="0" fontId="75" fillId="0" borderId="0" xfId="179" applyFont="1" applyBorder="1"/>
    <xf numFmtId="0" fontId="3" fillId="0" borderId="2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153" applyFont="1" applyFill="1" applyAlignment="1">
      <alignment horizontal="center"/>
    </xf>
    <xf numFmtId="0" fontId="4" fillId="0" borderId="0" xfId="153" applyFont="1" applyFill="1" applyBorder="1" applyAlignment="1">
      <alignment horizontal="center"/>
    </xf>
    <xf numFmtId="0" fontId="3" fillId="0" borderId="0" xfId="153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3" fontId="9" fillId="0" borderId="22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37" fontId="4" fillId="0" borderId="4" xfId="0" applyNumberFormat="1" applyFont="1" applyFill="1" applyBorder="1"/>
  </cellXfs>
  <cellStyles count="193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40% - Accent1" xfId="19" builtinId="31" customBuiltin="1"/>
    <cellStyle name="40% - Accent1 2" xfId="20"/>
    <cellStyle name="40% - Accent1 3" xfId="21"/>
    <cellStyle name="40% - Accent2" xfId="22" builtinId="35" customBuiltin="1"/>
    <cellStyle name="40% - Accent2 2" xfId="23"/>
    <cellStyle name="40% - Accent2 3" xfId="24"/>
    <cellStyle name="40% - Accent3" xfId="25" builtinId="39" customBuiltin="1"/>
    <cellStyle name="40% - Accent3 2" xfId="26"/>
    <cellStyle name="40% - Accent3 3" xfId="27"/>
    <cellStyle name="40% - Accent4" xfId="28" builtinId="43" customBuiltin="1"/>
    <cellStyle name="40% - Accent4 2" xfId="29"/>
    <cellStyle name="40% - Accent4 3" xfId="30"/>
    <cellStyle name="40% - Accent5" xfId="31" builtinId="47" customBuiltin="1"/>
    <cellStyle name="40% - Accent5 2" xfId="32"/>
    <cellStyle name="40% - Accent5 3" xfId="33"/>
    <cellStyle name="40% - Accent6" xfId="34" builtinId="51" customBuiltin="1"/>
    <cellStyle name="40% - Accent6 2" xfId="35"/>
    <cellStyle name="40% - Accent6 3" xfId="36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lumnAttributeAbovePrompt" xfId="125"/>
    <cellStyle name="ColumnAttributePrompt" xfId="126"/>
    <cellStyle name="ColumnAttributeValue" xfId="127"/>
    <cellStyle name="ColumnHeadingPrompt" xfId="128"/>
    <cellStyle name="ColumnHeadingValue" xfId="129"/>
    <cellStyle name="Comma" xfId="52" builtinId="3"/>
    <cellStyle name="Comma [0] 2" xfId="170"/>
    <cellStyle name="Comma 2" xfId="53"/>
    <cellStyle name="Comma 2 2" xfId="54"/>
    <cellStyle name="Comma 3" xfId="55"/>
    <cellStyle name="Comma 4" xfId="56"/>
    <cellStyle name="Comma 5" xfId="57"/>
    <cellStyle name="Comma 6" xfId="152"/>
    <cellStyle name="Comma 7" xfId="173"/>
    <cellStyle name="Comma 8" xfId="183"/>
    <cellStyle name="Currency" xfId="58" builtinId="4"/>
    <cellStyle name="Currency [0] 2" xfId="171"/>
    <cellStyle name="Currency 2" xfId="164"/>
    <cellStyle name="Currency 3" xfId="181"/>
    <cellStyle name="Currency 4" xfId="178"/>
    <cellStyle name="Currency 5" xfId="175"/>
    <cellStyle name="Entered" xfId="59"/>
    <cellStyle name="Explanatory Text" xfId="60" builtinId="53" customBuiltin="1"/>
    <cellStyle name="Followed Hyperlink" xfId="165" builtinId="9" customBuiltin="1"/>
    <cellStyle name="Followed Hyperlink 2" xfId="191"/>
    <cellStyle name="Followed Hyperlink 3" xfId="190"/>
    <cellStyle name="Good" xfId="61" builtinId="26" customBuiltin="1"/>
    <cellStyle name="Grey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eading1" xfId="67"/>
    <cellStyle name="Heading2" xfId="68"/>
    <cellStyle name="Hyperlink" xfId="166" builtinId="8" customBuiltin="1"/>
    <cellStyle name="Hyperlink 2" xfId="192"/>
    <cellStyle name="Hyperlink 3" xfId="189"/>
    <cellStyle name="Input" xfId="69" builtinId="20" customBuiltin="1"/>
    <cellStyle name="Input [yellow]" xfId="70"/>
    <cellStyle name="LineItemPrompt" xfId="130"/>
    <cellStyle name="LineItemValue" xfId="131"/>
    <cellStyle name="Linked Cell" xfId="71" builtinId="24" customBuiltin="1"/>
    <cellStyle name="Manual-Input" xfId="72"/>
    <cellStyle name="Neutral" xfId="73" builtinId="28" customBuiltin="1"/>
    <cellStyle name="Normal" xfId="0" builtinId="0"/>
    <cellStyle name="Normal - Style1" xfId="74"/>
    <cellStyle name="Normal 10" xfId="75"/>
    <cellStyle name="Normal 11" xfId="158"/>
    <cellStyle name="Normal 12" xfId="154"/>
    <cellStyle name="Normal 13" xfId="159"/>
    <cellStyle name="Normal 14" xfId="160"/>
    <cellStyle name="Normal 15" xfId="161"/>
    <cellStyle name="Normal 16" xfId="162"/>
    <cellStyle name="Normal 17" xfId="163"/>
    <cellStyle name="Normal 18" xfId="172"/>
    <cellStyle name="Normal 19" xfId="176"/>
    <cellStyle name="Normal 2" xfId="76"/>
    <cellStyle name="Normal 2 2" xfId="77"/>
    <cellStyle name="Normal 2 2 2" xfId="78"/>
    <cellStyle name="Normal 2 2 2 2" xfId="79"/>
    <cellStyle name="Normal 2 2 2 2 2" xfId="80"/>
    <cellStyle name="Normal 2 2 3" xfId="81"/>
    <cellStyle name="Normal 2 2 4" xfId="82"/>
    <cellStyle name="Normal 2 3" xfId="83"/>
    <cellStyle name="Normal 2 3 2" xfId="167"/>
    <cellStyle name="Normal 2 4" xfId="84"/>
    <cellStyle name="Normal 2 4 2" xfId="186"/>
    <cellStyle name="Normal 2 5" xfId="85"/>
    <cellStyle name="Normal 2 6" xfId="86"/>
    <cellStyle name="Normal 2 7" xfId="87"/>
    <cellStyle name="Normal 2 8" xfId="153"/>
    <cellStyle name="Normal 2 9" xfId="169"/>
    <cellStyle name="Normal 3" xfId="124"/>
    <cellStyle name="Normal 3 2" xfId="88"/>
    <cellStyle name="Normal 3 2 2" xfId="180"/>
    <cellStyle name="Normal 3 3" xfId="89"/>
    <cellStyle name="Normal 4" xfId="90"/>
    <cellStyle name="Normal 4 2" xfId="179"/>
    <cellStyle name="Normal 5" xfId="91"/>
    <cellStyle name="Normal 5 2" xfId="187"/>
    <cellStyle name="Normal 6" xfId="151"/>
    <cellStyle name="Normal 7" xfId="155"/>
    <cellStyle name="Normal 8" xfId="156"/>
    <cellStyle name="Normal 9" xfId="157"/>
    <cellStyle name="Normal_DFIT-WaEle_SUM" xfId="150"/>
    <cellStyle name="Normal_PSSum-Elec" xfId="149"/>
    <cellStyle name="Normal_WAElec6_97" xfId="184"/>
    <cellStyle name="Normal_WAGas6_97" xfId="188"/>
    <cellStyle name="Note 10" xfId="92"/>
    <cellStyle name="Note 10 2" xfId="93"/>
    <cellStyle name="Note 11" xfId="94"/>
    <cellStyle name="Note 11 2" xfId="95"/>
    <cellStyle name="Note 2" xfId="96"/>
    <cellStyle name="Note 2 2" xfId="97"/>
    <cellStyle name="Note 3" xfId="98"/>
    <cellStyle name="Note 3 2" xfId="99"/>
    <cellStyle name="Note 4" xfId="100"/>
    <cellStyle name="Note 4 2" xfId="101"/>
    <cellStyle name="Note 5" xfId="102"/>
    <cellStyle name="Note 5 2" xfId="103"/>
    <cellStyle name="Note 6" xfId="104"/>
    <cellStyle name="Note 6 2" xfId="105"/>
    <cellStyle name="Note 7" xfId="106"/>
    <cellStyle name="Note 7 2" xfId="107"/>
    <cellStyle name="Note 8" xfId="108"/>
    <cellStyle name="Note 8 2" xfId="109"/>
    <cellStyle name="Note 9" xfId="110"/>
    <cellStyle name="Note 9 2" xfId="111"/>
    <cellStyle name="Output" xfId="112" builtinId="21" customBuiltin="1"/>
    <cellStyle name="Output Amounts" xfId="132"/>
    <cellStyle name="Output Column Headings" xfId="113"/>
    <cellStyle name="Output Line Items" xfId="133"/>
    <cellStyle name="Output Report Heading" xfId="114"/>
    <cellStyle name="Output Report Title" xfId="115"/>
    <cellStyle name="Percent" xfId="116" builtinId="5"/>
    <cellStyle name="Percent [2]" xfId="117"/>
    <cellStyle name="Percent 2" xfId="168"/>
    <cellStyle name="Percent 3" xfId="177"/>
    <cellStyle name="Percent 3 2" xfId="185"/>
    <cellStyle name="Percent 4" xfId="174"/>
    <cellStyle name="Percent 5" xfId="182"/>
    <cellStyle name="ReportTitlePrompt" xfId="134"/>
    <cellStyle name="ReportTitleValue" xfId="135"/>
    <cellStyle name="RowAcctAbovePrompt" xfId="136"/>
    <cellStyle name="RowAcctSOBAbovePrompt" xfId="137"/>
    <cellStyle name="RowAcctSOBValue" xfId="138"/>
    <cellStyle name="RowAcctValue" xfId="139"/>
    <cellStyle name="RowAttrAbovePrompt" xfId="140"/>
    <cellStyle name="RowAttrValue" xfId="141"/>
    <cellStyle name="RowColSetAbovePrompt" xfId="142"/>
    <cellStyle name="RowColSetLeftPrompt" xfId="143"/>
    <cellStyle name="RowColSetValue" xfId="144"/>
    <cellStyle name="RowLeftPrompt" xfId="145"/>
    <cellStyle name="SampleUsingFormatMask" xfId="146"/>
    <cellStyle name="SampleWithNoFormatMask" xfId="147"/>
    <cellStyle name="StmtTtl1" xfId="118"/>
    <cellStyle name="StmtTtl2" xfId="119"/>
    <cellStyle name="Style 1" xfId="120"/>
    <cellStyle name="Title" xfId="121" builtinId="15" customBuiltin="1"/>
    <cellStyle name="Total" xfId="122" builtinId="25" customBuiltin="1"/>
    <cellStyle name="UploadThisRowValue" xfId="148"/>
    <cellStyle name="Warning Text" xfId="123" builtinId="11" customBuiltin="1"/>
  </cellStyles>
  <dxfs count="3"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 patternType="solid">
          <fgColor rgb="FFDE64BE"/>
          <bgColor rgb="FF000000"/>
        </patternFill>
      </fill>
    </dxf>
  </dxfs>
  <tableStyles count="0" defaultTableStyle="TableStyleMedium9" defaultPivotStyle="PivotStyleLight16"/>
  <colors>
    <mruColors>
      <color rgb="FFFFFF99"/>
      <color rgb="FFAFC77B"/>
      <color rgb="FFFFCCFF"/>
      <color rgb="FFFFFFCC"/>
      <color rgb="FFDE64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OPEN%20RATECASES/Avista%20GRC%202011%20UE-110876%20&amp;%20UG-110877/Company/Workpapers/I.%20UE___%20Avista%20Direct%20Evidence%20-%20(May2011)/3.%20AVA%20WP's/J.%20%20UE___%20Andrews%20-%20Electric%20WP's%20(AVA-May2011)/Andrews-WA%20ELEC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WA"/>
      <sheetName val="RevReq_Exh_WA"/>
      <sheetName val="ConverFac_Exh-WA"/>
      <sheetName val="WAElec_09"/>
      <sheetName val="PFRstmtSheet"/>
      <sheetName val="ResultSumEl"/>
      <sheetName val="Retail Revenue Credit"/>
      <sheetName val="DFITAMA"/>
      <sheetName val="BldGain"/>
      <sheetName val="ColstripAFUDC"/>
      <sheetName val="ColstripCommon"/>
      <sheetName val="KF-BP_Summ"/>
      <sheetName val="CustAdv"/>
      <sheetName val="CustDep"/>
      <sheetName val="WA-SettleEx"/>
      <sheetName val="CDA"/>
      <sheetName val="Def_CDA"/>
      <sheetName val="CDA_CDR"/>
      <sheetName val="Def_SR"/>
      <sheetName val="SR_PME_DEF"/>
      <sheetName val="MoLease"/>
      <sheetName val="Res_Lancaster"/>
      <sheetName val="Res_Capital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MiscRestate"/>
      <sheetName val="Res_Incen"/>
      <sheetName val="BCKaBlck"/>
      <sheetName val="WrkgCap"/>
      <sheetName val="DebtInt"/>
      <sheetName val="DebtCalc"/>
      <sheetName val="PFPSWA"/>
      <sheetName val="PFLoad"/>
      <sheetName val="PFLabor"/>
      <sheetName val="PFExec"/>
      <sheetName val="PFTrans"/>
      <sheetName val="PFCapx2011"/>
      <sheetName val="PFNoxon"/>
      <sheetName val="PFVegMgmt"/>
      <sheetName val="PFEmpBen"/>
      <sheetName val="PFInsur"/>
      <sheetName val="Revised Comparison-For sttlmnt"/>
      <sheetName val="Open"/>
      <sheetName val="Open1"/>
      <sheetName val="PFOpen"/>
      <sheetName val="PF-OPEN1"/>
      <sheetName val="Inputs"/>
      <sheetName val="not-used"/>
      <sheetName val="PFProdFctr-WA-not used-formula"/>
      <sheetName val="PFProdFctr-WA calc"/>
    </sheetNames>
    <sheetDataSet>
      <sheetData sheetId="0"/>
      <sheetData sheetId="1"/>
      <sheetData sheetId="2"/>
      <sheetData sheetId="3">
        <row r="4">
          <cell r="A4" t="str">
            <v>TWELVE MONTHS ENDED DECEMBER 31, 2010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6">
          <cell r="D6" t="str">
            <v>AVISTA UTILITIES</v>
          </cell>
        </row>
      </sheetData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42" zoomScaleNormal="100" workbookViewId="0">
      <selection activeCell="K57" sqref="K57"/>
    </sheetView>
  </sheetViews>
  <sheetFormatPr defaultRowHeight="12.75"/>
  <cols>
    <col min="1" max="1" width="5.5703125" customWidth="1"/>
    <col min="2" max="2" width="26.140625" customWidth="1"/>
    <col min="3" max="3" width="12.42578125" customWidth="1"/>
    <col min="4" max="4" width="6.7109375" customWidth="1"/>
    <col min="5" max="7" width="12.42578125" customWidth="1"/>
  </cols>
  <sheetData>
    <row r="1" spans="1:7">
      <c r="A1" s="93" t="str">
        <f>[1]Inputs!$D$6</f>
        <v>AVISTA UTILITIES</v>
      </c>
      <c r="B1" s="94"/>
      <c r="C1" s="93"/>
      <c r="D1" s="95"/>
      <c r="E1" s="95"/>
      <c r="F1" s="128" t="s">
        <v>1056</v>
      </c>
      <c r="G1" s="95"/>
    </row>
    <row r="2" spans="1:7">
      <c r="A2" s="93" t="s">
        <v>1002</v>
      </c>
      <c r="B2" s="94"/>
      <c r="C2" s="93"/>
      <c r="D2" s="95"/>
      <c r="E2" s="93"/>
      <c r="F2" s="96" t="s">
        <v>1003</v>
      </c>
      <c r="G2" s="93"/>
    </row>
    <row r="3" spans="1:7">
      <c r="A3" s="94" t="s">
        <v>1124</v>
      </c>
      <c r="B3" s="94"/>
      <c r="C3" s="93"/>
      <c r="D3" s="95"/>
      <c r="E3" s="93"/>
      <c r="F3" s="96" t="s">
        <v>1004</v>
      </c>
      <c r="G3" s="93"/>
    </row>
    <row r="4" spans="1:7">
      <c r="A4" s="93" t="s">
        <v>1005</v>
      </c>
      <c r="B4" s="94"/>
      <c r="C4" s="93"/>
      <c r="D4" s="95"/>
      <c r="E4" s="97"/>
      <c r="F4" s="98" t="s">
        <v>1055</v>
      </c>
      <c r="G4" s="99"/>
    </row>
    <row r="5" spans="1:7">
      <c r="A5" s="96" t="s">
        <v>7</v>
      </c>
      <c r="B5" s="95"/>
      <c r="C5" s="95"/>
      <c r="D5" s="95"/>
      <c r="E5" s="95"/>
      <c r="F5" s="95"/>
      <c r="G5" s="95"/>
    </row>
    <row r="6" spans="1:7">
      <c r="A6" s="96" t="s">
        <v>1006</v>
      </c>
      <c r="B6" s="100" t="s">
        <v>1007</v>
      </c>
      <c r="C6" s="100"/>
      <c r="D6" s="96"/>
      <c r="E6" s="100" t="s">
        <v>1008</v>
      </c>
      <c r="F6" s="100" t="s">
        <v>1009</v>
      </c>
      <c r="G6" s="100" t="s">
        <v>1010</v>
      </c>
    </row>
    <row r="7" spans="1:7">
      <c r="A7" s="96"/>
      <c r="B7" s="101" t="s">
        <v>1011</v>
      </c>
      <c r="C7" s="95"/>
      <c r="D7" s="95"/>
      <c r="E7" s="95"/>
      <c r="F7" s="95"/>
      <c r="G7" s="95"/>
    </row>
    <row r="8" spans="1:7">
      <c r="A8" s="102">
        <v>1</v>
      </c>
      <c r="B8" s="103" t="s">
        <v>1012</v>
      </c>
      <c r="C8" s="104"/>
      <c r="D8" s="104"/>
      <c r="E8" s="105">
        <f>F8+G8</f>
        <v>0</v>
      </c>
      <c r="F8" s="105">
        <v>0</v>
      </c>
      <c r="G8" s="105">
        <v>0</v>
      </c>
    </row>
    <row r="9" spans="1:7">
      <c r="A9" s="96">
        <v>2</v>
      </c>
      <c r="B9" s="101" t="s">
        <v>1013</v>
      </c>
      <c r="C9" s="95"/>
      <c r="D9" s="95"/>
      <c r="E9" s="106"/>
      <c r="F9" s="106"/>
      <c r="G9" s="106"/>
    </row>
    <row r="10" spans="1:7">
      <c r="A10" s="96">
        <v>3</v>
      </c>
      <c r="B10" s="101" t="s">
        <v>1014</v>
      </c>
      <c r="C10" s="95"/>
      <c r="D10" s="95"/>
      <c r="E10" s="106"/>
      <c r="F10" s="106"/>
      <c r="G10" s="106"/>
    </row>
    <row r="11" spans="1:7">
      <c r="A11" s="96">
        <v>4</v>
      </c>
      <c r="B11" s="101" t="s">
        <v>1015</v>
      </c>
      <c r="C11" s="95"/>
      <c r="D11" s="95"/>
      <c r="E11" s="107">
        <f>E8+E9+E10</f>
        <v>0</v>
      </c>
      <c r="F11" s="107">
        <f>F8+F9+F10</f>
        <v>0</v>
      </c>
      <c r="G11" s="107">
        <f>G8+G9+G10</f>
        <v>0</v>
      </c>
    </row>
    <row r="12" spans="1:7">
      <c r="A12" s="96">
        <v>5</v>
      </c>
      <c r="B12" s="101" t="s">
        <v>1016</v>
      </c>
      <c r="C12" s="95"/>
      <c r="D12" s="95"/>
      <c r="E12" s="106"/>
      <c r="F12" s="106"/>
      <c r="G12" s="106"/>
    </row>
    <row r="13" spans="1:7">
      <c r="A13" s="96">
        <v>6</v>
      </c>
      <c r="B13" s="101" t="s">
        <v>1017</v>
      </c>
      <c r="C13" s="95"/>
      <c r="D13" s="95"/>
      <c r="E13" s="107">
        <f>E11+E12</f>
        <v>0</v>
      </c>
      <c r="F13" s="107">
        <f>F11+F12</f>
        <v>0</v>
      </c>
      <c r="G13" s="107">
        <f>G11+G12</f>
        <v>0</v>
      </c>
    </row>
    <row r="14" spans="1:7">
      <c r="A14" s="96"/>
      <c r="B14" s="95"/>
      <c r="C14" s="95"/>
      <c r="D14" s="95"/>
      <c r="E14" s="108"/>
      <c r="F14" s="108"/>
      <c r="G14" s="108"/>
    </row>
    <row r="15" spans="1:7">
      <c r="A15" s="96"/>
      <c r="B15" s="101" t="s">
        <v>1018</v>
      </c>
      <c r="C15" s="95"/>
      <c r="D15" s="95"/>
      <c r="E15" s="108"/>
      <c r="F15" s="108"/>
      <c r="G15" s="108"/>
    </row>
    <row r="16" spans="1:7">
      <c r="A16" s="96"/>
      <c r="B16" s="101" t="s">
        <v>1019</v>
      </c>
      <c r="C16" s="95"/>
      <c r="D16" s="95"/>
      <c r="E16" s="108"/>
      <c r="F16" s="108"/>
      <c r="G16" s="108"/>
    </row>
    <row r="17" spans="1:7">
      <c r="A17" s="96">
        <v>7</v>
      </c>
      <c r="B17" s="101" t="s">
        <v>1020</v>
      </c>
      <c r="C17" s="95"/>
      <c r="D17" s="95"/>
      <c r="E17" s="106">
        <f>F17+G17</f>
        <v>0</v>
      </c>
      <c r="F17" s="106">
        <v>0</v>
      </c>
      <c r="G17" s="106">
        <v>0</v>
      </c>
    </row>
    <row r="18" spans="1:7">
      <c r="A18" s="96">
        <v>8</v>
      </c>
      <c r="B18" s="101" t="s">
        <v>1021</v>
      </c>
      <c r="C18" s="95"/>
      <c r="D18" s="95"/>
      <c r="E18" s="106"/>
      <c r="F18" s="106"/>
      <c r="G18" s="106"/>
    </row>
    <row r="19" spans="1:7">
      <c r="A19" s="96">
        <v>9</v>
      </c>
      <c r="B19" s="101" t="s">
        <v>1022</v>
      </c>
      <c r="C19" s="95"/>
      <c r="D19" s="95"/>
      <c r="E19" s="106">
        <f>F19+G19</f>
        <v>0</v>
      </c>
      <c r="F19" s="106">
        <v>0</v>
      </c>
      <c r="G19" s="106"/>
    </row>
    <row r="20" spans="1:7">
      <c r="A20" s="96">
        <v>10</v>
      </c>
      <c r="B20" s="101" t="s">
        <v>1023</v>
      </c>
      <c r="C20" s="95"/>
      <c r="D20" s="95"/>
      <c r="E20" s="106">
        <f>F20+G20</f>
        <v>0</v>
      </c>
      <c r="F20" s="106"/>
      <c r="G20" s="106"/>
    </row>
    <row r="21" spans="1:7">
      <c r="A21" s="96">
        <v>11</v>
      </c>
      <c r="B21" s="101" t="s">
        <v>1024</v>
      </c>
      <c r="C21" s="95"/>
      <c r="D21" s="95"/>
      <c r="E21" s="107">
        <f>E17+E18+E19+E20</f>
        <v>0</v>
      </c>
      <c r="F21" s="107">
        <f>F17+F18+F19+F20</f>
        <v>0</v>
      </c>
      <c r="G21" s="107">
        <f>G17+G18+G19+G20</f>
        <v>0</v>
      </c>
    </row>
    <row r="22" spans="1:7">
      <c r="A22" s="96"/>
      <c r="B22" s="95"/>
      <c r="C22" s="95"/>
      <c r="D22" s="95"/>
      <c r="E22" s="108"/>
      <c r="F22" s="108"/>
      <c r="G22" s="108"/>
    </row>
    <row r="23" spans="1:7">
      <c r="A23" s="96"/>
      <c r="B23" s="101" t="s">
        <v>1025</v>
      </c>
      <c r="C23" s="95"/>
      <c r="D23" s="95"/>
      <c r="E23" s="108"/>
      <c r="F23" s="108"/>
      <c r="G23" s="108"/>
    </row>
    <row r="24" spans="1:7">
      <c r="A24" s="96">
        <v>12</v>
      </c>
      <c r="B24" s="101" t="s">
        <v>1020</v>
      </c>
      <c r="C24" s="95"/>
      <c r="D24" s="95"/>
      <c r="E24" s="106">
        <f>F24+G24</f>
        <v>0</v>
      </c>
      <c r="F24" s="106">
        <f>J31</f>
        <v>0</v>
      </c>
      <c r="G24" s="106">
        <v>0</v>
      </c>
    </row>
    <row r="25" spans="1:7">
      <c r="A25" s="96">
        <v>13</v>
      </c>
      <c r="B25" s="101" t="s">
        <v>1026</v>
      </c>
      <c r="C25" s="95"/>
      <c r="D25" s="95"/>
      <c r="E25" s="106"/>
      <c r="F25" s="106"/>
      <c r="G25" s="106"/>
    </row>
    <row r="26" spans="1:7">
      <c r="A26" s="96">
        <v>14</v>
      </c>
      <c r="B26" s="101" t="s">
        <v>1023</v>
      </c>
      <c r="C26" s="95"/>
      <c r="D26" s="95"/>
      <c r="E26" s="106">
        <f>F26+G26</f>
        <v>0</v>
      </c>
      <c r="F26" s="106">
        <v>0</v>
      </c>
      <c r="G26" s="109">
        <f>F110</f>
        <v>0</v>
      </c>
    </row>
    <row r="27" spans="1:7">
      <c r="A27" s="96">
        <v>15</v>
      </c>
      <c r="B27" s="101" t="s">
        <v>1027</v>
      </c>
      <c r="C27" s="95"/>
      <c r="D27" s="95"/>
      <c r="E27" s="107">
        <f>E24+E25+E26</f>
        <v>0</v>
      </c>
      <c r="F27" s="107">
        <f>F24+F25+F26</f>
        <v>0</v>
      </c>
      <c r="G27" s="107">
        <f>G24+G25+G26</f>
        <v>0</v>
      </c>
    </row>
    <row r="28" spans="1:7">
      <c r="A28" s="96"/>
      <c r="B28" s="95"/>
      <c r="C28" s="95"/>
      <c r="D28" s="95"/>
      <c r="E28" s="108"/>
      <c r="F28" s="108"/>
      <c r="G28" s="108"/>
    </row>
    <row r="29" spans="1:7">
      <c r="A29" s="96">
        <v>16</v>
      </c>
      <c r="B29" s="101" t="s">
        <v>1028</v>
      </c>
      <c r="C29" s="95"/>
      <c r="D29" s="95"/>
      <c r="E29" s="106">
        <f>SUM(F29:G29)</f>
        <v>0</v>
      </c>
      <c r="F29" s="106">
        <v>0</v>
      </c>
      <c r="G29" s="106">
        <v>0</v>
      </c>
    </row>
    <row r="30" spans="1:7">
      <c r="A30" s="96">
        <v>17</v>
      </c>
      <c r="B30" s="101" t="s">
        <v>1029</v>
      </c>
      <c r="C30" s="95"/>
      <c r="D30" s="95"/>
      <c r="E30" s="106">
        <f>SUM(F30:G30)</f>
        <v>0</v>
      </c>
      <c r="F30" s="106">
        <v>0</v>
      </c>
      <c r="G30" s="106">
        <v>0</v>
      </c>
    </row>
    <row r="31" spans="1:7">
      <c r="A31" s="96">
        <v>18</v>
      </c>
      <c r="B31" s="101" t="s">
        <v>1030</v>
      </c>
      <c r="C31" s="95"/>
      <c r="D31" s="95"/>
      <c r="E31" s="106">
        <f>SUM(F31:G31)</f>
        <v>0</v>
      </c>
      <c r="F31" s="106">
        <v>0</v>
      </c>
      <c r="G31" s="106">
        <v>0</v>
      </c>
    </row>
    <row r="32" spans="1:7">
      <c r="A32" s="96"/>
      <c r="B32" s="95"/>
      <c r="C32" s="95"/>
      <c r="D32" s="95"/>
      <c r="E32" s="108"/>
      <c r="F32" s="108"/>
      <c r="G32" s="108"/>
    </row>
    <row r="33" spans="1:7">
      <c r="A33" s="96"/>
      <c r="B33" s="101" t="s">
        <v>1031</v>
      </c>
      <c r="C33" s="95"/>
      <c r="D33" s="95"/>
      <c r="E33" s="108"/>
      <c r="F33" s="108"/>
      <c r="G33" s="108"/>
    </row>
    <row r="34" spans="1:7">
      <c r="A34" s="96">
        <v>19</v>
      </c>
      <c r="B34" s="101" t="s">
        <v>1020</v>
      </c>
      <c r="C34" s="95"/>
      <c r="D34" s="95"/>
      <c r="E34" s="106">
        <f>SUM(F34:G34)</f>
        <v>0</v>
      </c>
      <c r="F34" s="106">
        <v>0</v>
      </c>
      <c r="G34" s="106">
        <v>0</v>
      </c>
    </row>
    <row r="35" spans="1:7">
      <c r="A35" s="96">
        <v>20</v>
      </c>
      <c r="B35" s="101" t="s">
        <v>1026</v>
      </c>
      <c r="C35" s="95"/>
      <c r="D35" s="95"/>
      <c r="E35" s="106"/>
      <c r="F35" s="106"/>
      <c r="G35" s="106"/>
    </row>
    <row r="36" spans="1:7">
      <c r="A36" s="96">
        <v>21</v>
      </c>
      <c r="B36" s="101" t="s">
        <v>1023</v>
      </c>
      <c r="C36" s="95"/>
      <c r="D36" s="95"/>
      <c r="E36" s="106"/>
      <c r="F36" s="106"/>
      <c r="G36" s="106"/>
    </row>
    <row r="37" spans="1:7">
      <c r="A37" s="96">
        <v>22</v>
      </c>
      <c r="B37" s="101" t="s">
        <v>1032</v>
      </c>
      <c r="C37" s="95"/>
      <c r="D37" s="95"/>
      <c r="E37" s="110">
        <f>E34+E35+E36</f>
        <v>0</v>
      </c>
      <c r="F37" s="110">
        <f>F34+F35+F36</f>
        <v>0</v>
      </c>
      <c r="G37" s="110">
        <f>G34+G35+G36</f>
        <v>0</v>
      </c>
    </row>
    <row r="38" spans="1:7">
      <c r="A38" s="96">
        <v>23</v>
      </c>
      <c r="B38" s="101" t="s">
        <v>1033</v>
      </c>
      <c r="C38" s="95"/>
      <c r="D38" s="95"/>
      <c r="E38" s="111">
        <f>E21+E27+E29+E30+E31+E37</f>
        <v>0</v>
      </c>
      <c r="F38" s="111">
        <f>F21+F27+F29+F30+F31+F37</f>
        <v>0</v>
      </c>
      <c r="G38" s="111">
        <f>G21+G27+G29+G30+G31+G37</f>
        <v>0</v>
      </c>
    </row>
    <row r="39" spans="1:7">
      <c r="A39" s="96"/>
      <c r="B39" s="95"/>
      <c r="C39" s="95"/>
      <c r="D39" s="95"/>
      <c r="E39" s="108"/>
      <c r="F39" s="108"/>
      <c r="G39" s="108"/>
    </row>
    <row r="40" spans="1:7">
      <c r="A40" s="96">
        <v>24</v>
      </c>
      <c r="B40" s="101" t="s">
        <v>1034</v>
      </c>
      <c r="C40" s="95"/>
      <c r="D40" s="95"/>
      <c r="E40" s="108">
        <f>E13-E38</f>
        <v>0</v>
      </c>
      <c r="F40" s="108">
        <f>F13-F38</f>
        <v>0</v>
      </c>
      <c r="G40" s="108">
        <f>G13-G38</f>
        <v>0</v>
      </c>
    </row>
    <row r="41" spans="1:7">
      <c r="A41" s="96"/>
      <c r="B41" s="101"/>
      <c r="C41" s="95"/>
      <c r="D41" s="95"/>
      <c r="E41" s="108"/>
      <c r="F41" s="108"/>
      <c r="G41" s="108"/>
    </row>
    <row r="42" spans="1:7">
      <c r="A42" s="96"/>
      <c r="B42" s="101" t="s">
        <v>1035</v>
      </c>
      <c r="C42" s="95"/>
      <c r="D42" s="95"/>
      <c r="E42" s="108"/>
      <c r="F42" s="108"/>
      <c r="G42" s="108"/>
    </row>
    <row r="43" spans="1:7">
      <c r="A43" s="96">
        <v>25</v>
      </c>
      <c r="B43" s="101" t="s">
        <v>1036</v>
      </c>
      <c r="C43" s="95"/>
      <c r="D43" s="112">
        <v>0.35</v>
      </c>
      <c r="E43" s="106">
        <f>F43+G43</f>
        <v>0</v>
      </c>
      <c r="F43" s="106">
        <f>ROUND(F40*D43,0)</f>
        <v>0</v>
      </c>
      <c r="G43" s="106">
        <f>ROUND(G40*D43,0)</f>
        <v>0</v>
      </c>
    </row>
    <row r="44" spans="1:7">
      <c r="A44" s="96">
        <v>26</v>
      </c>
      <c r="B44" s="101" t="s">
        <v>1037</v>
      </c>
      <c r="C44" s="95"/>
      <c r="D44" s="95"/>
      <c r="E44" s="106"/>
      <c r="F44" s="106"/>
      <c r="G44" s="106"/>
    </row>
    <row r="45" spans="1:7">
      <c r="A45" s="96">
        <v>27</v>
      </c>
      <c r="B45" s="113" t="s">
        <v>1038</v>
      </c>
      <c r="E45" s="114"/>
      <c r="F45" s="114"/>
      <c r="G45" s="114"/>
    </row>
    <row r="46" spans="1:7">
      <c r="A46" s="115"/>
      <c r="B46" s="116"/>
      <c r="C46" s="117"/>
      <c r="D46" s="117"/>
      <c r="E46" s="118"/>
      <c r="F46" s="118"/>
      <c r="G46" s="118"/>
    </row>
    <row r="47" spans="1:7">
      <c r="A47" s="119">
        <v>28</v>
      </c>
      <c r="B47" s="120" t="s">
        <v>1039</v>
      </c>
      <c r="C47" s="121"/>
      <c r="D47" s="121"/>
      <c r="E47" s="122">
        <f>E40-SUM(E43:E45)</f>
        <v>0</v>
      </c>
      <c r="F47" s="122">
        <f>F40-SUM(F43:F45)</f>
        <v>0</v>
      </c>
      <c r="G47" s="122">
        <f>G40-SUM(G43:G45)</f>
        <v>0</v>
      </c>
    </row>
    <row r="48" spans="1:7">
      <c r="A48" s="115"/>
      <c r="B48" s="95"/>
      <c r="C48" s="95"/>
      <c r="D48" s="95"/>
      <c r="E48" s="95"/>
      <c r="F48" s="95"/>
      <c r="G48" s="95"/>
    </row>
    <row r="49" spans="1:10">
      <c r="A49" s="115"/>
      <c r="B49" s="101" t="s">
        <v>1040</v>
      </c>
      <c r="C49" s="95"/>
      <c r="D49" s="95"/>
      <c r="E49" s="95"/>
      <c r="F49" s="95"/>
      <c r="G49" s="95"/>
    </row>
    <row r="50" spans="1:10">
      <c r="A50" s="115"/>
      <c r="B50" s="101" t="s">
        <v>1041</v>
      </c>
      <c r="C50" s="95"/>
      <c r="D50" s="95"/>
      <c r="E50" s="95"/>
      <c r="F50" s="95"/>
      <c r="G50" s="95"/>
    </row>
    <row r="51" spans="1:10">
      <c r="A51" s="115">
        <v>29</v>
      </c>
      <c r="B51" s="103" t="s">
        <v>1042</v>
      </c>
      <c r="C51" s="104"/>
      <c r="D51" s="104"/>
      <c r="E51" s="105"/>
      <c r="F51" s="105"/>
      <c r="G51" s="105"/>
    </row>
    <row r="52" spans="1:10">
      <c r="A52" s="115">
        <v>30</v>
      </c>
      <c r="B52" s="101" t="s">
        <v>1043</v>
      </c>
      <c r="C52" s="95"/>
      <c r="D52" s="95"/>
      <c r="E52" s="106">
        <f>F52+G52</f>
        <v>0</v>
      </c>
      <c r="F52" s="106">
        <f>J35</f>
        <v>0</v>
      </c>
      <c r="G52" s="106"/>
    </row>
    <row r="53" spans="1:10">
      <c r="A53" s="115">
        <v>31</v>
      </c>
      <c r="B53" s="101" t="s">
        <v>1044</v>
      </c>
      <c r="C53" s="95"/>
      <c r="D53" s="95"/>
      <c r="E53" s="106"/>
      <c r="F53" s="106"/>
      <c r="G53" s="106"/>
    </row>
    <row r="54" spans="1:10">
      <c r="A54" s="115">
        <v>32</v>
      </c>
      <c r="B54" s="101" t="s">
        <v>1045</v>
      </c>
      <c r="C54" s="95"/>
      <c r="D54" s="95"/>
      <c r="E54" s="106"/>
      <c r="F54" s="106"/>
      <c r="G54" s="106"/>
    </row>
    <row r="55" spans="1:10">
      <c r="A55" s="115">
        <v>33</v>
      </c>
      <c r="B55" s="101" t="s">
        <v>1046</v>
      </c>
      <c r="C55" s="95"/>
      <c r="D55" s="95"/>
      <c r="E55" s="123"/>
      <c r="F55" s="123"/>
      <c r="G55" s="123"/>
    </row>
    <row r="56" spans="1:10">
      <c r="A56" s="115">
        <v>34</v>
      </c>
      <c r="B56" s="101" t="s">
        <v>1047</v>
      </c>
      <c r="C56" s="95"/>
      <c r="D56" s="95"/>
      <c r="E56" s="108">
        <f>E51+E52+E53+E54+E55</f>
        <v>0</v>
      </c>
      <c r="F56" s="108">
        <f>F51+F52+F53+F54+F55</f>
        <v>0</v>
      </c>
      <c r="G56" s="108">
        <f>G51+G52+G53+G54+G55</f>
        <v>0</v>
      </c>
    </row>
    <row r="57" spans="1:10">
      <c r="A57" s="115">
        <v>35</v>
      </c>
      <c r="B57" s="101" t="s">
        <v>1048</v>
      </c>
      <c r="C57" s="95"/>
      <c r="D57" s="95"/>
      <c r="E57" s="106">
        <f>F57+G57</f>
        <v>0</v>
      </c>
      <c r="F57" s="106"/>
      <c r="G57" s="106"/>
    </row>
    <row r="58" spans="1:10">
      <c r="A58" s="115">
        <v>36</v>
      </c>
      <c r="B58" s="101" t="s">
        <v>1049</v>
      </c>
      <c r="C58" s="95"/>
      <c r="D58" s="95"/>
      <c r="E58" s="123"/>
      <c r="F58" s="123"/>
      <c r="G58" s="123"/>
    </row>
    <row r="59" spans="1:10">
      <c r="A59" s="115">
        <v>37</v>
      </c>
      <c r="B59" s="101" t="s">
        <v>1050</v>
      </c>
      <c r="C59" s="95"/>
      <c r="D59" s="95"/>
      <c r="E59" s="108">
        <f>E57+E58</f>
        <v>0</v>
      </c>
      <c r="F59" s="108">
        <f>F57+F58</f>
        <v>0</v>
      </c>
      <c r="G59" s="108">
        <f>G57+G58</f>
        <v>0</v>
      </c>
    </row>
    <row r="60" spans="1:10">
      <c r="A60" s="115">
        <v>38</v>
      </c>
      <c r="B60" s="101" t="s">
        <v>1051</v>
      </c>
      <c r="C60" s="95"/>
      <c r="D60" s="95"/>
      <c r="E60" s="106"/>
      <c r="F60" s="106"/>
      <c r="G60" s="106"/>
    </row>
    <row r="61" spans="1:10">
      <c r="A61" s="115">
        <v>39</v>
      </c>
      <c r="B61" s="116" t="s">
        <v>1052</v>
      </c>
      <c r="C61" s="95"/>
      <c r="D61" s="95"/>
      <c r="E61" s="106">
        <f ca="1">F61+G61</f>
        <v>3744.1770501779283</v>
      </c>
      <c r="F61" s="124">
        <f ca="1">('Staffing ISWC'!E91/1000)-18188</f>
        <v>3744.1770501779283</v>
      </c>
      <c r="G61" s="106"/>
      <c r="J61" s="124"/>
    </row>
    <row r="62" spans="1:10">
      <c r="A62" s="115">
        <v>40</v>
      </c>
      <c r="B62" s="101" t="s">
        <v>1053</v>
      </c>
      <c r="C62" s="95"/>
      <c r="D62" s="95"/>
      <c r="E62" s="123">
        <f>F62+G62</f>
        <v>0</v>
      </c>
      <c r="F62" s="123"/>
      <c r="G62" s="123"/>
    </row>
    <row r="63" spans="1:10">
      <c r="A63" s="115"/>
      <c r="B63" s="95"/>
      <c r="C63" s="95"/>
      <c r="D63" s="95"/>
      <c r="E63" s="95"/>
      <c r="F63" s="95"/>
      <c r="G63" s="95"/>
    </row>
    <row r="64" spans="1:10" ht="13.5" thickBot="1">
      <c r="A64" s="119">
        <v>41</v>
      </c>
      <c r="B64" s="103" t="s">
        <v>1054</v>
      </c>
      <c r="C64" s="104"/>
      <c r="D64" s="104"/>
      <c r="E64" s="125">
        <f ca="1">E56-E59+E60+E62+E61</f>
        <v>3744.1770501779283</v>
      </c>
      <c r="F64" s="125">
        <f ca="1">F56-F59+F60+F62+F61</f>
        <v>3744.1770501779283</v>
      </c>
      <c r="G64" s="125">
        <f>G56-G59+G60+G62+G61</f>
        <v>0</v>
      </c>
    </row>
    <row r="65" spans="1:7" ht="13.5" thickTop="1">
      <c r="A65" s="95"/>
      <c r="B65" s="31"/>
      <c r="C65" s="31"/>
      <c r="D65" s="31"/>
      <c r="E65" s="126"/>
      <c r="F65" s="127"/>
      <c r="G65" s="31"/>
    </row>
  </sheetData>
  <pageMargins left="1.2" right="0.7" top="0.75" bottom="0.75" header="0.3" footer="0.3"/>
  <pageSetup scale="84" orientation="portrait" r:id="rId1"/>
  <headerFooter>
    <oddHeader>&amp;RExhibit No.___(MDF-2)
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61" zoomScaleNormal="100" workbookViewId="0">
      <selection activeCell="K57" sqref="K57"/>
    </sheetView>
  </sheetViews>
  <sheetFormatPr defaultRowHeight="12.75"/>
  <cols>
    <col min="1" max="1" width="5.5703125" customWidth="1"/>
    <col min="2" max="2" width="26.140625" customWidth="1"/>
    <col min="3" max="3" width="12.42578125" customWidth="1"/>
    <col min="4" max="4" width="6.7109375" customWidth="1"/>
    <col min="5" max="5" width="12.42578125" customWidth="1"/>
    <col min="6" max="6" width="12.42578125" style="263" customWidth="1"/>
  </cols>
  <sheetData>
    <row r="1" spans="1:9">
      <c r="A1" s="276" t="s">
        <v>1143</v>
      </c>
      <c r="B1" s="303"/>
      <c r="C1" s="303"/>
      <c r="D1" s="278"/>
      <c r="E1" s="304"/>
      <c r="F1" s="305"/>
      <c r="G1" s="304"/>
      <c r="H1" s="304"/>
      <c r="I1" s="304"/>
    </row>
    <row r="2" spans="1:9">
      <c r="A2" s="276" t="s">
        <v>1144</v>
      </c>
      <c r="B2" s="303"/>
      <c r="C2" s="303"/>
      <c r="D2" s="278"/>
      <c r="E2" s="128" t="s">
        <v>1056</v>
      </c>
      <c r="F2" s="305"/>
      <c r="G2" s="304"/>
      <c r="H2" s="304"/>
      <c r="I2" s="304"/>
    </row>
    <row r="3" spans="1:9">
      <c r="A3" s="276" t="s">
        <v>1145</v>
      </c>
      <c r="B3" s="303"/>
      <c r="C3" s="303"/>
      <c r="D3" s="278"/>
      <c r="E3" s="96" t="s">
        <v>1003</v>
      </c>
      <c r="F3" s="270"/>
      <c r="G3" s="304"/>
      <c r="H3" s="304"/>
      <c r="I3" s="304"/>
    </row>
    <row r="4" spans="1:9">
      <c r="A4" s="276" t="s">
        <v>1146</v>
      </c>
      <c r="B4" s="303"/>
      <c r="C4" s="303"/>
      <c r="D4" s="278"/>
      <c r="E4" s="96" t="s">
        <v>1004</v>
      </c>
      <c r="F4" s="271"/>
      <c r="G4" s="304"/>
      <c r="H4" s="304"/>
      <c r="I4" s="304"/>
    </row>
    <row r="5" spans="1:9">
      <c r="A5" s="279"/>
      <c r="B5" s="280"/>
      <c r="C5" s="280"/>
      <c r="D5" s="279"/>
      <c r="E5" s="269" t="s">
        <v>1059</v>
      </c>
      <c r="F5" s="271"/>
      <c r="G5" s="304"/>
      <c r="H5" s="304"/>
      <c r="I5" s="304"/>
    </row>
    <row r="6" spans="1:9">
      <c r="A6" s="307" t="s">
        <v>7</v>
      </c>
      <c r="B6" s="281"/>
      <c r="C6" s="281"/>
      <c r="D6" s="281"/>
      <c r="E6" s="270"/>
      <c r="F6" s="270"/>
      <c r="G6" s="304"/>
      <c r="H6" s="304"/>
      <c r="I6" s="304"/>
    </row>
    <row r="7" spans="1:9">
      <c r="A7" s="307" t="s">
        <v>5</v>
      </c>
      <c r="B7" s="282" t="s">
        <v>1007</v>
      </c>
      <c r="C7" s="282"/>
      <c r="D7" s="308"/>
      <c r="E7" s="100" t="s">
        <v>1009</v>
      </c>
      <c r="F7" s="272"/>
      <c r="G7" s="304"/>
      <c r="H7" s="304"/>
      <c r="I7" s="304"/>
    </row>
    <row r="8" spans="1:9">
      <c r="A8" s="291"/>
      <c r="B8" s="292" t="s">
        <v>1147</v>
      </c>
      <c r="C8" s="291"/>
      <c r="D8" s="291"/>
      <c r="E8" s="268"/>
      <c r="F8" s="275"/>
      <c r="G8" s="304"/>
      <c r="H8" s="304"/>
      <c r="I8" s="304"/>
    </row>
    <row r="9" spans="1:9">
      <c r="A9" s="291"/>
      <c r="B9" s="292" t="s">
        <v>1148</v>
      </c>
      <c r="C9" s="291"/>
      <c r="D9" s="291"/>
      <c r="E9" s="275"/>
      <c r="F9" s="275"/>
      <c r="G9" s="304"/>
      <c r="H9" s="304"/>
      <c r="I9" s="304"/>
    </row>
    <row r="10" spans="1:9" ht="6.75" customHeight="1">
      <c r="A10" s="291"/>
      <c r="B10" s="292"/>
      <c r="C10" s="291"/>
      <c r="D10" s="291"/>
      <c r="E10" s="268"/>
      <c r="F10" s="268"/>
      <c r="G10" s="304"/>
      <c r="H10" s="304"/>
      <c r="I10" s="304"/>
    </row>
    <row r="11" spans="1:9">
      <c r="A11" s="303"/>
      <c r="B11" s="277" t="s">
        <v>1149</v>
      </c>
      <c r="C11" s="303"/>
      <c r="D11" s="303"/>
      <c r="E11" s="108"/>
      <c r="F11" s="275"/>
      <c r="G11" s="304"/>
      <c r="H11" s="304"/>
      <c r="I11" s="304"/>
    </row>
    <row r="12" spans="1:9">
      <c r="A12" s="283">
        <v>1</v>
      </c>
      <c r="B12" s="284" t="s">
        <v>1150</v>
      </c>
      <c r="C12" s="284"/>
      <c r="D12" s="284"/>
      <c r="E12" s="108"/>
      <c r="F12" s="268"/>
      <c r="G12" s="304"/>
      <c r="H12" s="304"/>
      <c r="I12" s="304"/>
    </row>
    <row r="13" spans="1:9">
      <c r="A13" s="283">
        <v>2</v>
      </c>
      <c r="B13" s="285" t="s">
        <v>1151</v>
      </c>
      <c r="C13" s="285"/>
      <c r="D13" s="285"/>
      <c r="E13" s="108"/>
      <c r="F13" s="268"/>
      <c r="G13" s="304"/>
      <c r="H13" s="304"/>
      <c r="I13" s="304"/>
    </row>
    <row r="14" spans="1:9">
      <c r="A14" s="283">
        <v>3</v>
      </c>
      <c r="B14" s="285" t="s">
        <v>1152</v>
      </c>
      <c r="C14" s="285"/>
      <c r="D14" s="285"/>
      <c r="E14" s="106"/>
      <c r="F14" s="268"/>
      <c r="G14" s="304"/>
      <c r="H14" s="304"/>
      <c r="I14" s="304"/>
    </row>
    <row r="15" spans="1:9">
      <c r="A15" s="283">
        <v>4</v>
      </c>
      <c r="B15" s="285" t="s">
        <v>1153</v>
      </c>
      <c r="C15" s="285"/>
      <c r="D15" s="285"/>
      <c r="E15" s="106"/>
      <c r="F15" s="268"/>
      <c r="G15" s="304"/>
      <c r="H15" s="304"/>
      <c r="I15" s="304"/>
    </row>
    <row r="16" spans="1:9" ht="6.75" customHeight="1">
      <c r="A16" s="283"/>
      <c r="B16" s="285"/>
      <c r="C16" s="285"/>
      <c r="D16" s="285"/>
      <c r="E16" s="106"/>
      <c r="F16" s="275"/>
      <c r="G16" s="304"/>
      <c r="H16" s="304"/>
      <c r="I16" s="304"/>
    </row>
    <row r="17" spans="1:9">
      <c r="A17" s="283"/>
      <c r="B17" s="285" t="s">
        <v>1154</v>
      </c>
      <c r="C17" s="285"/>
      <c r="D17" s="285"/>
      <c r="E17" s="275"/>
      <c r="F17" s="275"/>
      <c r="G17" s="304"/>
      <c r="H17" s="304"/>
      <c r="I17" s="304"/>
    </row>
    <row r="18" spans="1:9">
      <c r="A18" s="283"/>
      <c r="B18" s="285" t="s">
        <v>1155</v>
      </c>
      <c r="C18" s="285"/>
      <c r="D18" s="285"/>
      <c r="E18" s="268"/>
      <c r="F18" s="275"/>
      <c r="G18" s="304"/>
      <c r="H18" s="304"/>
      <c r="I18" s="304"/>
    </row>
    <row r="19" spans="1:9">
      <c r="A19" s="283">
        <v>5</v>
      </c>
      <c r="B19" s="285"/>
      <c r="C19" s="285" t="s">
        <v>1156</v>
      </c>
      <c r="D19" s="285"/>
      <c r="E19" s="108"/>
      <c r="F19" s="275"/>
      <c r="G19" s="304"/>
      <c r="H19" s="304"/>
      <c r="I19" s="304"/>
    </row>
    <row r="20" spans="1:9">
      <c r="A20" s="283">
        <v>6</v>
      </c>
      <c r="B20" s="285"/>
      <c r="C20" s="285" t="s">
        <v>1157</v>
      </c>
      <c r="D20" s="285"/>
      <c r="E20" s="108"/>
      <c r="F20" s="268"/>
      <c r="G20" s="304"/>
      <c r="H20" s="304"/>
      <c r="I20" s="304"/>
    </row>
    <row r="21" spans="1:9">
      <c r="A21" s="283">
        <v>7</v>
      </c>
      <c r="B21" s="285"/>
      <c r="C21" s="285" t="s">
        <v>1158</v>
      </c>
      <c r="D21" s="285"/>
      <c r="E21" s="106">
        <v>0</v>
      </c>
      <c r="F21" s="268"/>
      <c r="G21" s="304"/>
      <c r="H21" s="304"/>
      <c r="I21" s="304"/>
    </row>
    <row r="22" spans="1:9">
      <c r="A22" s="283">
        <v>8</v>
      </c>
      <c r="B22" s="285" t="s">
        <v>1159</v>
      </c>
      <c r="C22" s="285"/>
      <c r="D22" s="285"/>
      <c r="E22" s="264"/>
      <c r="F22" s="268"/>
      <c r="G22" s="304"/>
      <c r="H22" s="304"/>
      <c r="I22" s="304"/>
    </row>
    <row r="23" spans="1:9" ht="7.5" customHeight="1">
      <c r="A23" s="283"/>
      <c r="B23" s="285"/>
      <c r="C23" s="285"/>
      <c r="D23" s="285"/>
      <c r="E23" s="275"/>
      <c r="F23" s="275"/>
      <c r="G23" s="304"/>
      <c r="H23" s="304"/>
      <c r="I23" s="304"/>
    </row>
    <row r="24" spans="1:9">
      <c r="A24" s="283"/>
      <c r="B24" s="294" t="s">
        <v>1160</v>
      </c>
      <c r="C24" s="303"/>
      <c r="D24" s="294"/>
      <c r="E24" s="268"/>
      <c r="F24" s="275"/>
      <c r="G24" s="304"/>
      <c r="H24" s="304"/>
      <c r="I24" s="304"/>
    </row>
    <row r="25" spans="1:9">
      <c r="A25" s="283">
        <v>9</v>
      </c>
      <c r="B25" s="303"/>
      <c r="C25" s="294" t="s">
        <v>1161</v>
      </c>
      <c r="D25" s="294"/>
      <c r="E25" s="108"/>
      <c r="F25" s="273"/>
      <c r="G25" s="304"/>
      <c r="H25" s="304"/>
      <c r="I25" s="304"/>
    </row>
    <row r="26" spans="1:9">
      <c r="A26" s="283">
        <v>10</v>
      </c>
      <c r="B26" s="303"/>
      <c r="C26" s="294" t="s">
        <v>1162</v>
      </c>
      <c r="D26" s="294"/>
      <c r="E26" s="106"/>
      <c r="F26" s="268"/>
      <c r="G26" s="304"/>
      <c r="H26" s="304"/>
      <c r="I26" s="304"/>
    </row>
    <row r="27" spans="1:9">
      <c r="A27" s="283">
        <v>11</v>
      </c>
      <c r="B27" s="303"/>
      <c r="C27" s="294" t="s">
        <v>1163</v>
      </c>
      <c r="D27" s="294"/>
      <c r="E27" s="106">
        <v>0</v>
      </c>
      <c r="F27" s="268"/>
      <c r="G27" s="304"/>
      <c r="H27" s="304"/>
      <c r="I27" s="304"/>
    </row>
    <row r="28" spans="1:9">
      <c r="A28" s="283">
        <v>12</v>
      </c>
      <c r="B28" s="294" t="s">
        <v>1164</v>
      </c>
      <c r="C28" s="294"/>
      <c r="D28" s="303"/>
      <c r="E28" s="264">
        <v>0</v>
      </c>
      <c r="F28" s="275"/>
      <c r="G28" s="304"/>
      <c r="H28" s="304"/>
      <c r="I28" s="304"/>
    </row>
    <row r="29" spans="1:9" ht="5.25" customHeight="1">
      <c r="A29" s="283"/>
      <c r="B29" s="285"/>
      <c r="C29" s="285"/>
      <c r="D29" s="285"/>
      <c r="E29" s="108"/>
      <c r="F29" s="275"/>
      <c r="G29" s="304"/>
      <c r="H29" s="304"/>
      <c r="I29" s="304"/>
    </row>
    <row r="30" spans="1:9">
      <c r="A30" s="283"/>
      <c r="B30" s="285" t="s">
        <v>1165</v>
      </c>
      <c r="C30" s="285"/>
      <c r="D30" s="285"/>
      <c r="E30" s="106"/>
      <c r="F30" s="268"/>
      <c r="G30" s="304"/>
      <c r="H30" s="304"/>
      <c r="I30" s="304"/>
    </row>
    <row r="31" spans="1:9">
      <c r="A31" s="283">
        <v>13</v>
      </c>
      <c r="B31" s="285"/>
      <c r="C31" s="285" t="s">
        <v>1166</v>
      </c>
      <c r="D31" s="285"/>
      <c r="E31" s="106"/>
      <c r="F31" s="268"/>
      <c r="G31" s="304"/>
      <c r="H31" s="304"/>
      <c r="I31" s="304"/>
    </row>
    <row r="32" spans="1:9">
      <c r="A32" s="283">
        <v>14</v>
      </c>
      <c r="B32" s="285"/>
      <c r="C32" s="285" t="s">
        <v>1162</v>
      </c>
      <c r="D32" s="285"/>
      <c r="E32" s="275"/>
      <c r="F32" s="275"/>
      <c r="G32" s="304"/>
      <c r="H32" s="304"/>
      <c r="I32" s="304"/>
    </row>
    <row r="33" spans="1:9">
      <c r="A33" s="283">
        <v>15</v>
      </c>
      <c r="B33" s="285"/>
      <c r="C33" s="285" t="s">
        <v>1167</v>
      </c>
      <c r="D33" s="285"/>
      <c r="E33" s="268">
        <f>E30+E31+E32</f>
        <v>0</v>
      </c>
      <c r="F33" s="275"/>
      <c r="G33" s="304"/>
      <c r="H33" s="304"/>
      <c r="I33" s="304"/>
    </row>
    <row r="34" spans="1:9">
      <c r="A34" s="283">
        <v>16</v>
      </c>
      <c r="B34" s="285" t="s">
        <v>1168</v>
      </c>
      <c r="C34" s="285"/>
      <c r="D34" s="285"/>
      <c r="E34" s="107">
        <f>E18+E24+E26+E27+E28+E33</f>
        <v>0</v>
      </c>
      <c r="F34" s="275"/>
      <c r="G34" s="304"/>
      <c r="H34" s="304"/>
      <c r="I34" s="304"/>
    </row>
    <row r="35" spans="1:9" ht="5.25" customHeight="1">
      <c r="A35" s="285"/>
      <c r="B35" s="285"/>
      <c r="C35" s="285"/>
      <c r="D35" s="285"/>
      <c r="E35" s="108"/>
      <c r="F35" s="268"/>
      <c r="G35" s="304"/>
      <c r="H35" s="304"/>
      <c r="I35" s="304"/>
    </row>
    <row r="36" spans="1:9">
      <c r="A36" s="283">
        <v>17</v>
      </c>
      <c r="B36" s="285" t="s">
        <v>1169</v>
      </c>
      <c r="C36" s="285"/>
      <c r="D36" s="285"/>
      <c r="E36" s="108"/>
      <c r="F36" s="268"/>
      <c r="G36" s="304"/>
      <c r="H36" s="304"/>
      <c r="I36" s="304"/>
    </row>
    <row r="37" spans="1:9">
      <c r="A37" s="283">
        <v>18</v>
      </c>
      <c r="B37" s="285" t="s">
        <v>1170</v>
      </c>
      <c r="C37" s="285"/>
      <c r="D37" s="285"/>
      <c r="E37" s="108"/>
      <c r="F37" s="268"/>
      <c r="G37" s="304"/>
      <c r="H37" s="304"/>
      <c r="I37" s="304"/>
    </row>
    <row r="38" spans="1:9">
      <c r="A38" s="283">
        <v>19</v>
      </c>
      <c r="B38" s="285" t="s">
        <v>1171</v>
      </c>
      <c r="C38" s="285"/>
      <c r="D38" s="285"/>
      <c r="E38" s="108"/>
      <c r="F38" s="268"/>
      <c r="G38" s="304"/>
      <c r="H38" s="304"/>
      <c r="I38" s="304"/>
    </row>
    <row r="39" spans="1:9" ht="5.25" customHeight="1">
      <c r="A39" s="283"/>
      <c r="B39" s="285"/>
      <c r="C39" s="285"/>
      <c r="D39" s="285"/>
      <c r="E39" s="106"/>
      <c r="F39" s="268"/>
      <c r="G39" s="304"/>
      <c r="H39" s="304"/>
      <c r="I39" s="304"/>
    </row>
    <row r="40" spans="1:9">
      <c r="A40" s="285"/>
      <c r="B40" s="285" t="s">
        <v>1172</v>
      </c>
      <c r="C40" s="285"/>
      <c r="D40" s="285"/>
      <c r="E40" s="106"/>
      <c r="F40" s="268"/>
      <c r="G40" s="304"/>
      <c r="H40" s="304"/>
      <c r="I40" s="304"/>
    </row>
    <row r="41" spans="1:9">
      <c r="A41" s="283">
        <v>20</v>
      </c>
      <c r="B41" s="285"/>
      <c r="C41" s="285" t="s">
        <v>1166</v>
      </c>
      <c r="D41" s="285"/>
      <c r="E41" s="305"/>
      <c r="F41" s="275"/>
      <c r="G41" s="304"/>
      <c r="H41" s="304"/>
      <c r="I41" s="304"/>
    </row>
    <row r="42" spans="1:9">
      <c r="A42" s="283">
        <v>21</v>
      </c>
      <c r="B42" s="285"/>
      <c r="C42" s="285" t="s">
        <v>1162</v>
      </c>
      <c r="D42" s="285"/>
      <c r="E42" s="118"/>
      <c r="F42" s="275"/>
      <c r="G42" s="304"/>
      <c r="H42" s="304"/>
      <c r="I42" s="304"/>
    </row>
    <row r="43" spans="1:9">
      <c r="A43" s="283">
        <v>22</v>
      </c>
      <c r="B43" s="285"/>
      <c r="C43" s="295" t="s">
        <v>1173</v>
      </c>
      <c r="D43" s="285"/>
      <c r="E43" s="122">
        <f>E36-SUM(E39:E41)</f>
        <v>0</v>
      </c>
      <c r="F43" s="305"/>
      <c r="G43" s="304"/>
      <c r="H43" s="304"/>
      <c r="I43" s="304"/>
    </row>
    <row r="44" spans="1:9">
      <c r="A44" s="289">
        <v>23</v>
      </c>
      <c r="B44" s="285"/>
      <c r="C44" s="285" t="s">
        <v>1167</v>
      </c>
      <c r="D44" s="285"/>
      <c r="E44" s="95"/>
      <c r="F44" s="274"/>
      <c r="G44" s="304"/>
      <c r="H44" s="304"/>
      <c r="I44" s="304"/>
    </row>
    <row r="45" spans="1:9">
      <c r="A45" s="283">
        <v>24</v>
      </c>
      <c r="B45" s="285" t="s">
        <v>1174</v>
      </c>
      <c r="C45" s="285"/>
      <c r="D45" s="285"/>
      <c r="E45" s="265"/>
      <c r="F45" s="267"/>
      <c r="G45" s="304"/>
      <c r="H45" s="304"/>
      <c r="I45" s="304"/>
    </row>
    <row r="46" spans="1:9">
      <c r="A46" s="283">
        <v>25</v>
      </c>
      <c r="B46" s="285" t="s">
        <v>1175</v>
      </c>
      <c r="C46" s="285"/>
      <c r="D46" s="285"/>
      <c r="E46" s="95"/>
      <c r="F46" s="270"/>
      <c r="G46" s="304"/>
      <c r="H46" s="304"/>
      <c r="I46" s="304"/>
    </row>
    <row r="47" spans="1:9" ht="4.5" customHeight="1">
      <c r="A47" s="285"/>
      <c r="B47" s="285"/>
      <c r="C47" s="285"/>
      <c r="D47" s="285"/>
      <c r="E47" s="105"/>
      <c r="F47" s="270"/>
      <c r="G47" s="304"/>
      <c r="H47" s="304"/>
      <c r="I47" s="304"/>
    </row>
    <row r="48" spans="1:9">
      <c r="A48" s="283">
        <v>26</v>
      </c>
      <c r="B48" s="285" t="s">
        <v>1176</v>
      </c>
      <c r="C48" s="285"/>
      <c r="D48" s="285"/>
      <c r="E48" s="106">
        <f>I33</f>
        <v>0</v>
      </c>
      <c r="F48" s="270"/>
      <c r="G48" s="304"/>
      <c r="H48" s="304"/>
      <c r="I48" s="304"/>
    </row>
    <row r="49" spans="1:9" ht="4.5" customHeight="1">
      <c r="A49" s="283"/>
      <c r="B49" s="285"/>
      <c r="C49" s="285"/>
      <c r="D49" s="285"/>
      <c r="E49" s="106"/>
      <c r="F49" s="266"/>
      <c r="G49" s="304"/>
      <c r="H49" s="304"/>
      <c r="I49" s="304"/>
    </row>
    <row r="50" spans="1:9">
      <c r="A50" s="287"/>
      <c r="B50" s="285" t="s">
        <v>1177</v>
      </c>
      <c r="C50" s="285"/>
      <c r="D50" s="285"/>
      <c r="E50" s="106"/>
      <c r="F50" s="275"/>
      <c r="G50" s="304"/>
      <c r="H50" s="304"/>
      <c r="I50" s="304"/>
    </row>
    <row r="51" spans="1:9">
      <c r="A51" s="289">
        <v>27</v>
      </c>
      <c r="B51" s="285" t="s">
        <v>1178</v>
      </c>
      <c r="C51" s="285"/>
      <c r="D51" s="293"/>
      <c r="E51" s="123"/>
      <c r="F51" s="275"/>
      <c r="G51" s="304"/>
      <c r="H51" s="304"/>
      <c r="I51" s="304"/>
    </row>
    <row r="52" spans="1:9">
      <c r="A52" s="283">
        <v>28</v>
      </c>
      <c r="B52" s="288" t="s">
        <v>1179</v>
      </c>
      <c r="C52" s="288"/>
      <c r="D52" s="288"/>
      <c r="E52" s="108">
        <f>E47+E48+E49+E50+E51</f>
        <v>0</v>
      </c>
      <c r="F52" s="275"/>
      <c r="G52" s="304"/>
      <c r="H52" s="304"/>
      <c r="I52" s="304"/>
    </row>
    <row r="53" spans="1:9">
      <c r="A53" s="283">
        <v>29</v>
      </c>
      <c r="B53" s="285" t="s">
        <v>1180</v>
      </c>
      <c r="C53" s="285"/>
      <c r="D53" s="285"/>
      <c r="E53" s="106"/>
      <c r="F53" s="275"/>
      <c r="G53" s="304"/>
      <c r="H53" s="304"/>
      <c r="I53" s="304"/>
    </row>
    <row r="54" spans="1:9">
      <c r="A54" s="287">
        <v>30</v>
      </c>
      <c r="B54" s="285" t="s">
        <v>1038</v>
      </c>
      <c r="C54" s="285"/>
      <c r="D54" s="285"/>
      <c r="E54" s="123"/>
      <c r="F54" s="268"/>
      <c r="G54" s="304"/>
      <c r="H54" s="304"/>
      <c r="I54" s="304"/>
    </row>
    <row r="55" spans="1:9" ht="14.25" customHeight="1">
      <c r="A55" s="303"/>
      <c r="B55" s="303"/>
      <c r="C55" s="303"/>
      <c r="D55" s="303"/>
      <c r="E55" s="108">
        <f>E53+E54</f>
        <v>0</v>
      </c>
      <c r="F55" s="275"/>
      <c r="G55" s="304"/>
      <c r="H55" s="304"/>
      <c r="I55" s="304"/>
    </row>
    <row r="56" spans="1:9">
      <c r="A56" s="286">
        <v>31</v>
      </c>
      <c r="B56" s="284" t="s">
        <v>1181</v>
      </c>
      <c r="C56" s="284"/>
      <c r="D56" s="284"/>
      <c r="E56" s="106"/>
      <c r="F56" s="275"/>
      <c r="G56" s="304"/>
      <c r="H56" s="304"/>
      <c r="I56" s="304"/>
    </row>
    <row r="57" spans="1:9" ht="6" customHeight="1">
      <c r="A57" s="286"/>
      <c r="B57" s="303"/>
      <c r="C57" s="303"/>
      <c r="D57" s="303"/>
      <c r="E57" s="304"/>
      <c r="F57" s="268"/>
      <c r="G57" s="304"/>
      <c r="H57" s="304"/>
      <c r="I57" s="304"/>
    </row>
    <row r="58" spans="1:9">
      <c r="A58" s="286"/>
      <c r="B58" s="296" t="s">
        <v>1040</v>
      </c>
      <c r="C58" s="303"/>
      <c r="D58" s="303"/>
      <c r="E58" s="304"/>
      <c r="F58" s="275"/>
      <c r="G58" s="304"/>
      <c r="H58" s="304"/>
      <c r="I58" s="304"/>
    </row>
    <row r="59" spans="1:9">
      <c r="A59" s="303"/>
      <c r="B59" s="296" t="s">
        <v>1041</v>
      </c>
      <c r="C59" s="303"/>
      <c r="D59" s="303"/>
      <c r="E59" s="304"/>
      <c r="F59" s="275"/>
      <c r="G59" s="304"/>
      <c r="H59" s="304"/>
      <c r="I59" s="304"/>
    </row>
    <row r="60" spans="1:9">
      <c r="A60" s="290">
        <v>32</v>
      </c>
      <c r="B60" s="294"/>
      <c r="C60" s="294" t="s">
        <v>1160</v>
      </c>
      <c r="D60" s="294"/>
      <c r="E60" s="304"/>
      <c r="F60" s="275"/>
      <c r="G60" s="304"/>
      <c r="H60" s="304"/>
      <c r="I60" s="304"/>
    </row>
    <row r="61" spans="1:9">
      <c r="A61" s="286">
        <v>33</v>
      </c>
      <c r="B61" s="294"/>
      <c r="C61" s="294" t="s">
        <v>1182</v>
      </c>
      <c r="D61" s="294"/>
      <c r="E61" s="304"/>
      <c r="F61" s="270"/>
      <c r="G61" s="304"/>
      <c r="H61" s="304"/>
      <c r="I61" s="304"/>
    </row>
    <row r="62" spans="1:9">
      <c r="A62" s="286">
        <v>34</v>
      </c>
      <c r="B62" s="294"/>
      <c r="C62" s="294" t="s">
        <v>1183</v>
      </c>
      <c r="D62" s="294"/>
      <c r="E62" s="304"/>
      <c r="F62" s="262"/>
      <c r="G62" s="304"/>
      <c r="H62" s="304"/>
      <c r="I62" s="304"/>
    </row>
    <row r="63" spans="1:9">
      <c r="A63" s="286">
        <v>35</v>
      </c>
      <c r="B63" s="294" t="s">
        <v>1184</v>
      </c>
      <c r="C63" s="294"/>
      <c r="D63" s="303"/>
      <c r="E63" s="306"/>
      <c r="F63" s="305"/>
      <c r="G63" s="304"/>
      <c r="H63" s="304"/>
      <c r="I63" s="304"/>
    </row>
    <row r="64" spans="1:9" ht="6.75" customHeight="1">
      <c r="A64" s="286"/>
      <c r="B64" s="294"/>
      <c r="C64" s="294"/>
      <c r="D64" s="303"/>
      <c r="E64" s="304"/>
      <c r="F64" s="305"/>
      <c r="G64" s="304"/>
      <c r="H64" s="304"/>
      <c r="I64" s="304"/>
    </row>
    <row r="65" spans="1:9">
      <c r="A65" s="286"/>
      <c r="B65" s="294" t="s">
        <v>1185</v>
      </c>
      <c r="C65" s="294"/>
      <c r="D65" s="294"/>
      <c r="E65" s="304"/>
      <c r="F65" s="305"/>
      <c r="G65" s="304"/>
      <c r="H65" s="304"/>
      <c r="I65" s="304"/>
    </row>
    <row r="66" spans="1:9">
      <c r="A66" s="286">
        <v>36</v>
      </c>
      <c r="B66" s="294"/>
      <c r="C66" s="294" t="s">
        <v>1160</v>
      </c>
      <c r="D66" s="294"/>
      <c r="E66" s="304"/>
      <c r="F66" s="305"/>
      <c r="G66" s="304"/>
      <c r="H66" s="304"/>
      <c r="I66" s="304"/>
    </row>
    <row r="67" spans="1:9">
      <c r="A67" s="286">
        <v>37</v>
      </c>
      <c r="B67" s="294"/>
      <c r="C67" s="294" t="s">
        <v>1182</v>
      </c>
      <c r="D67" s="294"/>
      <c r="E67" s="304"/>
      <c r="F67" s="305"/>
      <c r="G67" s="304"/>
      <c r="H67" s="304"/>
      <c r="I67" s="304"/>
    </row>
    <row r="68" spans="1:9">
      <c r="A68" s="286">
        <v>38</v>
      </c>
      <c r="B68" s="294"/>
      <c r="C68" s="294" t="s">
        <v>1183</v>
      </c>
      <c r="D68" s="294"/>
      <c r="E68" s="304"/>
      <c r="F68" s="305"/>
      <c r="G68" s="304"/>
      <c r="H68" s="304"/>
      <c r="I68" s="304"/>
    </row>
    <row r="69" spans="1:9">
      <c r="A69" s="286">
        <v>39</v>
      </c>
      <c r="B69" s="294" t="s">
        <v>1186</v>
      </c>
      <c r="C69" s="294"/>
      <c r="D69" s="303"/>
      <c r="E69" s="306"/>
      <c r="F69" s="305"/>
      <c r="G69" s="304"/>
      <c r="H69" s="304"/>
      <c r="I69" s="304"/>
    </row>
    <row r="70" spans="1:9">
      <c r="A70" s="286">
        <v>40</v>
      </c>
      <c r="B70" s="294" t="s">
        <v>1187</v>
      </c>
      <c r="C70" s="294"/>
      <c r="D70" s="294"/>
      <c r="E70" s="304"/>
      <c r="F70" s="305"/>
      <c r="G70" s="304"/>
      <c r="H70" s="304"/>
      <c r="I70" s="304"/>
    </row>
    <row r="71" spans="1:9">
      <c r="A71" s="286">
        <v>41</v>
      </c>
      <c r="B71" s="297" t="s">
        <v>1190</v>
      </c>
      <c r="C71" s="297"/>
      <c r="D71" s="297"/>
      <c r="E71" s="304"/>
      <c r="F71" s="305"/>
      <c r="G71" s="304"/>
      <c r="H71" s="304"/>
      <c r="I71" s="304"/>
    </row>
    <row r="72" spans="1:9">
      <c r="A72" s="286">
        <v>42</v>
      </c>
      <c r="B72" s="297" t="s">
        <v>1191</v>
      </c>
      <c r="C72" s="297"/>
      <c r="D72" s="297"/>
      <c r="E72" s="304"/>
      <c r="F72" s="305"/>
      <c r="G72" s="304"/>
      <c r="H72" s="304"/>
      <c r="I72" s="304"/>
    </row>
    <row r="73" spans="1:9">
      <c r="A73" s="286">
        <v>43</v>
      </c>
      <c r="B73" s="294" t="s">
        <v>1188</v>
      </c>
      <c r="C73" s="294"/>
      <c r="D73" s="294"/>
      <c r="E73" s="304"/>
      <c r="F73" s="305"/>
      <c r="G73" s="304"/>
      <c r="H73" s="304"/>
      <c r="I73" s="304"/>
    </row>
    <row r="74" spans="1:9">
      <c r="A74" s="286">
        <v>44</v>
      </c>
      <c r="B74" s="297" t="s">
        <v>1051</v>
      </c>
      <c r="C74" s="297"/>
      <c r="D74" s="297"/>
      <c r="E74" s="304"/>
      <c r="F74" s="305"/>
      <c r="G74" s="304"/>
      <c r="H74" s="304"/>
      <c r="I74" s="304"/>
    </row>
    <row r="75" spans="1:9">
      <c r="A75" s="287">
        <v>45</v>
      </c>
      <c r="B75" s="297" t="s">
        <v>1189</v>
      </c>
      <c r="C75" s="297"/>
      <c r="D75" s="297"/>
      <c r="E75" s="304"/>
      <c r="F75" s="305"/>
      <c r="G75" s="304"/>
      <c r="H75" s="304"/>
      <c r="I75" s="304"/>
    </row>
    <row r="76" spans="1:9">
      <c r="A76" s="287">
        <v>46</v>
      </c>
      <c r="B76" s="294" t="s">
        <v>1052</v>
      </c>
      <c r="C76" s="294"/>
      <c r="D76" s="294"/>
      <c r="E76" s="124">
        <f ca="1">'Staffing ISWC'!E93/1000</f>
        <v>3567.6906494455952</v>
      </c>
      <c r="F76" s="305"/>
      <c r="G76" s="304"/>
      <c r="H76" s="304"/>
      <c r="I76" s="304"/>
    </row>
    <row r="77" spans="1:9">
      <c r="A77" s="286"/>
      <c r="B77" s="303"/>
      <c r="C77" s="303"/>
      <c r="D77" s="303"/>
      <c r="E77" s="304"/>
      <c r="F77" s="305"/>
      <c r="G77" s="304"/>
      <c r="H77" s="304"/>
      <c r="I77" s="304"/>
    </row>
    <row r="78" spans="1:9" ht="13.5" thickBot="1">
      <c r="A78" s="287">
        <v>47</v>
      </c>
      <c r="B78" s="298" t="s">
        <v>1054</v>
      </c>
      <c r="C78" s="298"/>
      <c r="D78" s="298"/>
      <c r="E78" s="125">
        <f ca="1">E52-E55+E56+E76</f>
        <v>3567.6906494455952</v>
      </c>
      <c r="F78" s="305"/>
      <c r="G78" s="304"/>
      <c r="H78" s="304"/>
      <c r="I78" s="304"/>
    </row>
    <row r="79" spans="1:9" ht="13.5" thickTop="1"/>
  </sheetData>
  <pageMargins left="1.2" right="0.7" top="0.5" bottom="0" header="0.3" footer="0.3"/>
  <pageSetup scale="80" orientation="portrait" r:id="rId1"/>
  <headerFooter>
    <oddHeader>&amp;RExhibit No.___(MDF-2)
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70" zoomScaleNormal="100" workbookViewId="0">
      <selection activeCell="K57" sqref="K57"/>
    </sheetView>
  </sheetViews>
  <sheetFormatPr defaultColWidth="9.140625" defaultRowHeight="12.75"/>
  <cols>
    <col min="1" max="1" width="10.42578125" style="2" customWidth="1"/>
    <col min="2" max="2" width="47.28515625" style="2" bestFit="1" customWidth="1"/>
    <col min="3" max="3" width="20.140625" style="2" customWidth="1"/>
    <col min="4" max="4" width="2.42578125" style="2" customWidth="1"/>
    <col min="5" max="5" width="20.140625" style="8" customWidth="1"/>
    <col min="6" max="6" width="16.140625" style="245" hidden="1" customWidth="1"/>
    <col min="7" max="7" width="14.5703125" style="8" hidden="1" customWidth="1"/>
    <col min="8" max="11" width="14.5703125" style="8" customWidth="1"/>
    <col min="12" max="13" width="14.5703125" style="8" bestFit="1" customWidth="1"/>
    <col min="14" max="16384" width="9.140625" style="8"/>
  </cols>
  <sheetData>
    <row r="1" spans="1:7" s="14" customFormat="1">
      <c r="A1" s="310" t="s">
        <v>22</v>
      </c>
      <c r="B1" s="310"/>
      <c r="C1" s="310"/>
      <c r="D1" s="310"/>
      <c r="E1" s="310"/>
      <c r="F1" s="242"/>
    </row>
    <row r="2" spans="1:7" s="14" customFormat="1">
      <c r="A2" s="310" t="s">
        <v>1057</v>
      </c>
      <c r="B2" s="310"/>
      <c r="C2" s="310"/>
      <c r="D2" s="310"/>
      <c r="E2" s="310"/>
      <c r="F2" s="242"/>
    </row>
    <row r="3" spans="1:7" s="14" customFormat="1">
      <c r="A3" s="310" t="s">
        <v>1065</v>
      </c>
      <c r="B3" s="310"/>
      <c r="C3" s="310"/>
      <c r="D3" s="310"/>
      <c r="E3" s="310"/>
      <c r="F3" s="242"/>
    </row>
    <row r="4" spans="1:7" s="14" customFormat="1">
      <c r="A4" s="310"/>
      <c r="B4" s="310"/>
      <c r="C4" s="310"/>
      <c r="D4" s="310"/>
      <c r="E4" s="310"/>
      <c r="F4" s="242"/>
    </row>
    <row r="5" spans="1:7" s="14" customFormat="1">
      <c r="A5" s="29" t="s">
        <v>7</v>
      </c>
      <c r="E5" s="15">
        <v>40908</v>
      </c>
      <c r="F5" s="242"/>
    </row>
    <row r="6" spans="1:7" s="14" customFormat="1">
      <c r="A6" s="48" t="s">
        <v>5</v>
      </c>
      <c r="B6" s="243" t="s">
        <v>3</v>
      </c>
      <c r="C6" s="243"/>
      <c r="D6" s="243"/>
      <c r="E6" s="16" t="s">
        <v>10</v>
      </c>
      <c r="F6" s="244" t="s">
        <v>661</v>
      </c>
    </row>
    <row r="7" spans="1:7">
      <c r="E7" s="82"/>
    </row>
    <row r="8" spans="1:7">
      <c r="A8" s="1">
        <v>1</v>
      </c>
      <c r="B8" s="202" t="s">
        <v>624</v>
      </c>
      <c r="C8" s="33"/>
      <c r="D8" s="33"/>
      <c r="E8" s="3"/>
    </row>
    <row r="9" spans="1:7">
      <c r="A9" s="1">
        <f>A8+1</f>
        <v>2</v>
      </c>
      <c r="B9" s="39" t="s">
        <v>604</v>
      </c>
      <c r="C9" s="39"/>
      <c r="D9" s="39"/>
      <c r="E9" s="130">
        <f ca="1">'Staff Adjustments'!U9</f>
        <v>1163975998</v>
      </c>
      <c r="F9" s="246" t="s">
        <v>603</v>
      </c>
    </row>
    <row r="10" spans="1:7">
      <c r="A10" s="1">
        <f t="shared" ref="A10:A65" si="0">A9+1</f>
        <v>3</v>
      </c>
      <c r="B10" s="39" t="s">
        <v>619</v>
      </c>
      <c r="C10" s="39"/>
      <c r="D10" s="39"/>
      <c r="E10" s="3">
        <f ca="1">'Staff Adjustments'!U10</f>
        <v>51547000</v>
      </c>
      <c r="F10" s="246" t="s">
        <v>603</v>
      </c>
    </row>
    <row r="11" spans="1:7">
      <c r="A11" s="1">
        <f t="shared" si="0"/>
        <v>4</v>
      </c>
      <c r="B11" s="39" t="s">
        <v>620</v>
      </c>
      <c r="C11" s="39"/>
      <c r="D11" s="39"/>
      <c r="E11" s="3">
        <f ca="1">'Staff Adjustments'!U11</f>
        <v>1092967434</v>
      </c>
      <c r="F11" s="246" t="s">
        <v>603</v>
      </c>
    </row>
    <row r="12" spans="1:7">
      <c r="A12" s="1">
        <f t="shared" si="0"/>
        <v>5</v>
      </c>
      <c r="B12" s="39" t="s">
        <v>622</v>
      </c>
      <c r="C12" s="39"/>
      <c r="D12" s="39"/>
      <c r="E12" s="3">
        <f ca="1">'Staff Adjustments'!U12</f>
        <v>-38271200</v>
      </c>
      <c r="F12" s="246" t="s">
        <v>603</v>
      </c>
    </row>
    <row r="13" spans="1:7">
      <c r="A13" s="1">
        <f t="shared" si="0"/>
        <v>6</v>
      </c>
      <c r="B13" s="39" t="s">
        <v>621</v>
      </c>
      <c r="C13" s="39"/>
      <c r="D13" s="39"/>
      <c r="E13" s="3">
        <f ca="1">'Staff Adjustments'!U13</f>
        <v>4375000</v>
      </c>
      <c r="F13" s="246" t="s">
        <v>603</v>
      </c>
    </row>
    <row r="14" spans="1:7">
      <c r="A14" s="1">
        <f t="shared" si="0"/>
        <v>7</v>
      </c>
      <c r="B14" s="39" t="s">
        <v>605</v>
      </c>
      <c r="C14" s="39"/>
      <c r="D14" s="39"/>
      <c r="E14" s="3">
        <f ca="1">'Staff Adjustments'!U14</f>
        <v>81800000</v>
      </c>
      <c r="F14" s="246" t="s">
        <v>603</v>
      </c>
    </row>
    <row r="15" spans="1:7">
      <c r="A15" s="1">
        <f t="shared" si="0"/>
        <v>8</v>
      </c>
      <c r="E15" s="3"/>
    </row>
    <row r="16" spans="1:7">
      <c r="A16" s="1">
        <f t="shared" si="0"/>
        <v>9</v>
      </c>
      <c r="B16" s="194" t="s">
        <v>21</v>
      </c>
      <c r="C16" s="194"/>
      <c r="D16" s="194"/>
      <c r="E16" s="131">
        <f ca="1">SUM(E9:E15)</f>
        <v>2356394232</v>
      </c>
      <c r="F16" s="245">
        <f ca="1">2155784630-E16</f>
        <v>-200609602</v>
      </c>
      <c r="G16" s="43"/>
    </row>
    <row r="17" spans="1:8">
      <c r="A17" s="1">
        <f t="shared" si="0"/>
        <v>10</v>
      </c>
      <c r="E17" s="3"/>
    </row>
    <row r="18" spans="1:8">
      <c r="A18" s="1">
        <f t="shared" si="0"/>
        <v>11</v>
      </c>
      <c r="B18" s="202" t="s">
        <v>625</v>
      </c>
      <c r="C18" s="33"/>
      <c r="D18" s="33"/>
      <c r="E18" s="3"/>
    </row>
    <row r="19" spans="1:8">
      <c r="A19" s="1">
        <f t="shared" si="0"/>
        <v>12</v>
      </c>
      <c r="E19" s="3"/>
    </row>
    <row r="20" spans="1:8">
      <c r="A20" s="1">
        <f t="shared" si="0"/>
        <v>13</v>
      </c>
      <c r="B20" s="39" t="s">
        <v>626</v>
      </c>
      <c r="C20" s="39"/>
      <c r="D20" s="39"/>
      <c r="E20" s="130">
        <f ca="1">'Staff Adjustments'!U20</f>
        <v>2845901498</v>
      </c>
      <c r="F20" s="45" t="s">
        <v>603</v>
      </c>
      <c r="G20" s="44"/>
      <c r="H20" s="45"/>
    </row>
    <row r="21" spans="1:8">
      <c r="A21" s="1">
        <f t="shared" si="0"/>
        <v>14</v>
      </c>
      <c r="B21" s="39" t="s">
        <v>627</v>
      </c>
      <c r="C21" s="39"/>
      <c r="D21" s="39"/>
      <c r="E21" s="3">
        <f ca="1">'Staff Adjustments'!U21</f>
        <v>-997185875</v>
      </c>
      <c r="F21" s="45" t="s">
        <v>603</v>
      </c>
    </row>
    <row r="22" spans="1:8">
      <c r="A22" s="1">
        <f t="shared" si="0"/>
        <v>15</v>
      </c>
      <c r="B22" s="39" t="s">
        <v>628</v>
      </c>
      <c r="C22" s="39"/>
      <c r="D22" s="39"/>
      <c r="E22" s="3">
        <f ca="1">'Staff Adjustments'!U22</f>
        <v>731280715</v>
      </c>
      <c r="F22" s="45" t="s">
        <v>603</v>
      </c>
    </row>
    <row r="23" spans="1:8">
      <c r="A23" s="1">
        <f t="shared" si="0"/>
        <v>16</v>
      </c>
      <c r="B23" s="39" t="s">
        <v>633</v>
      </c>
      <c r="C23" s="39"/>
      <c r="D23" s="39"/>
      <c r="E23" s="3">
        <f ca="1">'Staff Adjustments'!U23</f>
        <v>-252758368</v>
      </c>
      <c r="F23" s="45" t="s">
        <v>603</v>
      </c>
    </row>
    <row r="24" spans="1:8">
      <c r="A24" s="1">
        <f t="shared" si="0"/>
        <v>17</v>
      </c>
      <c r="B24" s="39" t="s">
        <v>629</v>
      </c>
      <c r="C24" s="39"/>
      <c r="D24" s="39"/>
      <c r="E24" s="3">
        <f ca="1">'Staff Adjustments'!U24</f>
        <v>2753493</v>
      </c>
      <c r="F24" s="45" t="s">
        <v>603</v>
      </c>
      <c r="G24" s="44"/>
      <c r="H24" s="45"/>
    </row>
    <row r="25" spans="1:8">
      <c r="A25" s="1">
        <f t="shared" si="0"/>
        <v>18</v>
      </c>
      <c r="B25" s="39" t="s">
        <v>630</v>
      </c>
      <c r="C25" s="39"/>
      <c r="D25" s="39"/>
      <c r="E25" s="3">
        <f ca="1">'Staff Adjustments'!U25</f>
        <v>-2707818</v>
      </c>
      <c r="F25" s="45" t="s">
        <v>603</v>
      </c>
      <c r="G25" s="44"/>
      <c r="H25" s="45"/>
    </row>
    <row r="26" spans="1:8">
      <c r="A26" s="1">
        <f t="shared" si="0"/>
        <v>19</v>
      </c>
      <c r="B26" s="39" t="s">
        <v>631</v>
      </c>
      <c r="C26" s="39"/>
      <c r="D26" s="39"/>
      <c r="E26" s="3">
        <f ca="1">'Staff Adjustments'!U26</f>
        <v>190457922</v>
      </c>
      <c r="F26" s="45" t="s">
        <v>603</v>
      </c>
      <c r="G26" s="44"/>
      <c r="H26" s="45"/>
    </row>
    <row r="27" spans="1:8">
      <c r="A27" s="1">
        <f t="shared" si="0"/>
        <v>20</v>
      </c>
      <c r="B27" s="39" t="s">
        <v>632</v>
      </c>
      <c r="C27" s="39"/>
      <c r="D27" s="39"/>
      <c r="E27" s="3">
        <f ca="1">'Staff Adjustments'!U27</f>
        <v>-54724512</v>
      </c>
      <c r="F27" s="45" t="s">
        <v>603</v>
      </c>
    </row>
    <row r="28" spans="1:8">
      <c r="A28" s="1">
        <f t="shared" si="0"/>
        <v>21</v>
      </c>
      <c r="B28" s="39" t="s">
        <v>662</v>
      </c>
      <c r="C28" s="39"/>
      <c r="D28" s="39"/>
      <c r="E28" s="3">
        <f ca="1">'Staff Adjustments'!U28</f>
        <v>-8579994.9875000007</v>
      </c>
      <c r="F28" s="45" t="s">
        <v>603</v>
      </c>
    </row>
    <row r="29" spans="1:8">
      <c r="A29" s="1">
        <f t="shared" si="0"/>
        <v>22</v>
      </c>
      <c r="B29" s="39" t="s">
        <v>634</v>
      </c>
      <c r="C29" s="39"/>
      <c r="D29" s="39"/>
      <c r="E29" s="3">
        <f ca="1">'Staff Adjustments'!U29</f>
        <v>-439431604</v>
      </c>
      <c r="G29" s="43">
        <f ca="1">-369882000-E29</f>
        <v>69549604</v>
      </c>
    </row>
    <row r="30" spans="1:8">
      <c r="A30" s="1">
        <f t="shared" si="0"/>
        <v>23</v>
      </c>
      <c r="B30" s="39" t="s">
        <v>635</v>
      </c>
      <c r="C30" s="39"/>
      <c r="D30" s="39"/>
      <c r="E30" s="3">
        <f ca="1">'Staff Adjustments'!U30</f>
        <v>263467961.74375001</v>
      </c>
      <c r="G30" s="43">
        <f ca="1">264386669-E30</f>
        <v>918707.25624999404</v>
      </c>
      <c r="H30" s="43"/>
    </row>
    <row r="31" spans="1:8">
      <c r="A31" s="1">
        <f t="shared" si="0"/>
        <v>24</v>
      </c>
      <c r="B31" s="40" t="s">
        <v>606</v>
      </c>
      <c r="C31" s="40"/>
      <c r="D31" s="40"/>
      <c r="E31" s="3">
        <f ca="1">'Staff Adjustments'!U31</f>
        <v>-11053476</v>
      </c>
      <c r="F31" s="45" t="s">
        <v>603</v>
      </c>
    </row>
    <row r="32" spans="1:8">
      <c r="A32" s="1">
        <f t="shared" si="0"/>
        <v>25</v>
      </c>
      <c r="B32" s="39" t="s">
        <v>636</v>
      </c>
      <c r="C32" s="39"/>
      <c r="D32" s="39"/>
      <c r="E32" s="3">
        <f ca="1">'Staff Adjustments'!U32</f>
        <v>2051199</v>
      </c>
      <c r="F32" s="45" t="s">
        <v>603</v>
      </c>
      <c r="G32" s="3"/>
      <c r="H32" s="43"/>
    </row>
    <row r="33" spans="1:8">
      <c r="A33" s="1">
        <f t="shared" si="0"/>
        <v>26</v>
      </c>
      <c r="B33" s="39" t="s">
        <v>617</v>
      </c>
      <c r="C33" s="39"/>
      <c r="D33" s="39"/>
      <c r="E33" s="3">
        <f ca="1">'Staff Adjustments'!U33</f>
        <v>-138023452</v>
      </c>
      <c r="F33" s="45" t="s">
        <v>603</v>
      </c>
      <c r="G33" s="3"/>
      <c r="H33" s="43"/>
    </row>
    <row r="34" spans="1:8">
      <c r="A34" s="1">
        <f t="shared" si="0"/>
        <v>27</v>
      </c>
      <c r="B34" s="40" t="s">
        <v>607</v>
      </c>
      <c r="C34" s="40"/>
      <c r="D34" s="40"/>
      <c r="E34" s="3">
        <f ca="1">'Staff Adjustments'!U34</f>
        <v>20008192</v>
      </c>
      <c r="F34" s="45" t="s">
        <v>603</v>
      </c>
    </row>
    <row r="35" spans="1:8">
      <c r="A35" s="1">
        <f t="shared" si="0"/>
        <v>28</v>
      </c>
      <c r="B35" s="33" t="s">
        <v>637</v>
      </c>
      <c r="C35" s="33"/>
      <c r="D35" s="33"/>
      <c r="E35" s="131">
        <f ca="1">SUM(E20:E34)</f>
        <v>2151455880.7562499</v>
      </c>
      <c r="F35" s="245">
        <f ca="1">1965585644-E35</f>
        <v>-185870236.7562499</v>
      </c>
    </row>
    <row r="36" spans="1:8" ht="9" customHeight="1">
      <c r="A36" s="1">
        <f t="shared" si="0"/>
        <v>29</v>
      </c>
      <c r="B36" s="5"/>
      <c r="C36" s="5"/>
      <c r="D36" s="5"/>
      <c r="E36" s="34"/>
    </row>
    <row r="37" spans="1:8" ht="9" customHeight="1">
      <c r="A37" s="1">
        <f t="shared" si="0"/>
        <v>30</v>
      </c>
      <c r="B37" s="33"/>
      <c r="C37" s="33"/>
      <c r="D37" s="33"/>
      <c r="E37" s="34"/>
    </row>
    <row r="38" spans="1:8">
      <c r="A38" s="1">
        <f t="shared" si="0"/>
        <v>31</v>
      </c>
      <c r="B38" s="202" t="s">
        <v>15</v>
      </c>
      <c r="C38" s="33"/>
      <c r="D38" s="33"/>
      <c r="E38" s="11"/>
    </row>
    <row r="39" spans="1:8">
      <c r="A39" s="1">
        <f t="shared" si="0"/>
        <v>32</v>
      </c>
      <c r="E39" s="11"/>
    </row>
    <row r="40" spans="1:8">
      <c r="A40" s="1">
        <f t="shared" si="0"/>
        <v>33</v>
      </c>
      <c r="B40" s="9" t="s">
        <v>638</v>
      </c>
      <c r="C40" s="9"/>
      <c r="D40" s="9"/>
      <c r="E40" s="3">
        <f ca="1">'Staff Adjustments'!U39</f>
        <v>0</v>
      </c>
      <c r="F40" s="246" t="s">
        <v>603</v>
      </c>
    </row>
    <row r="41" spans="1:8" s="42" customFormat="1">
      <c r="A41" s="1">
        <f t="shared" si="0"/>
        <v>34</v>
      </c>
      <c r="B41" s="9" t="s">
        <v>639</v>
      </c>
      <c r="C41" s="9"/>
      <c r="D41" s="9"/>
      <c r="E41" s="3">
        <f ca="1">'Staff Adjustments'!U40</f>
        <v>75372715.491249993</v>
      </c>
      <c r="F41" s="246" t="s">
        <v>603</v>
      </c>
    </row>
    <row r="42" spans="1:8" s="42" customFormat="1">
      <c r="A42" s="1">
        <f t="shared" si="0"/>
        <v>35</v>
      </c>
      <c r="B42" s="33" t="s">
        <v>16</v>
      </c>
      <c r="C42" s="33"/>
      <c r="D42" s="33"/>
      <c r="E42" s="131">
        <f ca="1">SUM(E40:E41)</f>
        <v>75372715.491249993</v>
      </c>
      <c r="F42" s="245">
        <f ca="1">67710926-E42</f>
        <v>-7661789.4912499934</v>
      </c>
      <c r="G42" s="43"/>
    </row>
    <row r="43" spans="1:8">
      <c r="A43" s="1">
        <f t="shared" si="0"/>
        <v>36</v>
      </c>
      <c r="E43" s="11"/>
    </row>
    <row r="44" spans="1:8">
      <c r="A44" s="1">
        <f t="shared" si="0"/>
        <v>37</v>
      </c>
      <c r="B44" s="202" t="s">
        <v>623</v>
      </c>
      <c r="C44" s="33"/>
      <c r="D44" s="33"/>
    </row>
    <row r="45" spans="1:8">
      <c r="A45" s="1">
        <f t="shared" si="0"/>
        <v>38</v>
      </c>
      <c r="B45" s="247"/>
      <c r="C45" s="247"/>
      <c r="D45" s="247"/>
      <c r="E45" s="3"/>
    </row>
    <row r="46" spans="1:8">
      <c r="A46" s="1">
        <f t="shared" si="0"/>
        <v>39</v>
      </c>
      <c r="B46" s="248" t="s">
        <v>18</v>
      </c>
      <c r="C46" s="248"/>
      <c r="D46" s="248"/>
      <c r="E46" s="130">
        <f ca="1">'Staff Adjustments'!U46</f>
        <v>4824696</v>
      </c>
      <c r="F46" s="246" t="s">
        <v>603</v>
      </c>
    </row>
    <row r="47" spans="1:8">
      <c r="A47" s="1">
        <f t="shared" si="0"/>
        <v>40</v>
      </c>
      <c r="B47" s="9" t="s">
        <v>608</v>
      </c>
      <c r="C47" s="9"/>
      <c r="D47" s="9"/>
      <c r="E47" s="3">
        <f ca="1">'Staff Adjustments'!U47</f>
        <v>72122526</v>
      </c>
      <c r="F47" s="246" t="s">
        <v>603</v>
      </c>
    </row>
    <row r="48" spans="1:8">
      <c r="A48" s="1">
        <f t="shared" si="0"/>
        <v>41</v>
      </c>
      <c r="B48" s="248" t="s">
        <v>4</v>
      </c>
      <c r="C48" s="248"/>
      <c r="D48" s="248"/>
      <c r="E48" s="3">
        <f ca="1">'Staff Adjustments'!U48</f>
        <v>12417501</v>
      </c>
      <c r="F48" s="246" t="s">
        <v>603</v>
      </c>
    </row>
    <row r="49" spans="1:8">
      <c r="A49" s="1">
        <f t="shared" si="0"/>
        <v>42</v>
      </c>
      <c r="B49" s="41" t="s">
        <v>609</v>
      </c>
      <c r="C49" s="41"/>
      <c r="D49" s="41"/>
      <c r="E49" s="3">
        <f ca="1">'Staff Adjustments'!U49</f>
        <v>9556364</v>
      </c>
      <c r="F49" s="246" t="s">
        <v>603</v>
      </c>
    </row>
    <row r="50" spans="1:8">
      <c r="A50" s="1">
        <f t="shared" si="0"/>
        <v>43</v>
      </c>
      <c r="B50" s="41" t="s">
        <v>610</v>
      </c>
      <c r="C50" s="41"/>
      <c r="D50" s="41"/>
      <c r="E50" s="3">
        <f ca="1">'Staff Adjustments'!U50</f>
        <v>16762579.027083332</v>
      </c>
      <c r="F50" s="246" t="s">
        <v>603</v>
      </c>
    </row>
    <row r="51" spans="1:8">
      <c r="A51" s="1">
        <f t="shared" si="0"/>
        <v>44</v>
      </c>
      <c r="B51" s="41" t="s">
        <v>611</v>
      </c>
      <c r="C51" s="41"/>
      <c r="D51" s="41"/>
      <c r="E51" s="3">
        <f ca="1">'Staff Adjustments'!U51</f>
        <v>-29881018</v>
      </c>
      <c r="G51" s="43">
        <f ca="1">-20979143-E51</f>
        <v>8901875</v>
      </c>
      <c r="H51" s="44"/>
    </row>
    <row r="52" spans="1:8">
      <c r="A52" s="1">
        <f t="shared" si="0"/>
        <v>45</v>
      </c>
      <c r="B52" s="41" t="s">
        <v>612</v>
      </c>
      <c r="C52" s="41"/>
      <c r="D52" s="41"/>
      <c r="E52" s="3">
        <f ca="1">'Staff Adjustments'!U52</f>
        <v>-1598471</v>
      </c>
      <c r="F52" s="246" t="s">
        <v>603</v>
      </c>
    </row>
    <row r="53" spans="1:8">
      <c r="A53" s="1">
        <f t="shared" si="0"/>
        <v>46</v>
      </c>
      <c r="B53" s="41" t="s">
        <v>613</v>
      </c>
      <c r="C53" s="41"/>
      <c r="D53" s="41"/>
      <c r="E53" s="3">
        <f ca="1">'Staff Adjustments'!U53</f>
        <v>-15469988</v>
      </c>
      <c r="F53" s="246" t="s">
        <v>603</v>
      </c>
    </row>
    <row r="54" spans="1:8">
      <c r="A54" s="1">
        <f t="shared" si="0"/>
        <v>47</v>
      </c>
      <c r="B54" s="9" t="s">
        <v>614</v>
      </c>
      <c r="C54" s="9"/>
      <c r="D54" s="9"/>
      <c r="E54" s="3">
        <f ca="1">'Staff Adjustments'!U54</f>
        <v>-67333807</v>
      </c>
      <c r="G54" s="43">
        <f ca="1">-100229463-E54</f>
        <v>-32895656</v>
      </c>
    </row>
    <row r="55" spans="1:8">
      <c r="A55" s="1">
        <f t="shared" si="0"/>
        <v>48</v>
      </c>
      <c r="B55" s="41" t="s">
        <v>615</v>
      </c>
      <c r="C55" s="41"/>
      <c r="D55" s="41"/>
      <c r="E55" s="3">
        <f ca="1">'Staff Adjustments'!U55</f>
        <v>87969522</v>
      </c>
      <c r="F55" s="246" t="s">
        <v>603</v>
      </c>
    </row>
    <row r="56" spans="1:8">
      <c r="A56" s="1">
        <f t="shared" si="0"/>
        <v>49</v>
      </c>
      <c r="B56" s="41" t="s">
        <v>616</v>
      </c>
      <c r="C56" s="41"/>
      <c r="D56" s="41"/>
      <c r="E56" s="3">
        <f ca="1">'Staff Adjustments'!U56</f>
        <v>287381.20333333331</v>
      </c>
      <c r="F56" s="246" t="s">
        <v>603</v>
      </c>
    </row>
    <row r="57" spans="1:8">
      <c r="A57" s="1">
        <f t="shared" si="0"/>
        <v>50</v>
      </c>
      <c r="B57" s="9" t="s">
        <v>618</v>
      </c>
      <c r="C57" s="9"/>
      <c r="D57" s="9"/>
      <c r="E57" s="3">
        <f ca="1">'Staff Adjustments'!U57</f>
        <v>-3910956.7187499995</v>
      </c>
      <c r="G57" s="54">
        <f ca="1">-13846870-E57</f>
        <v>-9935913.28125</v>
      </c>
      <c r="H57" s="44"/>
    </row>
    <row r="58" spans="1:8" s="42" customFormat="1">
      <c r="A58" s="1">
        <f t="shared" si="0"/>
        <v>51</v>
      </c>
      <c r="B58" s="33" t="s">
        <v>976</v>
      </c>
      <c r="C58" s="33"/>
      <c r="D58" s="33"/>
      <c r="E58" s="133">
        <f ca="1">SUM(E46:E57)</f>
        <v>85746328.51166667</v>
      </c>
      <c r="F58" s="245">
        <f ca="1">85560340-E58</f>
        <v>-185988.51166667044</v>
      </c>
      <c r="G58" s="43"/>
      <c r="H58" s="46"/>
    </row>
    <row r="59" spans="1:8" s="42" customFormat="1">
      <c r="A59" s="1">
        <f t="shared" si="0"/>
        <v>52</v>
      </c>
      <c r="B59" s="5"/>
      <c r="C59" s="5"/>
      <c r="D59" s="5"/>
      <c r="E59" s="10"/>
      <c r="F59" s="249"/>
    </row>
    <row r="60" spans="1:8" ht="13.5" thickBot="1">
      <c r="A60" s="1">
        <f t="shared" si="0"/>
        <v>53</v>
      </c>
      <c r="B60" s="5" t="s">
        <v>6</v>
      </c>
      <c r="C60" s="5" t="s">
        <v>1192</v>
      </c>
      <c r="D60" s="5"/>
      <c r="E60" s="132">
        <f ca="1">SUM(E58,E42,E35)</f>
        <v>2312574924.7591667</v>
      </c>
    </row>
    <row r="61" spans="1:8" ht="13.5" thickTop="1">
      <c r="A61" s="1">
        <f t="shared" si="0"/>
        <v>54</v>
      </c>
      <c r="B61" s="5"/>
      <c r="C61" s="5"/>
      <c r="D61" s="5"/>
      <c r="E61" s="2"/>
    </row>
    <row r="62" spans="1:8" ht="13.5" thickBot="1">
      <c r="A62" s="1">
        <f t="shared" si="0"/>
        <v>55</v>
      </c>
      <c r="B62" s="5" t="s">
        <v>20</v>
      </c>
      <c r="C62" s="5" t="s">
        <v>1193</v>
      </c>
      <c r="D62" s="5"/>
      <c r="E62" s="134">
        <f ca="1">E16-E60</f>
        <v>43819307.240833282</v>
      </c>
    </row>
    <row r="63" spans="1:8" ht="14.25" customHeight="1" thickTop="1">
      <c r="A63" s="1">
        <f t="shared" si="0"/>
        <v>56</v>
      </c>
      <c r="B63" s="5"/>
      <c r="C63" s="5"/>
      <c r="D63" s="5"/>
      <c r="E63" s="5"/>
    </row>
    <row r="64" spans="1:8" ht="14.25" customHeight="1">
      <c r="A64" s="1">
        <f t="shared" si="0"/>
        <v>57</v>
      </c>
      <c r="B64" s="5"/>
      <c r="C64" s="5"/>
      <c r="D64" s="5"/>
      <c r="E64" s="12"/>
    </row>
    <row r="65" spans="1:8" ht="25.5">
      <c r="A65" s="1">
        <f t="shared" si="0"/>
        <v>58</v>
      </c>
      <c r="B65" s="241" t="s">
        <v>640</v>
      </c>
      <c r="C65" s="241"/>
      <c r="D65" s="241"/>
      <c r="E65" s="241"/>
      <c r="H65" s="60"/>
    </row>
    <row r="66" spans="1:8">
      <c r="A66" s="1">
        <f>A65+1</f>
        <v>59</v>
      </c>
      <c r="B66" s="226"/>
      <c r="C66" s="226"/>
      <c r="D66" s="226"/>
      <c r="E66" s="10"/>
    </row>
    <row r="67" spans="1:8">
      <c r="A67" s="1">
        <f t="shared" ref="A67:A106" si="1">A66+1</f>
        <v>60</v>
      </c>
      <c r="B67" s="250" t="s">
        <v>17</v>
      </c>
      <c r="C67" s="302" t="s">
        <v>1195</v>
      </c>
      <c r="D67" s="250"/>
      <c r="E67" s="135">
        <f ca="1">E60</f>
        <v>2312574924.7591667</v>
      </c>
    </row>
    <row r="68" spans="1:8">
      <c r="A68" s="1">
        <f t="shared" si="1"/>
        <v>61</v>
      </c>
      <c r="B68" s="39" t="s">
        <v>648</v>
      </c>
      <c r="C68" s="299"/>
      <c r="D68" s="39"/>
      <c r="E68" s="7"/>
    </row>
    <row r="69" spans="1:8">
      <c r="A69" s="1">
        <f t="shared" si="1"/>
        <v>62</v>
      </c>
      <c r="B69" s="234" t="s">
        <v>642</v>
      </c>
      <c r="C69" s="301" t="s">
        <v>1194</v>
      </c>
      <c r="D69" s="234"/>
      <c r="E69" s="7">
        <f ca="1">-E42</f>
        <v>-75372715.491249993</v>
      </c>
    </row>
    <row r="70" spans="1:8">
      <c r="A70" s="1">
        <f t="shared" si="1"/>
        <v>63</v>
      </c>
      <c r="B70" s="39"/>
      <c r="C70" s="299"/>
      <c r="D70" s="39"/>
      <c r="E70" s="13"/>
    </row>
    <row r="71" spans="1:8">
      <c r="A71" s="1">
        <f t="shared" si="1"/>
        <v>64</v>
      </c>
      <c r="B71" s="39" t="s">
        <v>644</v>
      </c>
      <c r="C71" s="299"/>
      <c r="D71" s="39"/>
      <c r="E71" s="135">
        <f ca="1">SUM(E67:E70)</f>
        <v>2237202209.2679167</v>
      </c>
    </row>
    <row r="72" spans="1:8">
      <c r="A72" s="1">
        <f t="shared" si="1"/>
        <v>65</v>
      </c>
      <c r="B72" s="39"/>
      <c r="C72" s="299"/>
      <c r="D72" s="39"/>
      <c r="E72" s="7"/>
    </row>
    <row r="73" spans="1:8">
      <c r="A73" s="1">
        <f t="shared" si="1"/>
        <v>66</v>
      </c>
      <c r="B73" s="39" t="s">
        <v>645</v>
      </c>
      <c r="C73" s="299" t="s">
        <v>1196</v>
      </c>
      <c r="D73" s="39"/>
      <c r="E73" s="136">
        <f ca="1">E62</f>
        <v>43819307.240833282</v>
      </c>
    </row>
    <row r="74" spans="1:8">
      <c r="A74" s="1">
        <f t="shared" si="1"/>
        <v>67</v>
      </c>
      <c r="B74" s="39"/>
      <c r="C74" s="299"/>
      <c r="D74" s="39"/>
      <c r="E74" s="49"/>
    </row>
    <row r="75" spans="1:8">
      <c r="A75" s="1">
        <f t="shared" si="1"/>
        <v>68</v>
      </c>
      <c r="B75" s="39" t="s">
        <v>646</v>
      </c>
      <c r="C75" s="299" t="s">
        <v>1197</v>
      </c>
      <c r="D75" s="39"/>
      <c r="E75" s="51">
        <f ca="1">E73/E71</f>
        <v>1.9586654732999011E-2</v>
      </c>
    </row>
    <row r="76" spans="1:8">
      <c r="A76" s="1">
        <f t="shared" si="1"/>
        <v>69</v>
      </c>
      <c r="B76" s="39"/>
      <c r="C76" s="299"/>
      <c r="D76" s="39"/>
      <c r="E76" s="6"/>
    </row>
    <row r="77" spans="1:8" ht="13.5" thickBot="1">
      <c r="A77" s="1">
        <f t="shared" si="1"/>
        <v>70</v>
      </c>
      <c r="B77" s="39" t="s">
        <v>637</v>
      </c>
      <c r="C77" s="299" t="s">
        <v>1198</v>
      </c>
      <c r="D77" s="39"/>
      <c r="E77" s="55">
        <f ca="1">'Staffing ISWC'!E35</f>
        <v>2151455880.7562499</v>
      </c>
    </row>
    <row r="78" spans="1:8" ht="14.25" thickTop="1" thickBot="1">
      <c r="A78" s="1">
        <f t="shared" si="1"/>
        <v>71</v>
      </c>
      <c r="B78" s="39"/>
      <c r="C78" s="299"/>
      <c r="D78" s="39"/>
      <c r="E78" s="50"/>
    </row>
    <row r="79" spans="1:8" ht="14.25" thickTop="1" thickBot="1">
      <c r="A79" s="1">
        <f t="shared" si="1"/>
        <v>72</v>
      </c>
      <c r="B79" s="39" t="s">
        <v>649</v>
      </c>
      <c r="C79" s="299" t="s">
        <v>1199</v>
      </c>
      <c r="D79" s="39"/>
      <c r="E79" s="129">
        <f ca="1">E77*E75</f>
        <v>42139823.509652957</v>
      </c>
    </row>
    <row r="80" spans="1:8" ht="14.25" thickTop="1" thickBot="1">
      <c r="A80" s="1">
        <f t="shared" si="1"/>
        <v>73</v>
      </c>
      <c r="B80" s="39"/>
      <c r="C80" s="299"/>
      <c r="D80" s="39"/>
      <c r="E80" s="50"/>
    </row>
    <row r="81" spans="1:9" ht="14.25" thickTop="1" thickBot="1">
      <c r="A81" s="1">
        <f t="shared" si="1"/>
        <v>74</v>
      </c>
      <c r="B81" s="39" t="s">
        <v>647</v>
      </c>
      <c r="C81" s="299" t="s">
        <v>1202</v>
      </c>
      <c r="D81" s="39"/>
      <c r="E81" s="129">
        <f ca="1">E73-E79</f>
        <v>1679483.7311803252</v>
      </c>
    </row>
    <row r="82" spans="1:9" ht="13.5" thickTop="1">
      <c r="A82" s="1">
        <f t="shared" si="1"/>
        <v>75</v>
      </c>
      <c r="B82" s="251"/>
      <c r="C82" s="251"/>
      <c r="D82" s="251"/>
      <c r="E82" s="4"/>
    </row>
    <row r="83" spans="1:9">
      <c r="A83" s="1">
        <f t="shared" si="1"/>
        <v>76</v>
      </c>
      <c r="B83" s="251"/>
      <c r="C83" s="251"/>
      <c r="D83" s="251"/>
      <c r="E83" s="49"/>
    </row>
    <row r="84" spans="1:9">
      <c r="A84" s="1">
        <f t="shared" si="1"/>
        <v>77</v>
      </c>
      <c r="E84" s="17"/>
    </row>
    <row r="85" spans="1:9" ht="13.5" thickBot="1">
      <c r="A85" s="1">
        <f t="shared" si="1"/>
        <v>78</v>
      </c>
      <c r="B85" s="309" t="s">
        <v>641</v>
      </c>
      <c r="C85" s="309"/>
      <c r="D85" s="309"/>
      <c r="E85" s="309"/>
    </row>
    <row r="86" spans="1:9">
      <c r="A86" s="1">
        <f t="shared" si="1"/>
        <v>79</v>
      </c>
      <c r="B86" s="226"/>
      <c r="C86" s="226"/>
      <c r="D86" s="226"/>
      <c r="E86" s="18"/>
    </row>
    <row r="87" spans="1:9" ht="25.5">
      <c r="A87" s="1">
        <f t="shared" si="1"/>
        <v>80</v>
      </c>
      <c r="B87" s="241" t="s">
        <v>651</v>
      </c>
      <c r="C87" s="241" t="s">
        <v>650</v>
      </c>
      <c r="D87" s="241"/>
      <c r="E87" s="58" t="s">
        <v>649</v>
      </c>
    </row>
    <row r="88" spans="1:9">
      <c r="A88" s="1">
        <f t="shared" si="1"/>
        <v>81</v>
      </c>
      <c r="B88" s="226"/>
      <c r="C88" s="226"/>
      <c r="D88" s="226"/>
      <c r="E88" s="52"/>
    </row>
    <row r="89" spans="1:9">
      <c r="A89" s="1">
        <f t="shared" si="1"/>
        <v>82</v>
      </c>
      <c r="B89" s="9" t="s">
        <v>652</v>
      </c>
      <c r="C89" s="5"/>
      <c r="D89" s="5"/>
      <c r="E89" s="136">
        <f ca="1">E79</f>
        <v>42139823.509652957</v>
      </c>
    </row>
    <row r="90" spans="1:9">
      <c r="A90" s="1">
        <f t="shared" si="1"/>
        <v>83</v>
      </c>
      <c r="B90" s="235"/>
      <c r="C90" s="235"/>
      <c r="D90" s="235"/>
      <c r="E90" s="18"/>
    </row>
    <row r="91" spans="1:9">
      <c r="A91" s="1">
        <f t="shared" si="1"/>
        <v>84</v>
      </c>
      <c r="B91" s="252" t="s">
        <v>654</v>
      </c>
      <c r="C91" s="253">
        <f>E99</f>
        <v>0.52046200537963649</v>
      </c>
      <c r="D91" s="253"/>
      <c r="E91" s="52">
        <f ca="1">$E$89*C91</f>
        <v>21932177.050177928</v>
      </c>
      <c r="I91" s="44"/>
    </row>
    <row r="92" spans="1:9">
      <c r="A92" s="1">
        <f t="shared" si="1"/>
        <v>85</v>
      </c>
      <c r="B92" s="9" t="s">
        <v>653</v>
      </c>
      <c r="C92" s="254">
        <f t="shared" ref="C92:C95" si="2">E100</f>
        <v>0.28195574037246673</v>
      </c>
      <c r="D92" s="254"/>
      <c r="E92" s="18">
        <f ca="1">$E$89*C92</f>
        <v>11881565.136829279</v>
      </c>
    </row>
    <row r="93" spans="1:9">
      <c r="A93" s="1">
        <f t="shared" si="1"/>
        <v>86</v>
      </c>
      <c r="B93" s="33" t="s">
        <v>655</v>
      </c>
      <c r="C93" s="253">
        <f t="shared" si="2"/>
        <v>8.4663160694736783E-2</v>
      </c>
      <c r="D93" s="253"/>
      <c r="E93" s="52">
        <f ca="1">$E$89*C93</f>
        <v>3567690.6494455952</v>
      </c>
      <c r="I93" s="44"/>
    </row>
    <row r="94" spans="1:9">
      <c r="A94" s="1">
        <f t="shared" si="1"/>
        <v>87</v>
      </c>
      <c r="B94" s="9" t="s">
        <v>656</v>
      </c>
      <c r="C94" s="254">
        <f t="shared" si="2"/>
        <v>4.8964794215092644E-2</v>
      </c>
      <c r="D94" s="254"/>
      <c r="E94" s="18">
        <f ca="1">$E$89*C94</f>
        <v>2063367.78641048</v>
      </c>
    </row>
    <row r="95" spans="1:9">
      <c r="A95" s="1">
        <f t="shared" si="1"/>
        <v>88</v>
      </c>
      <c r="B95" s="9" t="s">
        <v>657</v>
      </c>
      <c r="C95" s="254">
        <f t="shared" si="2"/>
        <v>6.3954299338067372E-2</v>
      </c>
      <c r="D95" s="254"/>
      <c r="E95" s="18">
        <f ca="1">$E$89*C95</f>
        <v>2695022.8867896739</v>
      </c>
    </row>
    <row r="96" spans="1:9" ht="13.5" thickBot="1">
      <c r="A96" s="1">
        <f t="shared" si="1"/>
        <v>89</v>
      </c>
      <c r="B96" s="247"/>
      <c r="C96" s="53">
        <f>SUM(C91:C95)</f>
        <v>1</v>
      </c>
      <c r="D96" s="53"/>
      <c r="E96" s="50">
        <f ca="1">SUM(E91:E95)</f>
        <v>42139823.50965295</v>
      </c>
    </row>
    <row r="97" spans="1:5" ht="13.5" thickTop="1">
      <c r="A97" s="1">
        <f t="shared" si="1"/>
        <v>90</v>
      </c>
      <c r="B97" s="9" t="s">
        <v>975</v>
      </c>
      <c r="C97" s="56"/>
      <c r="D97" s="56"/>
      <c r="E97" s="47"/>
    </row>
    <row r="98" spans="1:5">
      <c r="A98" s="1">
        <f t="shared" si="1"/>
        <v>91</v>
      </c>
      <c r="B98" s="5"/>
      <c r="C98" s="56"/>
      <c r="D98" s="56"/>
      <c r="E98" s="18"/>
    </row>
    <row r="99" spans="1:5">
      <c r="A99" s="1">
        <f t="shared" si="1"/>
        <v>92</v>
      </c>
      <c r="B99" s="235" t="s">
        <v>654</v>
      </c>
      <c r="C99" s="165">
        <v>1123910329</v>
      </c>
      <c r="D99" s="34"/>
      <c r="E99" s="56">
        <f>C99/$C$104</f>
        <v>0.52046200537963649</v>
      </c>
    </row>
    <row r="100" spans="1:5">
      <c r="A100" s="1">
        <f t="shared" si="1"/>
        <v>93</v>
      </c>
      <c r="B100" s="9" t="s">
        <v>653</v>
      </c>
      <c r="C100" s="165">
        <v>608868593</v>
      </c>
      <c r="D100" s="34"/>
      <c r="E100" s="56">
        <f>C100/$C$104</f>
        <v>0.28195574037246673</v>
      </c>
    </row>
    <row r="101" spans="1:5" ht="13.15" customHeight="1">
      <c r="A101" s="1">
        <f t="shared" si="1"/>
        <v>94</v>
      </c>
      <c r="B101" s="9" t="s">
        <v>658</v>
      </c>
      <c r="C101" s="34">
        <f>196578850-10772781-2980426</f>
        <v>182825643</v>
      </c>
      <c r="D101" s="34"/>
      <c r="E101" s="56">
        <f>C101/$C$104</f>
        <v>8.4663160694736783E-2</v>
      </c>
    </row>
    <row r="102" spans="1:5">
      <c r="A102" s="1">
        <f t="shared" si="1"/>
        <v>95</v>
      </c>
      <c r="B102" s="9" t="s">
        <v>656</v>
      </c>
      <c r="C102" s="62">
        <f>107039924-1303026</f>
        <v>105736898</v>
      </c>
      <c r="D102" s="62"/>
      <c r="E102" s="56">
        <f>C102/$C$104</f>
        <v>4.8964794215092644E-2</v>
      </c>
    </row>
    <row r="103" spans="1:5">
      <c r="A103" s="1">
        <f t="shared" si="1"/>
        <v>96</v>
      </c>
      <c r="B103" s="9" t="s">
        <v>657</v>
      </c>
      <c r="C103" s="62">
        <f>142024222-3918276</f>
        <v>138105946</v>
      </c>
      <c r="D103" s="62"/>
      <c r="E103" s="56">
        <f>C103/$C$104</f>
        <v>6.3954299338067372E-2</v>
      </c>
    </row>
    <row r="104" spans="1:5" ht="13.5" thickBot="1">
      <c r="A104" s="1">
        <f t="shared" si="1"/>
        <v>97</v>
      </c>
      <c r="C104" s="55">
        <f>SUM(C99:C103)</f>
        <v>2159447409</v>
      </c>
      <c r="D104" s="50"/>
      <c r="E104" s="57">
        <f>SUM(E99:E103)</f>
        <v>1</v>
      </c>
    </row>
    <row r="105" spans="1:5" ht="13.5" thickTop="1">
      <c r="A105" s="1">
        <f t="shared" si="1"/>
        <v>98</v>
      </c>
    </row>
    <row r="106" spans="1:5">
      <c r="A106" s="1">
        <f t="shared" si="1"/>
        <v>99</v>
      </c>
      <c r="B106" s="39" t="s">
        <v>1058</v>
      </c>
    </row>
  </sheetData>
  <mergeCells count="5">
    <mergeCell ref="B85:E85"/>
    <mergeCell ref="A1:E1"/>
    <mergeCell ref="A2:E2"/>
    <mergeCell ref="A3:E3"/>
    <mergeCell ref="A4:E4"/>
  </mergeCells>
  <pageMargins left="0.95" right="0.7" top="0.75" bottom="0.75" header="0.3" footer="0.3"/>
  <pageSetup scale="84" fitToWidth="0" fitToHeight="0" orientation="portrait" r:id="rId1"/>
  <headerFooter>
    <oddHeader>&amp;RExhibit No.___(MDF-2)
Page &amp;P</oddHeader>
  </headerFooter>
  <rowBreaks count="1" manualBreakCount="1">
    <brk id="6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42"/>
  <sheetViews>
    <sheetView topLeftCell="A49" zoomScaleNormal="100" workbookViewId="0">
      <selection activeCell="K57" sqref="K57"/>
    </sheetView>
  </sheetViews>
  <sheetFormatPr defaultColWidth="9.140625" defaultRowHeight="12.75"/>
  <cols>
    <col min="1" max="1" width="10.42578125" style="39" customWidth="1"/>
    <col min="2" max="2" width="47.28515625" style="39" bestFit="1" customWidth="1"/>
    <col min="3" max="3" width="4.140625" style="39" customWidth="1"/>
    <col min="4" max="4" width="4.42578125" style="39" customWidth="1"/>
    <col min="5" max="6" width="18.42578125" style="39" customWidth="1"/>
    <col min="7" max="7" width="19.5703125" style="39" customWidth="1"/>
    <col min="8" max="8" width="16.5703125" style="39" customWidth="1"/>
    <col min="9" max="9" width="18.5703125" style="39" customWidth="1"/>
    <col min="10" max="10" width="17.85546875" style="39" customWidth="1"/>
    <col min="11" max="11" width="18.85546875" style="39" customWidth="1"/>
    <col min="12" max="12" width="16" style="201" customWidth="1"/>
    <col min="13" max="13" width="16.42578125" style="39" customWidth="1"/>
    <col min="14" max="14" width="16.28515625" style="39" customWidth="1"/>
    <col min="15" max="15" width="16.7109375" style="39" customWidth="1"/>
    <col min="16" max="16" width="15" style="39" customWidth="1"/>
    <col min="17" max="17" width="20" style="39" customWidth="1"/>
    <col min="18" max="19" width="22.28515625" style="39" customWidth="1"/>
    <col min="20" max="20" width="16.7109375" style="39" customWidth="1"/>
    <col min="21" max="21" width="19.42578125" style="39" bestFit="1" customWidth="1"/>
    <col min="22" max="23" width="14.5703125" style="39" customWidth="1"/>
    <col min="24" max="25" width="14.5703125" style="39" bestFit="1" customWidth="1"/>
    <col min="26" max="16384" width="9.140625" style="39"/>
  </cols>
  <sheetData>
    <row r="1" spans="1:21" s="194" customFormat="1">
      <c r="A1" s="310" t="s">
        <v>22</v>
      </c>
      <c r="B1" s="310"/>
      <c r="C1" s="310"/>
      <c r="D1" s="310"/>
      <c r="E1" s="310"/>
      <c r="F1" s="240"/>
      <c r="G1" s="240"/>
      <c r="H1" s="240"/>
      <c r="I1" s="240"/>
      <c r="J1" s="240"/>
      <c r="K1" s="240"/>
      <c r="L1" s="62"/>
    </row>
    <row r="2" spans="1:21" s="194" customFormat="1">
      <c r="A2" s="310" t="s">
        <v>0</v>
      </c>
      <c r="B2" s="310"/>
      <c r="C2" s="310"/>
      <c r="D2" s="310"/>
      <c r="E2" s="310"/>
      <c r="F2" s="240"/>
      <c r="G2" s="240"/>
      <c r="H2" s="240"/>
      <c r="I2" s="240"/>
      <c r="J2" s="240"/>
      <c r="K2" s="240"/>
      <c r="L2" s="62"/>
    </row>
    <row r="3" spans="1:21" s="194" customFormat="1">
      <c r="A3" s="311" t="s">
        <v>1065</v>
      </c>
      <c r="B3" s="311"/>
      <c r="C3" s="311"/>
      <c r="D3" s="311"/>
      <c r="E3" s="311"/>
      <c r="F3" s="240"/>
      <c r="G3" s="240"/>
      <c r="H3" s="240"/>
      <c r="I3" s="240"/>
      <c r="J3" s="240"/>
      <c r="K3" s="240"/>
      <c r="L3" s="62"/>
    </row>
    <row r="4" spans="1:21" s="194" customFormat="1">
      <c r="A4" s="310" t="s">
        <v>1060</v>
      </c>
      <c r="B4" s="310"/>
      <c r="C4" s="310"/>
      <c r="D4" s="310"/>
      <c r="E4" s="310"/>
    </row>
    <row r="5" spans="1:21" s="194" customFormat="1">
      <c r="A5" s="240" t="s">
        <v>7</v>
      </c>
      <c r="E5" s="199">
        <v>40908</v>
      </c>
      <c r="F5" s="200" t="s">
        <v>1203</v>
      </c>
      <c r="G5" s="200" t="s">
        <v>1204</v>
      </c>
      <c r="H5" s="200" t="s">
        <v>1206</v>
      </c>
      <c r="I5" s="200" t="s">
        <v>1207</v>
      </c>
      <c r="J5" s="200" t="s">
        <v>1208</v>
      </c>
      <c r="K5" s="200" t="s">
        <v>1209</v>
      </c>
      <c r="L5" s="201" t="s">
        <v>1210</v>
      </c>
      <c r="M5" s="200" t="s">
        <v>1211</v>
      </c>
      <c r="N5" s="198" t="s">
        <v>1212</v>
      </c>
      <c r="O5" s="198" t="s">
        <v>1213</v>
      </c>
      <c r="P5" s="39" t="s">
        <v>1214</v>
      </c>
      <c r="Q5" s="198" t="s">
        <v>1215</v>
      </c>
      <c r="R5" s="198" t="s">
        <v>1216</v>
      </c>
      <c r="S5" s="198" t="s">
        <v>1217</v>
      </c>
      <c r="T5" s="198" t="s">
        <v>1218</v>
      </c>
      <c r="U5" s="199">
        <v>40908</v>
      </c>
    </row>
    <row r="6" spans="1:21" s="194" customFormat="1">
      <c r="A6" s="241" t="s">
        <v>5</v>
      </c>
      <c r="B6" s="202" t="s">
        <v>3</v>
      </c>
      <c r="C6" s="202"/>
      <c r="D6" s="202"/>
      <c r="E6" s="203" t="s">
        <v>10</v>
      </c>
      <c r="F6" s="198" t="s">
        <v>986</v>
      </c>
      <c r="G6" s="198" t="s">
        <v>988</v>
      </c>
      <c r="H6" s="198" t="s">
        <v>989</v>
      </c>
      <c r="I6" s="198" t="s">
        <v>990</v>
      </c>
      <c r="J6" s="198" t="s">
        <v>991</v>
      </c>
      <c r="K6" s="198" t="s">
        <v>992</v>
      </c>
      <c r="L6" s="198" t="s">
        <v>993</v>
      </c>
      <c r="M6" s="198" t="s">
        <v>994</v>
      </c>
      <c r="N6" s="198" t="s">
        <v>995</v>
      </c>
      <c r="O6" s="198" t="s">
        <v>997</v>
      </c>
      <c r="P6" s="198" t="s">
        <v>998</v>
      </c>
      <c r="Q6" s="198" t="s">
        <v>1001</v>
      </c>
      <c r="R6" s="198" t="s">
        <v>1139</v>
      </c>
      <c r="S6" s="198" t="s">
        <v>1123</v>
      </c>
      <c r="T6" s="198" t="s">
        <v>1142</v>
      </c>
      <c r="U6" s="203" t="s">
        <v>10</v>
      </c>
    </row>
    <row r="7" spans="1:21">
      <c r="E7" s="82" t="s">
        <v>1200</v>
      </c>
      <c r="F7" s="82"/>
      <c r="G7" s="82"/>
      <c r="H7" s="82"/>
      <c r="I7" s="82"/>
      <c r="J7" s="82"/>
      <c r="K7" s="82"/>
      <c r="U7" s="198" t="s">
        <v>977</v>
      </c>
    </row>
    <row r="8" spans="1:21">
      <c r="A8" s="198">
        <v>1</v>
      </c>
      <c r="B8" s="202" t="s">
        <v>624</v>
      </c>
      <c r="C8" s="33"/>
      <c r="D8" s="33"/>
      <c r="E8" s="201"/>
      <c r="F8" s="201"/>
      <c r="G8" s="201"/>
      <c r="H8" s="201"/>
      <c r="I8" s="201"/>
      <c r="J8" s="201"/>
      <c r="K8" s="201"/>
    </row>
    <row r="9" spans="1:21">
      <c r="A9" s="198">
        <f>A8+1</f>
        <v>2</v>
      </c>
      <c r="B9" s="39" t="s">
        <v>604</v>
      </c>
      <c r="E9" s="201">
        <f t="shared" ref="E9:E13" ca="1" si="0">-ROUND(SUMIF(CombWC_LineItem,$A9,Dec09AMA),0)</f>
        <v>1163975998</v>
      </c>
      <c r="F9" s="201"/>
      <c r="G9" s="201"/>
      <c r="H9" s="201"/>
      <c r="I9" s="201"/>
      <c r="J9" s="201"/>
      <c r="K9" s="201"/>
      <c r="L9" s="230"/>
      <c r="N9" s="201"/>
      <c r="O9" s="201"/>
      <c r="P9" s="201"/>
      <c r="Q9" s="201"/>
      <c r="R9" s="201"/>
      <c r="S9" s="201"/>
      <c r="T9" s="201"/>
      <c r="U9" s="204">
        <f ca="1">SUM(E9:T9)</f>
        <v>1163975998</v>
      </c>
    </row>
    <row r="10" spans="1:21">
      <c r="A10" s="198">
        <f t="shared" ref="A10:A27" si="1">A9+1</f>
        <v>3</v>
      </c>
      <c r="B10" s="39" t="s">
        <v>619</v>
      </c>
      <c r="E10" s="201">
        <f t="shared" ca="1" si="0"/>
        <v>51547000</v>
      </c>
      <c r="F10" s="201"/>
      <c r="G10" s="201"/>
      <c r="H10" s="201"/>
      <c r="I10" s="201"/>
      <c r="J10" s="201"/>
      <c r="K10" s="201"/>
      <c r="L10" s="230"/>
      <c r="N10" s="201"/>
      <c r="O10" s="201"/>
      <c r="P10" s="201"/>
      <c r="Q10" s="201"/>
      <c r="R10" s="201"/>
      <c r="S10" s="201"/>
      <c r="T10" s="201"/>
      <c r="U10" s="204">
        <f t="shared" ref="U10:U14" ca="1" si="2">SUM(E10:T10)</f>
        <v>51547000</v>
      </c>
    </row>
    <row r="11" spans="1:21">
      <c r="A11" s="198">
        <f t="shared" si="1"/>
        <v>4</v>
      </c>
      <c r="B11" s="39" t="s">
        <v>620</v>
      </c>
      <c r="E11" s="201">
        <f t="shared" ca="1" si="0"/>
        <v>1092967434</v>
      </c>
      <c r="F11" s="201"/>
      <c r="G11" s="201"/>
      <c r="H11" s="201"/>
      <c r="I11" s="201"/>
      <c r="J11" s="201"/>
      <c r="K11" s="201"/>
      <c r="L11" s="230"/>
      <c r="N11" s="201"/>
      <c r="O11" s="201"/>
      <c r="P11" s="201"/>
      <c r="Q11" s="201"/>
      <c r="R11" s="201"/>
      <c r="S11" s="201"/>
      <c r="T11" s="201"/>
      <c r="U11" s="204">
        <f t="shared" ca="1" si="2"/>
        <v>1092967434</v>
      </c>
    </row>
    <row r="12" spans="1:21">
      <c r="A12" s="198">
        <f t="shared" si="1"/>
        <v>5</v>
      </c>
      <c r="B12" s="39" t="s">
        <v>622</v>
      </c>
      <c r="E12" s="201">
        <f t="shared" ca="1" si="0"/>
        <v>-38271200</v>
      </c>
      <c r="F12" s="201"/>
      <c r="G12" s="201"/>
      <c r="H12" s="201"/>
      <c r="I12" s="201"/>
      <c r="J12" s="201"/>
      <c r="K12" s="201"/>
      <c r="L12" s="230"/>
      <c r="N12" s="201"/>
      <c r="O12" s="201"/>
      <c r="P12" s="201"/>
      <c r="Q12" s="201"/>
      <c r="R12" s="201"/>
      <c r="S12" s="201"/>
      <c r="T12" s="201"/>
      <c r="U12" s="204">
        <f t="shared" ca="1" si="2"/>
        <v>-38271200</v>
      </c>
    </row>
    <row r="13" spans="1:21">
      <c r="A13" s="198">
        <f t="shared" si="1"/>
        <v>6</v>
      </c>
      <c r="B13" s="39" t="s">
        <v>621</v>
      </c>
      <c r="E13" s="201">
        <f t="shared" ca="1" si="0"/>
        <v>4375000</v>
      </c>
      <c r="F13" s="201"/>
      <c r="G13" s="201"/>
      <c r="H13" s="201"/>
      <c r="I13" s="201"/>
      <c r="J13" s="201"/>
      <c r="K13" s="201"/>
      <c r="L13" s="230"/>
      <c r="N13" s="201"/>
      <c r="O13" s="201"/>
      <c r="P13" s="201"/>
      <c r="Q13" s="201"/>
      <c r="R13" s="201"/>
      <c r="S13" s="201"/>
      <c r="T13" s="201"/>
      <c r="U13" s="204">
        <f t="shared" ca="1" si="2"/>
        <v>4375000</v>
      </c>
    </row>
    <row r="14" spans="1:21">
      <c r="A14" s="198">
        <f t="shared" si="1"/>
        <v>7</v>
      </c>
      <c r="B14" s="39" t="s">
        <v>605</v>
      </c>
      <c r="E14" s="201">
        <f ca="1">-ROUND(SUMIF(CombWC_LineItem,$A14,Dec09AMA),0)</f>
        <v>81800000</v>
      </c>
      <c r="F14" s="201"/>
      <c r="G14" s="201"/>
      <c r="H14" s="201"/>
      <c r="I14" s="201"/>
      <c r="J14" s="201"/>
      <c r="K14" s="201"/>
      <c r="L14" s="230"/>
      <c r="N14" s="201"/>
      <c r="O14" s="201"/>
      <c r="P14" s="201"/>
      <c r="Q14" s="201"/>
      <c r="R14" s="201"/>
      <c r="S14" s="201"/>
      <c r="T14" s="201"/>
      <c r="U14" s="204">
        <f t="shared" ca="1" si="2"/>
        <v>81800000</v>
      </c>
    </row>
    <row r="15" spans="1:21">
      <c r="A15" s="198">
        <f t="shared" si="1"/>
        <v>8</v>
      </c>
      <c r="E15" s="201"/>
      <c r="F15" s="201"/>
      <c r="G15" s="201"/>
      <c r="H15" s="201"/>
      <c r="I15" s="201"/>
      <c r="J15" s="201"/>
      <c r="K15" s="201"/>
      <c r="N15" s="201"/>
      <c r="O15" s="201"/>
      <c r="P15" s="201"/>
      <c r="Q15" s="201"/>
      <c r="R15" s="201"/>
      <c r="S15" s="201"/>
      <c r="T15" s="201"/>
    </row>
    <row r="16" spans="1:21">
      <c r="A16" s="198">
        <f t="shared" si="1"/>
        <v>9</v>
      </c>
      <c r="B16" s="194" t="s">
        <v>21</v>
      </c>
      <c r="C16" s="194"/>
      <c r="D16" s="194"/>
      <c r="E16" s="205">
        <f ca="1">SUM(E9:E15)</f>
        <v>2356394232</v>
      </c>
      <c r="F16" s="205">
        <f t="shared" ref="F16:S16" si="3">SUM(F9:F15)</f>
        <v>0</v>
      </c>
      <c r="G16" s="205">
        <f t="shared" si="3"/>
        <v>0</v>
      </c>
      <c r="H16" s="205">
        <f t="shared" si="3"/>
        <v>0</v>
      </c>
      <c r="I16" s="205">
        <f t="shared" si="3"/>
        <v>0</v>
      </c>
      <c r="J16" s="205">
        <f t="shared" si="3"/>
        <v>0</v>
      </c>
      <c r="K16" s="205">
        <f t="shared" si="3"/>
        <v>0</v>
      </c>
      <c r="L16" s="205">
        <f t="shared" si="3"/>
        <v>0</v>
      </c>
      <c r="M16" s="205">
        <f t="shared" si="3"/>
        <v>0</v>
      </c>
      <c r="N16" s="205">
        <f t="shared" si="3"/>
        <v>0</v>
      </c>
      <c r="O16" s="205">
        <f t="shared" si="3"/>
        <v>0</v>
      </c>
      <c r="P16" s="205">
        <f t="shared" si="3"/>
        <v>0</v>
      </c>
      <c r="Q16" s="205">
        <f t="shared" si="3"/>
        <v>0</v>
      </c>
      <c r="R16" s="205">
        <f t="shared" si="3"/>
        <v>0</v>
      </c>
      <c r="S16" s="205">
        <f t="shared" si="3"/>
        <v>0</v>
      </c>
      <c r="T16" s="205">
        <f>SUM(T9:T15)</f>
        <v>0</v>
      </c>
      <c r="U16" s="205">
        <f ca="1">SUM(U9:U15)</f>
        <v>2356394232</v>
      </c>
    </row>
    <row r="17" spans="1:21">
      <c r="A17" s="198">
        <f t="shared" si="1"/>
        <v>10</v>
      </c>
      <c r="E17" s="201"/>
      <c r="F17" s="201"/>
      <c r="G17" s="201"/>
      <c r="H17" s="201"/>
      <c r="I17" s="201"/>
      <c r="J17" s="201"/>
      <c r="K17" s="201"/>
    </row>
    <row r="18" spans="1:21">
      <c r="A18" s="198">
        <f t="shared" si="1"/>
        <v>11</v>
      </c>
      <c r="B18" s="202" t="s">
        <v>625</v>
      </c>
      <c r="C18" s="33"/>
      <c r="D18" s="33"/>
      <c r="E18" s="201"/>
      <c r="F18" s="201"/>
      <c r="G18" s="201"/>
      <c r="H18" s="201"/>
      <c r="I18" s="201"/>
      <c r="J18" s="201"/>
      <c r="K18" s="201"/>
    </row>
    <row r="19" spans="1:21">
      <c r="A19" s="198">
        <f t="shared" si="1"/>
        <v>12</v>
      </c>
      <c r="E19" s="201"/>
      <c r="F19" s="201"/>
      <c r="G19" s="201"/>
      <c r="H19" s="201"/>
      <c r="I19" s="201"/>
      <c r="J19" s="201"/>
      <c r="K19" s="201"/>
    </row>
    <row r="20" spans="1:21">
      <c r="A20" s="198">
        <f t="shared" si="1"/>
        <v>13</v>
      </c>
      <c r="B20" s="39" t="s">
        <v>626</v>
      </c>
      <c r="E20" s="201">
        <f t="shared" ref="E20:E34" ca="1" si="4">ROUND(SUMIF(CombWC_LineItem,$A20,Dec09AMA),0)</f>
        <v>2845901498</v>
      </c>
      <c r="F20" s="201"/>
      <c r="G20" s="201"/>
      <c r="H20" s="201"/>
      <c r="I20" s="201"/>
      <c r="J20" s="201"/>
      <c r="K20" s="201"/>
      <c r="L20" s="194"/>
      <c r="M20" s="204"/>
      <c r="N20" s="201"/>
      <c r="O20" s="201"/>
      <c r="P20" s="201"/>
      <c r="Q20" s="201"/>
      <c r="R20" s="201"/>
      <c r="S20" s="201"/>
      <c r="T20" s="201"/>
      <c r="U20" s="204">
        <f ca="1">SUM(E20:T20)</f>
        <v>2845901498</v>
      </c>
    </row>
    <row r="21" spans="1:21">
      <c r="A21" s="198">
        <f t="shared" si="1"/>
        <v>14</v>
      </c>
      <c r="B21" s="39" t="s">
        <v>627</v>
      </c>
      <c r="E21" s="201">
        <f t="shared" ca="1" si="4"/>
        <v>-997185875</v>
      </c>
      <c r="F21" s="201"/>
      <c r="G21" s="201"/>
      <c r="H21" s="201"/>
      <c r="I21" s="201"/>
      <c r="J21" s="201"/>
      <c r="K21" s="201"/>
      <c r="L21" s="194"/>
      <c r="N21" s="201"/>
      <c r="O21" s="201"/>
      <c r="P21" s="201"/>
      <c r="Q21" s="201"/>
      <c r="R21" s="201"/>
      <c r="S21" s="201"/>
      <c r="T21" s="201"/>
      <c r="U21" s="204">
        <f t="shared" ref="U21:U34" ca="1" si="5">SUM(E21:T21)</f>
        <v>-997185875</v>
      </c>
    </row>
    <row r="22" spans="1:21">
      <c r="A22" s="198">
        <f t="shared" si="1"/>
        <v>15</v>
      </c>
      <c r="B22" s="39" t="s">
        <v>628</v>
      </c>
      <c r="E22" s="201">
        <f t="shared" ca="1" si="4"/>
        <v>731280715</v>
      </c>
      <c r="F22" s="201"/>
      <c r="G22" s="201"/>
      <c r="H22" s="201"/>
      <c r="I22" s="201"/>
      <c r="J22" s="201"/>
      <c r="K22" s="201"/>
      <c r="L22" s="194"/>
      <c r="N22" s="201"/>
      <c r="O22" s="201"/>
      <c r="P22" s="201"/>
      <c r="Q22" s="201"/>
      <c r="R22" s="201"/>
      <c r="S22" s="201"/>
      <c r="T22" s="201"/>
      <c r="U22" s="204">
        <f t="shared" ca="1" si="5"/>
        <v>731280715</v>
      </c>
    </row>
    <row r="23" spans="1:21">
      <c r="A23" s="198">
        <f t="shared" si="1"/>
        <v>16</v>
      </c>
      <c r="B23" s="39" t="s">
        <v>633</v>
      </c>
      <c r="E23" s="201">
        <f t="shared" ca="1" si="4"/>
        <v>-252758368</v>
      </c>
      <c r="F23" s="201"/>
      <c r="G23" s="201"/>
      <c r="H23" s="201"/>
      <c r="I23" s="201"/>
      <c r="J23" s="201"/>
      <c r="K23" s="201"/>
      <c r="L23" s="194"/>
      <c r="N23" s="201"/>
      <c r="O23" s="201"/>
      <c r="P23" s="201"/>
      <c r="Q23" s="201"/>
      <c r="R23" s="201"/>
      <c r="S23" s="201"/>
      <c r="T23" s="201"/>
      <c r="U23" s="204">
        <f t="shared" ca="1" si="5"/>
        <v>-252758368</v>
      </c>
    </row>
    <row r="24" spans="1:21">
      <c r="A24" s="198">
        <f t="shared" si="1"/>
        <v>17</v>
      </c>
      <c r="B24" s="39" t="s">
        <v>629</v>
      </c>
      <c r="E24" s="201">
        <f t="shared" ca="1" si="4"/>
        <v>2753493</v>
      </c>
      <c r="F24" s="201"/>
      <c r="G24" s="201"/>
      <c r="H24" s="201"/>
      <c r="I24" s="201"/>
      <c r="J24" s="201"/>
      <c r="K24" s="201"/>
      <c r="L24" s="194"/>
      <c r="M24" s="204"/>
      <c r="N24" s="201"/>
      <c r="O24" s="201"/>
      <c r="P24" s="201"/>
      <c r="Q24" s="201"/>
      <c r="R24" s="201"/>
      <c r="S24" s="201"/>
      <c r="T24" s="201"/>
      <c r="U24" s="204">
        <f t="shared" ca="1" si="5"/>
        <v>2753493</v>
      </c>
    </row>
    <row r="25" spans="1:21">
      <c r="A25" s="198">
        <f t="shared" si="1"/>
        <v>18</v>
      </c>
      <c r="B25" s="39" t="s">
        <v>630</v>
      </c>
      <c r="E25" s="201">
        <f t="shared" ca="1" si="4"/>
        <v>-2707818</v>
      </c>
      <c r="F25" s="201"/>
      <c r="G25" s="201"/>
      <c r="H25" s="201"/>
      <c r="I25" s="201"/>
      <c r="J25" s="201"/>
      <c r="K25" s="201"/>
      <c r="L25" s="194"/>
      <c r="M25" s="204"/>
      <c r="N25" s="201"/>
      <c r="O25" s="201"/>
      <c r="P25" s="201"/>
      <c r="Q25" s="201"/>
      <c r="R25" s="201"/>
      <c r="S25" s="201"/>
      <c r="T25" s="201"/>
      <c r="U25" s="204">
        <f t="shared" ca="1" si="5"/>
        <v>-2707818</v>
      </c>
    </row>
    <row r="26" spans="1:21">
      <c r="A26" s="198">
        <f t="shared" si="1"/>
        <v>19</v>
      </c>
      <c r="B26" s="39" t="s">
        <v>631</v>
      </c>
      <c r="E26" s="201">
        <f t="shared" ca="1" si="4"/>
        <v>190457922</v>
      </c>
      <c r="F26" s="201"/>
      <c r="G26" s="201"/>
      <c r="H26" s="201"/>
      <c r="I26" s="201"/>
      <c r="J26" s="201"/>
      <c r="K26" s="201"/>
      <c r="L26" s="194"/>
      <c r="M26" s="204"/>
      <c r="N26" s="201"/>
      <c r="O26" s="201"/>
      <c r="P26" s="201"/>
      <c r="Q26" s="201"/>
      <c r="R26" s="201"/>
      <c r="S26" s="201"/>
      <c r="T26" s="201"/>
      <c r="U26" s="204">
        <f t="shared" ca="1" si="5"/>
        <v>190457922</v>
      </c>
    </row>
    <row r="27" spans="1:21">
      <c r="A27" s="198">
        <f t="shared" si="1"/>
        <v>20</v>
      </c>
      <c r="B27" s="39" t="s">
        <v>632</v>
      </c>
      <c r="E27" s="201">
        <f t="shared" ca="1" si="4"/>
        <v>-54724512</v>
      </c>
      <c r="F27" s="201"/>
      <c r="G27" s="201"/>
      <c r="H27" s="201"/>
      <c r="I27" s="201"/>
      <c r="J27" s="201"/>
      <c r="K27" s="201"/>
      <c r="L27" s="194"/>
      <c r="N27" s="201"/>
      <c r="O27" s="201"/>
      <c r="P27" s="201"/>
      <c r="Q27" s="201"/>
      <c r="R27" s="201"/>
      <c r="S27" s="201"/>
      <c r="T27" s="201"/>
      <c r="U27" s="204">
        <f t="shared" ca="1" si="5"/>
        <v>-54724512</v>
      </c>
    </row>
    <row r="28" spans="1:21">
      <c r="A28" s="198">
        <f t="shared" ref="A28:A67" si="6">A27+1</f>
        <v>21</v>
      </c>
      <c r="B28" s="39" t="s">
        <v>662</v>
      </c>
      <c r="E28" s="201">
        <f t="shared" ca="1" si="4"/>
        <v>-9372288</v>
      </c>
      <c r="F28" s="201"/>
      <c r="G28" s="201"/>
      <c r="H28" s="201"/>
      <c r="I28" s="201"/>
      <c r="J28" s="201"/>
      <c r="K28" s="201"/>
      <c r="L28" s="194"/>
      <c r="M28" s="201">
        <f>-BS!R494</f>
        <v>792293.01250000007</v>
      </c>
      <c r="N28" s="201"/>
      <c r="O28" s="201"/>
      <c r="P28" s="201"/>
      <c r="Q28" s="201"/>
      <c r="R28" s="201"/>
      <c r="S28" s="201"/>
      <c r="T28" s="201"/>
      <c r="U28" s="204">
        <f t="shared" ca="1" si="5"/>
        <v>-8579994.9875000007</v>
      </c>
    </row>
    <row r="29" spans="1:21">
      <c r="A29" s="198">
        <f t="shared" si="6"/>
        <v>22</v>
      </c>
      <c r="B29" s="39" t="s">
        <v>634</v>
      </c>
      <c r="E29" s="201">
        <f t="shared" ca="1" si="4"/>
        <v>-439431604</v>
      </c>
      <c r="F29" s="201"/>
      <c r="G29" s="201"/>
      <c r="H29" s="201"/>
      <c r="I29" s="201">
        <v>0</v>
      </c>
      <c r="J29" s="201"/>
      <c r="K29" s="201"/>
      <c r="M29" s="201"/>
      <c r="N29" s="201"/>
      <c r="O29" s="201"/>
      <c r="P29" s="201"/>
      <c r="Q29" s="201"/>
      <c r="R29" s="201"/>
      <c r="S29" s="201"/>
      <c r="T29" s="201"/>
      <c r="U29" s="204">
        <f t="shared" ca="1" si="5"/>
        <v>-439431604</v>
      </c>
    </row>
    <row r="30" spans="1:21">
      <c r="A30" s="198">
        <f t="shared" si="6"/>
        <v>23</v>
      </c>
      <c r="B30" s="39" t="s">
        <v>635</v>
      </c>
      <c r="E30" s="201">
        <f t="shared" ca="1" si="4"/>
        <v>270575639</v>
      </c>
      <c r="F30" s="201">
        <v>-10772781</v>
      </c>
      <c r="G30" s="201"/>
      <c r="H30" s="201"/>
      <c r="I30" s="201">
        <f>BS!R536</f>
        <v>426542.4375</v>
      </c>
      <c r="J30" s="201"/>
      <c r="K30" s="201"/>
      <c r="N30" s="201">
        <f>-BS!R528</f>
        <v>2698583.3333333335</v>
      </c>
      <c r="O30" s="201">
        <f>-BS!R473</f>
        <v>356644.65791666671</v>
      </c>
      <c r="P30" s="201">
        <f>-BS!R482</f>
        <v>183333.31499999997</v>
      </c>
      <c r="Q30" s="201"/>
      <c r="R30" s="201"/>
      <c r="S30" s="201"/>
      <c r="T30" s="201"/>
      <c r="U30" s="204">
        <f t="shared" ca="1" si="5"/>
        <v>263467961.74375001</v>
      </c>
    </row>
    <row r="31" spans="1:21">
      <c r="A31" s="198">
        <f t="shared" si="6"/>
        <v>24</v>
      </c>
      <c r="B31" s="40" t="s">
        <v>606</v>
      </c>
      <c r="C31" s="40"/>
      <c r="D31" s="40"/>
      <c r="E31" s="201">
        <f t="shared" ca="1" si="4"/>
        <v>-11053476</v>
      </c>
      <c r="F31" s="201"/>
      <c r="G31" s="201"/>
      <c r="H31" s="201"/>
      <c r="I31" s="201"/>
      <c r="J31" s="201"/>
      <c r="K31" s="201"/>
      <c r="L31" s="194"/>
      <c r="N31" s="201"/>
      <c r="O31" s="201"/>
      <c r="P31" s="201"/>
      <c r="Q31" s="201"/>
      <c r="R31" s="201"/>
      <c r="S31" s="201"/>
      <c r="T31" s="201"/>
      <c r="U31" s="204">
        <f t="shared" ca="1" si="5"/>
        <v>-11053476</v>
      </c>
    </row>
    <row r="32" spans="1:21">
      <c r="A32" s="198">
        <f t="shared" si="6"/>
        <v>25</v>
      </c>
      <c r="B32" s="39" t="s">
        <v>636</v>
      </c>
      <c r="E32" s="201">
        <f t="shared" ca="1" si="4"/>
        <v>2051199</v>
      </c>
      <c r="F32" s="201"/>
      <c r="G32" s="201"/>
      <c r="H32" s="201"/>
      <c r="I32" s="204">
        <f>SUM(BS!R842:R847)</f>
        <v>0</v>
      </c>
      <c r="J32" s="201"/>
      <c r="K32" s="201"/>
      <c r="M32" s="201"/>
      <c r="N32" s="201"/>
      <c r="O32" s="201"/>
      <c r="P32" s="201"/>
      <c r="Q32" s="201"/>
      <c r="R32" s="201"/>
      <c r="S32" s="201"/>
      <c r="T32" s="201"/>
      <c r="U32" s="204">
        <f t="shared" ca="1" si="5"/>
        <v>2051199</v>
      </c>
    </row>
    <row r="33" spans="1:21">
      <c r="A33" s="198">
        <f t="shared" si="6"/>
        <v>26</v>
      </c>
      <c r="B33" s="39" t="s">
        <v>617</v>
      </c>
      <c r="E33" s="201">
        <f t="shared" ca="1" si="4"/>
        <v>-138023452</v>
      </c>
      <c r="F33" s="201"/>
      <c r="G33" s="201"/>
      <c r="H33" s="201"/>
      <c r="I33" s="201"/>
      <c r="J33" s="201"/>
      <c r="K33" s="201"/>
      <c r="L33" s="194"/>
      <c r="M33" s="201"/>
      <c r="N33" s="201"/>
      <c r="O33" s="201"/>
      <c r="P33" s="201"/>
      <c r="Q33" s="201"/>
      <c r="R33" s="201"/>
      <c r="S33" s="201"/>
      <c r="T33" s="201"/>
      <c r="U33" s="204">
        <f t="shared" ca="1" si="5"/>
        <v>-138023452</v>
      </c>
    </row>
    <row r="34" spans="1:21">
      <c r="A34" s="198">
        <f t="shared" si="6"/>
        <v>27</v>
      </c>
      <c r="B34" s="40" t="s">
        <v>607</v>
      </c>
      <c r="C34" s="40"/>
      <c r="D34" s="40"/>
      <c r="E34" s="201">
        <f t="shared" ca="1" si="4"/>
        <v>20008192</v>
      </c>
      <c r="F34" s="201"/>
      <c r="G34" s="201"/>
      <c r="H34" s="201"/>
      <c r="I34" s="201"/>
      <c r="J34" s="201"/>
      <c r="K34" s="201"/>
      <c r="L34" s="194"/>
      <c r="N34" s="201"/>
      <c r="O34" s="201"/>
      <c r="P34" s="201"/>
      <c r="Q34" s="201"/>
      <c r="R34" s="201"/>
      <c r="S34" s="201"/>
      <c r="T34" s="201"/>
      <c r="U34" s="204">
        <f t="shared" ca="1" si="5"/>
        <v>20008192</v>
      </c>
    </row>
    <row r="35" spans="1:21">
      <c r="A35" s="198">
        <f t="shared" si="6"/>
        <v>28</v>
      </c>
      <c r="B35" s="33" t="s">
        <v>637</v>
      </c>
      <c r="C35" s="33"/>
      <c r="D35" s="33"/>
      <c r="E35" s="205">
        <f ca="1">SUM(E20:E34)</f>
        <v>2157771265</v>
      </c>
      <c r="F35" s="205">
        <f t="shared" ref="F35:S35" si="7">SUM(F20:F34)</f>
        <v>-10772781</v>
      </c>
      <c r="G35" s="205">
        <f t="shared" si="7"/>
        <v>0</v>
      </c>
      <c r="H35" s="205">
        <f t="shared" si="7"/>
        <v>0</v>
      </c>
      <c r="I35" s="205">
        <f t="shared" si="7"/>
        <v>426542.4375</v>
      </c>
      <c r="J35" s="205">
        <f t="shared" si="7"/>
        <v>0</v>
      </c>
      <c r="K35" s="205">
        <f t="shared" si="7"/>
        <v>0</v>
      </c>
      <c r="L35" s="205">
        <f t="shared" si="7"/>
        <v>0</v>
      </c>
      <c r="M35" s="205">
        <f t="shared" si="7"/>
        <v>792293.01250000007</v>
      </c>
      <c r="N35" s="205">
        <f t="shared" si="7"/>
        <v>2698583.3333333335</v>
      </c>
      <c r="O35" s="205">
        <f t="shared" si="7"/>
        <v>356644.65791666671</v>
      </c>
      <c r="P35" s="205">
        <f t="shared" si="7"/>
        <v>183333.31499999997</v>
      </c>
      <c r="Q35" s="205">
        <f t="shared" si="7"/>
        <v>0</v>
      </c>
      <c r="R35" s="205">
        <f t="shared" si="7"/>
        <v>0</v>
      </c>
      <c r="S35" s="205">
        <f t="shared" si="7"/>
        <v>0</v>
      </c>
      <c r="T35" s="205">
        <f>SUM(T20:T34)</f>
        <v>0</v>
      </c>
      <c r="U35" s="205">
        <f ca="1">SUM(U20:U34)</f>
        <v>2151455880.7562499</v>
      </c>
    </row>
    <row r="36" spans="1:21" ht="13.15" customHeight="1">
      <c r="A36" s="198">
        <f t="shared" si="6"/>
        <v>29</v>
      </c>
      <c r="B36" s="33"/>
      <c r="C36" s="33"/>
      <c r="D36" s="33"/>
      <c r="E36" s="34"/>
      <c r="F36" s="34"/>
      <c r="G36" s="34"/>
      <c r="H36" s="34"/>
      <c r="I36" s="34"/>
      <c r="J36" s="34"/>
      <c r="K36" s="34"/>
    </row>
    <row r="37" spans="1:21">
      <c r="A37" s="198">
        <f t="shared" si="6"/>
        <v>30</v>
      </c>
      <c r="B37" s="202" t="s">
        <v>15</v>
      </c>
      <c r="C37" s="33"/>
      <c r="D37" s="33"/>
      <c r="E37" s="11"/>
      <c r="F37" s="11"/>
      <c r="G37" s="11"/>
      <c r="H37" s="11"/>
      <c r="I37" s="11"/>
      <c r="J37" s="11"/>
      <c r="K37" s="11"/>
    </row>
    <row r="38" spans="1:21">
      <c r="A38" s="198">
        <f t="shared" si="6"/>
        <v>31</v>
      </c>
      <c r="E38" s="11"/>
      <c r="F38" s="11"/>
      <c r="G38" s="11"/>
      <c r="H38" s="11"/>
      <c r="I38" s="11"/>
      <c r="J38" s="11"/>
      <c r="K38" s="11"/>
    </row>
    <row r="39" spans="1:21">
      <c r="A39" s="198">
        <f t="shared" si="6"/>
        <v>32</v>
      </c>
      <c r="B39" s="9" t="s">
        <v>638</v>
      </c>
      <c r="C39" s="9"/>
      <c r="D39" s="9"/>
      <c r="E39" s="201">
        <f ca="1">ROUND(SUMIF(CombWC_LineItem,$A39,Dec09AMA),0)</f>
        <v>0</v>
      </c>
      <c r="F39" s="201"/>
      <c r="G39" s="201"/>
      <c r="H39" s="201"/>
      <c r="I39" s="201"/>
      <c r="J39" s="201"/>
      <c r="K39" s="201"/>
      <c r="L39" s="230"/>
      <c r="N39" s="201"/>
      <c r="O39" s="201"/>
      <c r="P39" s="201"/>
      <c r="Q39" s="201"/>
      <c r="R39" s="201"/>
      <c r="S39" s="201"/>
      <c r="T39" s="201"/>
      <c r="U39" s="204">
        <f ca="1">SUM(E39:T39)</f>
        <v>0</v>
      </c>
    </row>
    <row r="40" spans="1:21" s="9" customFormat="1">
      <c r="A40" s="198">
        <f t="shared" si="6"/>
        <v>33</v>
      </c>
      <c r="B40" s="9" t="s">
        <v>639</v>
      </c>
      <c r="E40" s="210">
        <f ca="1">ROUND(SUMIF(CombWC_LineItem,$A40,Dec09AMA),0)</f>
        <v>71314527</v>
      </c>
      <c r="F40" s="210"/>
      <c r="G40" s="210"/>
      <c r="H40" s="210">
        <f>BS!R264</f>
        <v>4058188.4912500004</v>
      </c>
      <c r="I40" s="210"/>
      <c r="J40" s="210"/>
      <c r="K40" s="210"/>
      <c r="M40" s="231"/>
      <c r="N40" s="210"/>
      <c r="O40" s="149"/>
      <c r="P40" s="149"/>
      <c r="Q40" s="149"/>
      <c r="R40" s="149"/>
      <c r="S40" s="149"/>
      <c r="T40" s="149"/>
      <c r="U40" s="204">
        <f ca="1">SUM(E40:T40)</f>
        <v>75372715.491249993</v>
      </c>
    </row>
    <row r="41" spans="1:21" s="9" customFormat="1">
      <c r="A41" s="198">
        <f t="shared" si="6"/>
        <v>34</v>
      </c>
      <c r="B41" s="33" t="s">
        <v>16</v>
      </c>
      <c r="C41" s="33"/>
      <c r="D41" s="33"/>
      <c r="E41" s="205">
        <f ca="1">SUM(E39:E40)</f>
        <v>71314527</v>
      </c>
      <c r="F41" s="205">
        <f t="shared" ref="F41:S41" si="8">SUM(F39:F40)</f>
        <v>0</v>
      </c>
      <c r="G41" s="205">
        <f t="shared" si="8"/>
        <v>0</v>
      </c>
      <c r="H41" s="205">
        <f>SUM(H39:H40)</f>
        <v>4058188.4912500004</v>
      </c>
      <c r="I41" s="205">
        <f t="shared" si="8"/>
        <v>0</v>
      </c>
      <c r="J41" s="205">
        <f t="shared" si="8"/>
        <v>0</v>
      </c>
      <c r="K41" s="205">
        <f t="shared" si="8"/>
        <v>0</v>
      </c>
      <c r="L41" s="205">
        <f t="shared" si="8"/>
        <v>0</v>
      </c>
      <c r="M41" s="205">
        <f t="shared" si="8"/>
        <v>0</v>
      </c>
      <c r="N41" s="205">
        <f t="shared" si="8"/>
        <v>0</v>
      </c>
      <c r="O41" s="205">
        <f t="shared" si="8"/>
        <v>0</v>
      </c>
      <c r="P41" s="205">
        <f t="shared" si="8"/>
        <v>0</v>
      </c>
      <c r="Q41" s="205">
        <f t="shared" si="8"/>
        <v>0</v>
      </c>
      <c r="R41" s="205">
        <f t="shared" si="8"/>
        <v>0</v>
      </c>
      <c r="S41" s="205">
        <f t="shared" si="8"/>
        <v>0</v>
      </c>
      <c r="T41" s="205">
        <f>SUM(T38:T40)</f>
        <v>0</v>
      </c>
      <c r="U41" s="205">
        <f ca="1">SUM(U39:U40)</f>
        <v>75372715.491249993</v>
      </c>
    </row>
    <row r="42" spans="1:21">
      <c r="A42" s="198">
        <f>A41+1</f>
        <v>35</v>
      </c>
      <c r="E42" s="11"/>
      <c r="F42" s="11"/>
      <c r="G42" s="11"/>
      <c r="H42" s="11"/>
      <c r="I42" s="11"/>
      <c r="J42" s="11"/>
      <c r="K42" s="11"/>
    </row>
    <row r="43" spans="1:21">
      <c r="A43" s="198">
        <f t="shared" si="6"/>
        <v>36</v>
      </c>
      <c r="B43" s="202" t="s">
        <v>623</v>
      </c>
      <c r="C43" s="33"/>
      <c r="D43" s="33"/>
    </row>
    <row r="44" spans="1:21">
      <c r="A44" s="198">
        <f t="shared" si="6"/>
        <v>37</v>
      </c>
      <c r="B44" s="33"/>
      <c r="C44" s="33"/>
      <c r="D44" s="33"/>
    </row>
    <row r="45" spans="1:21">
      <c r="A45" s="198">
        <f t="shared" si="6"/>
        <v>38</v>
      </c>
      <c r="B45" s="33"/>
      <c r="C45" s="33"/>
      <c r="D45" s="33"/>
      <c r="E45" s="201"/>
      <c r="F45" s="201"/>
      <c r="G45" s="201"/>
      <c r="H45" s="201"/>
      <c r="I45" s="201"/>
      <c r="J45" s="201"/>
      <c r="K45" s="201"/>
    </row>
    <row r="46" spans="1:21">
      <c r="A46" s="198">
        <v>39</v>
      </c>
      <c r="B46" s="232" t="s">
        <v>18</v>
      </c>
      <c r="C46" s="232"/>
      <c r="D46" s="232"/>
      <c r="E46" s="201">
        <f t="shared" ref="E46:E57" ca="1" si="9">ROUND(SUMIF(CombWC_LineItem,$A46,Dec09AMA),0)</f>
        <v>4824696</v>
      </c>
      <c r="F46" s="201"/>
      <c r="G46" s="201"/>
      <c r="H46" s="201"/>
      <c r="I46" s="201"/>
      <c r="J46" s="201"/>
      <c r="K46" s="201"/>
      <c r="L46" s="230"/>
      <c r="N46" s="201"/>
      <c r="O46" s="201"/>
      <c r="P46" s="201"/>
      <c r="Q46" s="201"/>
      <c r="R46" s="201"/>
      <c r="S46" s="201"/>
      <c r="T46" s="201"/>
      <c r="U46" s="204">
        <f ca="1">SUM(E46:T46)</f>
        <v>4824696</v>
      </c>
    </row>
    <row r="47" spans="1:21">
      <c r="A47" s="198">
        <f>A46+1</f>
        <v>40</v>
      </c>
      <c r="B47" s="9" t="s">
        <v>608</v>
      </c>
      <c r="C47" s="9"/>
      <c r="D47" s="9"/>
      <c r="E47" s="201">
        <f t="shared" ca="1" si="9"/>
        <v>72122526</v>
      </c>
      <c r="F47" s="201"/>
      <c r="G47" s="201"/>
      <c r="H47" s="201"/>
      <c r="I47" s="201"/>
      <c r="J47" s="201"/>
      <c r="K47" s="201"/>
      <c r="L47" s="230"/>
      <c r="N47" s="201"/>
      <c r="O47" s="201"/>
      <c r="P47" s="201"/>
      <c r="Q47" s="201"/>
      <c r="R47" s="201"/>
      <c r="S47" s="201"/>
      <c r="T47" s="201"/>
      <c r="U47" s="204">
        <f t="shared" ref="U47:U57" ca="1" si="10">SUM(E47:T47)</f>
        <v>72122526</v>
      </c>
    </row>
    <row r="48" spans="1:21">
      <c r="A48" s="198">
        <f t="shared" si="6"/>
        <v>41</v>
      </c>
      <c r="B48" s="232" t="s">
        <v>4</v>
      </c>
      <c r="C48" s="232"/>
      <c r="D48" s="232"/>
      <c r="E48" s="201">
        <f t="shared" ca="1" si="9"/>
        <v>12417501</v>
      </c>
      <c r="F48" s="201"/>
      <c r="G48" s="201"/>
      <c r="H48" s="201"/>
      <c r="I48" s="201"/>
      <c r="J48" s="201"/>
      <c r="K48" s="201"/>
      <c r="L48" s="230"/>
      <c r="N48" s="201"/>
      <c r="O48" s="201"/>
      <c r="P48" s="201"/>
      <c r="Q48" s="201"/>
      <c r="R48" s="201"/>
      <c r="S48" s="201"/>
      <c r="T48" s="201"/>
      <c r="U48" s="204">
        <f t="shared" ca="1" si="10"/>
        <v>12417501</v>
      </c>
    </row>
    <row r="49" spans="1:21">
      <c r="A49" s="198">
        <f t="shared" si="6"/>
        <v>42</v>
      </c>
      <c r="B49" s="41" t="s">
        <v>609</v>
      </c>
      <c r="C49" s="41"/>
      <c r="D49" s="41"/>
      <c r="E49" s="201">
        <f t="shared" ca="1" si="9"/>
        <v>9556364</v>
      </c>
      <c r="F49" s="201"/>
      <c r="G49" s="201"/>
      <c r="H49" s="201"/>
      <c r="I49" s="201"/>
      <c r="J49" s="201"/>
      <c r="K49" s="201"/>
      <c r="L49" s="230"/>
      <c r="N49" s="201"/>
      <c r="O49" s="201"/>
      <c r="P49" s="201"/>
      <c r="Q49" s="201"/>
      <c r="R49" s="201"/>
      <c r="S49" s="201"/>
      <c r="T49" s="201"/>
      <c r="U49" s="204">
        <f t="shared" ca="1" si="10"/>
        <v>9556364</v>
      </c>
    </row>
    <row r="50" spans="1:21">
      <c r="A50" s="198">
        <f t="shared" si="6"/>
        <v>43</v>
      </c>
      <c r="B50" s="41" t="s">
        <v>610</v>
      </c>
      <c r="C50" s="41"/>
      <c r="D50" s="206"/>
      <c r="E50" s="201">
        <f t="shared" ca="1" si="9"/>
        <v>0</v>
      </c>
      <c r="F50" s="201"/>
      <c r="G50" s="201">
        <f>BS!R126</f>
        <v>5837560.2241666662</v>
      </c>
      <c r="H50" s="201"/>
      <c r="I50" s="201"/>
      <c r="J50" s="201"/>
      <c r="K50" s="201"/>
      <c r="N50" s="201"/>
      <c r="O50" s="201"/>
      <c r="P50" s="201"/>
      <c r="Q50" s="201">
        <f>BS!R116</f>
        <v>1600000</v>
      </c>
      <c r="R50" s="201">
        <f>BS!R115</f>
        <v>9113203.1529166661</v>
      </c>
      <c r="S50" s="201">
        <f>BS!R205</f>
        <v>211815.64999999994</v>
      </c>
      <c r="T50" s="201"/>
      <c r="U50" s="204">
        <f t="shared" ca="1" si="10"/>
        <v>16762579.027083332</v>
      </c>
    </row>
    <row r="51" spans="1:21">
      <c r="A51" s="198">
        <f t="shared" si="6"/>
        <v>44</v>
      </c>
      <c r="B51" s="41" t="s">
        <v>611</v>
      </c>
      <c r="C51" s="41"/>
      <c r="D51" s="206"/>
      <c r="E51" s="201">
        <f t="shared" ca="1" si="9"/>
        <v>-29881018</v>
      </c>
      <c r="F51" s="201"/>
      <c r="G51" s="201"/>
      <c r="H51" s="201"/>
      <c r="I51" s="201"/>
      <c r="J51" s="201"/>
      <c r="K51" s="201"/>
      <c r="M51" s="201"/>
      <c r="N51" s="201"/>
      <c r="O51" s="201"/>
      <c r="P51" s="201"/>
      <c r="Q51" s="201"/>
      <c r="R51" s="201"/>
      <c r="S51" s="201"/>
      <c r="T51" s="201"/>
      <c r="U51" s="204">
        <f t="shared" ca="1" si="10"/>
        <v>-29881018</v>
      </c>
    </row>
    <row r="52" spans="1:21">
      <c r="A52" s="198">
        <f t="shared" si="6"/>
        <v>45</v>
      </c>
      <c r="B52" s="41" t="s">
        <v>612</v>
      </c>
      <c r="C52" s="41"/>
      <c r="D52" s="206"/>
      <c r="E52" s="201">
        <f t="shared" ca="1" si="9"/>
        <v>-1598471</v>
      </c>
      <c r="F52" s="201"/>
      <c r="G52" s="201"/>
      <c r="H52" s="201"/>
      <c r="I52" s="201"/>
      <c r="J52" s="201"/>
      <c r="K52" s="201"/>
      <c r="L52" s="233"/>
      <c r="O52" s="201"/>
      <c r="P52" s="201"/>
      <c r="Q52" s="201"/>
      <c r="R52" s="201"/>
      <c r="S52" s="201"/>
      <c r="T52" s="201"/>
      <c r="U52" s="204">
        <f t="shared" ca="1" si="10"/>
        <v>-1598471</v>
      </c>
    </row>
    <row r="53" spans="1:21">
      <c r="A53" s="198">
        <f t="shared" si="6"/>
        <v>46</v>
      </c>
      <c r="B53" s="41" t="s">
        <v>613</v>
      </c>
      <c r="C53" s="41"/>
      <c r="D53" s="206"/>
      <c r="E53" s="201">
        <f t="shared" ca="1" si="9"/>
        <v>-15469988</v>
      </c>
      <c r="F53" s="201"/>
      <c r="G53" s="201"/>
      <c r="H53" s="201"/>
      <c r="I53" s="201"/>
      <c r="J53" s="201"/>
      <c r="K53" s="201"/>
      <c r="M53" s="204"/>
      <c r="N53" s="201"/>
      <c r="O53" s="201"/>
      <c r="P53" s="201"/>
      <c r="Q53" s="201"/>
      <c r="R53" s="201"/>
      <c r="S53" s="201"/>
      <c r="T53" s="201"/>
      <c r="U53" s="204">
        <f t="shared" ca="1" si="10"/>
        <v>-15469988</v>
      </c>
    </row>
    <row r="54" spans="1:21">
      <c r="A54" s="198">
        <f t="shared" si="6"/>
        <v>47</v>
      </c>
      <c r="B54" s="9" t="s">
        <v>614</v>
      </c>
      <c r="C54" s="9"/>
      <c r="D54" s="206"/>
      <c r="E54" s="201">
        <f t="shared" ca="1" si="9"/>
        <v>-67333807</v>
      </c>
      <c r="F54" s="201"/>
      <c r="G54" s="201"/>
      <c r="H54" s="201"/>
      <c r="I54" s="201"/>
      <c r="J54" s="201"/>
      <c r="K54" s="201"/>
      <c r="M54" s="201"/>
      <c r="N54" s="201"/>
      <c r="O54" s="201"/>
      <c r="P54" s="201"/>
      <c r="Q54" s="201"/>
      <c r="R54" s="201"/>
      <c r="S54" s="201"/>
      <c r="T54" s="201"/>
      <c r="U54" s="204">
        <f t="shared" ca="1" si="10"/>
        <v>-67333807</v>
      </c>
    </row>
    <row r="55" spans="1:21">
      <c r="A55" s="198">
        <f t="shared" si="6"/>
        <v>48</v>
      </c>
      <c r="B55" s="41" t="s">
        <v>615</v>
      </c>
      <c r="C55" s="41"/>
      <c r="D55" s="206"/>
      <c r="E55" s="201">
        <f t="shared" ca="1" si="9"/>
        <v>87969522</v>
      </c>
      <c r="F55" s="201"/>
      <c r="G55" s="201"/>
      <c r="H55" s="201"/>
      <c r="I55" s="201"/>
      <c r="J55" s="201"/>
      <c r="K55" s="201"/>
      <c r="L55" s="233"/>
      <c r="N55" s="201"/>
      <c r="O55" s="201"/>
      <c r="P55" s="201"/>
      <c r="Q55" s="201"/>
      <c r="R55" s="201"/>
      <c r="S55" s="201"/>
      <c r="T55" s="201"/>
      <c r="U55" s="204">
        <f t="shared" ca="1" si="10"/>
        <v>87969522</v>
      </c>
    </row>
    <row r="56" spans="1:21">
      <c r="A56" s="198">
        <f t="shared" si="6"/>
        <v>49</v>
      </c>
      <c r="B56" s="41" t="s">
        <v>616</v>
      </c>
      <c r="C56" s="41"/>
      <c r="D56" s="206"/>
      <c r="E56" s="201">
        <f t="shared" ca="1" si="9"/>
        <v>0</v>
      </c>
      <c r="F56" s="201"/>
      <c r="G56" s="201"/>
      <c r="H56" s="201"/>
      <c r="I56" s="201"/>
      <c r="J56" s="201">
        <f>BS!R127</f>
        <v>287381.20333333331</v>
      </c>
      <c r="K56" s="201"/>
      <c r="N56" s="201"/>
      <c r="O56" s="201"/>
      <c r="P56" s="201"/>
      <c r="Q56" s="201"/>
      <c r="R56" s="201"/>
      <c r="S56" s="201"/>
      <c r="T56" s="201"/>
      <c r="U56" s="204">
        <f t="shared" ca="1" si="10"/>
        <v>287381.20333333331</v>
      </c>
    </row>
    <row r="57" spans="1:21">
      <c r="A57" s="198">
        <f t="shared" si="6"/>
        <v>50</v>
      </c>
      <c r="B57" s="9" t="s">
        <v>618</v>
      </c>
      <c r="C57" s="9"/>
      <c r="D57" s="9"/>
      <c r="E57" s="201">
        <f t="shared" ca="1" si="9"/>
        <v>-8235966</v>
      </c>
      <c r="F57" s="201"/>
      <c r="G57" s="201"/>
      <c r="H57" s="201"/>
      <c r="I57" s="201"/>
      <c r="J57" s="201"/>
      <c r="K57" s="201">
        <f>-(BS!R539+BS!R540+BS!R542)</f>
        <v>3239944.2062500003</v>
      </c>
      <c r="L57" s="201">
        <f>-BS!R521</f>
        <v>678333.33333333337</v>
      </c>
      <c r="M57" s="204"/>
      <c r="N57" s="201"/>
      <c r="O57" s="201">
        <v>0</v>
      </c>
      <c r="P57" s="201"/>
      <c r="Q57" s="201"/>
      <c r="R57" s="201"/>
      <c r="S57" s="201"/>
      <c r="T57" s="201">
        <f>-(BS!R544+BS!R546+BS!R551)</f>
        <v>406731.74166666664</v>
      </c>
      <c r="U57" s="204">
        <f t="shared" ca="1" si="10"/>
        <v>-3910956.7187499995</v>
      </c>
    </row>
    <row r="58" spans="1:21" s="9" customFormat="1">
      <c r="A58" s="198">
        <f t="shared" si="6"/>
        <v>51</v>
      </c>
      <c r="B58" s="33" t="s">
        <v>976</v>
      </c>
      <c r="C58" s="33"/>
      <c r="D58" s="33"/>
      <c r="E58" s="205">
        <f ca="1">SUM(E46:E57)</f>
        <v>64371359</v>
      </c>
      <c r="F58" s="205">
        <f t="shared" ref="F58:S58" si="11">SUM(F46:F57)</f>
        <v>0</v>
      </c>
      <c r="G58" s="205">
        <f t="shared" si="11"/>
        <v>5837560.2241666662</v>
      </c>
      <c r="H58" s="205">
        <f t="shared" si="11"/>
        <v>0</v>
      </c>
      <c r="I58" s="205">
        <f t="shared" si="11"/>
        <v>0</v>
      </c>
      <c r="J58" s="205">
        <f t="shared" si="11"/>
        <v>287381.20333333331</v>
      </c>
      <c r="K58" s="205">
        <f>SUM(K46:K57)</f>
        <v>3239944.2062500003</v>
      </c>
      <c r="L58" s="205">
        <f t="shared" si="11"/>
        <v>678333.33333333337</v>
      </c>
      <c r="M58" s="205">
        <f t="shared" si="11"/>
        <v>0</v>
      </c>
      <c r="N58" s="205">
        <f t="shared" si="11"/>
        <v>0</v>
      </c>
      <c r="O58" s="205">
        <f t="shared" si="11"/>
        <v>0</v>
      </c>
      <c r="P58" s="205">
        <f t="shared" si="11"/>
        <v>0</v>
      </c>
      <c r="Q58" s="205">
        <f t="shared" si="11"/>
        <v>1600000</v>
      </c>
      <c r="R58" s="205">
        <f t="shared" si="11"/>
        <v>9113203.1529166661</v>
      </c>
      <c r="S58" s="205">
        <f t="shared" si="11"/>
        <v>211815.64999999994</v>
      </c>
      <c r="T58" s="205">
        <f>+T35+T16</f>
        <v>0</v>
      </c>
      <c r="U58" s="205">
        <f ca="1">SUM(U46:U57)</f>
        <v>85746328.51166667</v>
      </c>
    </row>
    <row r="59" spans="1:21" s="9" customFormat="1">
      <c r="A59" s="198">
        <f t="shared" si="6"/>
        <v>52</v>
      </c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</row>
    <row r="60" spans="1:21" ht="13.5" thickBot="1">
      <c r="A60" s="198">
        <f t="shared" si="6"/>
        <v>53</v>
      </c>
      <c r="B60" s="9" t="s">
        <v>6</v>
      </c>
      <c r="C60" s="9"/>
      <c r="D60" s="9"/>
      <c r="E60" s="207">
        <f t="shared" ref="E60:U60" ca="1" si="12">SUM(E58,E41,E35)</f>
        <v>2293457151</v>
      </c>
      <c r="F60" s="207">
        <f t="shared" si="12"/>
        <v>-10772781</v>
      </c>
      <c r="G60" s="207">
        <f t="shared" si="12"/>
        <v>5837560.2241666662</v>
      </c>
      <c r="H60" s="207">
        <f t="shared" si="12"/>
        <v>4058188.4912500004</v>
      </c>
      <c r="I60" s="207">
        <f t="shared" si="12"/>
        <v>426542.4375</v>
      </c>
      <c r="J60" s="207">
        <f t="shared" si="12"/>
        <v>287381.20333333331</v>
      </c>
      <c r="K60" s="207">
        <f t="shared" si="12"/>
        <v>3239944.2062500003</v>
      </c>
      <c r="L60" s="207">
        <f t="shared" si="12"/>
        <v>678333.33333333337</v>
      </c>
      <c r="M60" s="207">
        <f t="shared" si="12"/>
        <v>792293.01250000007</v>
      </c>
      <c r="N60" s="207">
        <f t="shared" si="12"/>
        <v>2698583.3333333335</v>
      </c>
      <c r="O60" s="207">
        <f t="shared" si="12"/>
        <v>356644.65791666671</v>
      </c>
      <c r="P60" s="207">
        <f t="shared" si="12"/>
        <v>183333.31499999997</v>
      </c>
      <c r="Q60" s="207">
        <f t="shared" si="12"/>
        <v>1600000</v>
      </c>
      <c r="R60" s="207">
        <f t="shared" si="12"/>
        <v>9113203.1529166661</v>
      </c>
      <c r="S60" s="207">
        <f t="shared" si="12"/>
        <v>211815.64999999994</v>
      </c>
      <c r="T60" s="207">
        <f>T57+T41+T35+T16</f>
        <v>406731.74166666664</v>
      </c>
      <c r="U60" s="207">
        <f t="shared" ca="1" si="12"/>
        <v>2312574924.7591667</v>
      </c>
    </row>
    <row r="61" spans="1:21" ht="13.5" thickTop="1">
      <c r="A61" s="198">
        <f t="shared" si="6"/>
        <v>54</v>
      </c>
      <c r="B61" s="9"/>
      <c r="C61" s="9"/>
      <c r="D61" s="9"/>
      <c r="L61" s="39"/>
    </row>
    <row r="62" spans="1:21" ht="13.5" thickBot="1">
      <c r="A62" s="198">
        <f t="shared" si="6"/>
        <v>55</v>
      </c>
      <c r="B62" s="9" t="s">
        <v>20</v>
      </c>
      <c r="C62" s="9"/>
      <c r="D62" s="9"/>
      <c r="E62" s="208">
        <f t="shared" ref="E62:U62" ca="1" si="13">E16-E60</f>
        <v>62937081</v>
      </c>
      <c r="F62" s="208">
        <f t="shared" si="13"/>
        <v>10772781</v>
      </c>
      <c r="G62" s="208">
        <f t="shared" si="13"/>
        <v>-5837560.2241666662</v>
      </c>
      <c r="H62" s="208">
        <f t="shared" si="13"/>
        <v>-4058188.4912500004</v>
      </c>
      <c r="I62" s="208">
        <f t="shared" si="13"/>
        <v>-426542.4375</v>
      </c>
      <c r="J62" s="208">
        <f t="shared" si="13"/>
        <v>-287381.20333333331</v>
      </c>
      <c r="K62" s="208">
        <f t="shared" si="13"/>
        <v>-3239944.2062500003</v>
      </c>
      <c r="L62" s="208">
        <f t="shared" si="13"/>
        <v>-678333.33333333337</v>
      </c>
      <c r="M62" s="208">
        <f t="shared" si="13"/>
        <v>-792293.01250000007</v>
      </c>
      <c r="N62" s="208">
        <f t="shared" si="13"/>
        <v>-2698583.3333333335</v>
      </c>
      <c r="O62" s="208">
        <f t="shared" si="13"/>
        <v>-356644.65791666671</v>
      </c>
      <c r="P62" s="208">
        <f t="shared" si="13"/>
        <v>-183333.31499999997</v>
      </c>
      <c r="Q62" s="208">
        <f t="shared" si="13"/>
        <v>-1600000</v>
      </c>
      <c r="R62" s="208">
        <f t="shared" si="13"/>
        <v>-9113203.1529166661</v>
      </c>
      <c r="S62" s="208">
        <f t="shared" si="13"/>
        <v>-211815.64999999994</v>
      </c>
      <c r="T62" s="208">
        <f>T16-T60</f>
        <v>-406731.74166666664</v>
      </c>
      <c r="U62" s="208">
        <f t="shared" ca="1" si="13"/>
        <v>43819307.240833282</v>
      </c>
    </row>
    <row r="63" spans="1:21" ht="14.25" customHeight="1" thickTop="1">
      <c r="A63" s="198">
        <f t="shared" si="6"/>
        <v>56</v>
      </c>
      <c r="B63" s="9"/>
      <c r="C63" s="9"/>
      <c r="D63" s="9"/>
      <c r="E63" s="9"/>
      <c r="F63" s="9"/>
      <c r="G63" s="9"/>
      <c r="H63" s="9"/>
      <c r="I63" s="9"/>
      <c r="J63" s="9"/>
      <c r="K63" s="9"/>
      <c r="U63" s="204"/>
    </row>
    <row r="64" spans="1:21" ht="14.25" hidden="1" customHeight="1">
      <c r="A64" s="198">
        <f t="shared" si="6"/>
        <v>57</v>
      </c>
      <c r="B64" s="9"/>
      <c r="C64" s="9"/>
      <c r="D64" s="9"/>
      <c r="E64" s="209"/>
      <c r="F64" s="209"/>
      <c r="G64" s="209"/>
      <c r="H64" s="209"/>
      <c r="I64" s="209"/>
      <c r="J64" s="209"/>
      <c r="K64" s="209"/>
    </row>
    <row r="65" spans="1:21" ht="14.25" hidden="1" customHeight="1">
      <c r="A65" s="198">
        <f t="shared" si="6"/>
        <v>58</v>
      </c>
      <c r="B65" s="9"/>
      <c r="C65" s="9"/>
      <c r="D65" s="9"/>
      <c r="E65" s="209"/>
      <c r="F65" s="209"/>
      <c r="G65" s="209"/>
      <c r="H65" s="209"/>
      <c r="I65" s="209"/>
      <c r="J65" s="209"/>
      <c r="K65" s="209"/>
    </row>
    <row r="66" spans="1:21" ht="14.25" hidden="1" customHeight="1">
      <c r="A66" s="198">
        <f t="shared" si="6"/>
        <v>59</v>
      </c>
      <c r="B66" s="9"/>
      <c r="C66" s="9"/>
      <c r="D66" s="9"/>
      <c r="E66" s="209"/>
      <c r="F66" s="209"/>
      <c r="G66" s="209"/>
      <c r="H66" s="209"/>
      <c r="I66" s="209"/>
      <c r="J66" s="209"/>
      <c r="K66" s="209"/>
    </row>
    <row r="67" spans="1:21" hidden="1">
      <c r="A67" s="198">
        <f t="shared" si="6"/>
        <v>60</v>
      </c>
      <c r="B67" s="9"/>
      <c r="C67" s="9"/>
      <c r="D67" s="9"/>
      <c r="E67" s="149"/>
      <c r="F67" s="149"/>
      <c r="G67" s="149"/>
      <c r="H67" s="149"/>
      <c r="I67" s="149"/>
      <c r="J67" s="149"/>
      <c r="K67" s="149"/>
    </row>
    <row r="68" spans="1:21" ht="25.5" hidden="1" customHeight="1">
      <c r="A68" s="198">
        <f t="shared" ref="A68:A98" si="14">A67+1</f>
        <v>61</v>
      </c>
      <c r="B68" s="314" t="s">
        <v>640</v>
      </c>
      <c r="C68" s="314"/>
      <c r="D68" s="314"/>
      <c r="E68" s="314"/>
      <c r="F68" s="226"/>
      <c r="G68" s="226"/>
      <c r="H68" s="226"/>
      <c r="I68" s="226"/>
      <c r="J68" s="226"/>
      <c r="K68" s="226"/>
    </row>
    <row r="69" spans="1:21" hidden="1">
      <c r="A69" s="198"/>
      <c r="B69" s="226"/>
      <c r="C69" s="226"/>
      <c r="D69" s="226"/>
      <c r="E69" s="149"/>
      <c r="F69" s="149"/>
      <c r="G69" s="149"/>
      <c r="H69" s="149"/>
      <c r="I69" s="149"/>
      <c r="J69" s="149"/>
      <c r="K69" s="149"/>
    </row>
    <row r="70" spans="1:21" hidden="1">
      <c r="A70" s="198">
        <f>A68+1</f>
        <v>62</v>
      </c>
      <c r="B70" s="39" t="s">
        <v>17</v>
      </c>
      <c r="E70" s="204">
        <f ca="1">E60</f>
        <v>2293457151</v>
      </c>
      <c r="F70" s="204"/>
      <c r="G70" s="204"/>
      <c r="H70" s="204"/>
      <c r="I70" s="204"/>
      <c r="J70" s="204"/>
      <c r="K70" s="204"/>
      <c r="U70" s="204">
        <f ca="1">U60</f>
        <v>2312574924.7591667</v>
      </c>
    </row>
    <row r="71" spans="1:21" hidden="1">
      <c r="A71" s="198">
        <f t="shared" si="14"/>
        <v>63</v>
      </c>
      <c r="B71" s="39" t="s">
        <v>648</v>
      </c>
      <c r="E71" s="201"/>
      <c r="F71" s="201"/>
      <c r="G71" s="201"/>
      <c r="H71" s="201"/>
      <c r="I71" s="201"/>
      <c r="J71" s="201"/>
      <c r="K71" s="201"/>
      <c r="U71" s="201"/>
    </row>
    <row r="72" spans="1:21" hidden="1">
      <c r="A72" s="198">
        <f t="shared" si="14"/>
        <v>64</v>
      </c>
      <c r="B72" s="234" t="s">
        <v>642</v>
      </c>
      <c r="C72" s="234"/>
      <c r="D72" s="234"/>
      <c r="E72" s="201">
        <f ca="1">-E39</f>
        <v>0</v>
      </c>
      <c r="F72" s="201"/>
      <c r="G72" s="201"/>
      <c r="H72" s="201"/>
      <c r="I72" s="201"/>
      <c r="J72" s="201"/>
      <c r="K72" s="201"/>
      <c r="U72" s="201">
        <f ca="1">-U39</f>
        <v>0</v>
      </c>
    </row>
    <row r="73" spans="1:21" hidden="1">
      <c r="A73" s="198">
        <f t="shared" si="14"/>
        <v>65</v>
      </c>
      <c r="B73" s="39" t="s">
        <v>643</v>
      </c>
      <c r="E73" s="210">
        <f ca="1">-E40</f>
        <v>-71314527</v>
      </c>
      <c r="F73" s="210"/>
      <c r="G73" s="210"/>
      <c r="H73" s="210"/>
      <c r="I73" s="210"/>
      <c r="J73" s="210"/>
      <c r="K73" s="210"/>
      <c r="L73" s="210">
        <f>-H40</f>
        <v>-4058188.4912500004</v>
      </c>
      <c r="M73" s="210">
        <f>-M40</f>
        <v>0</v>
      </c>
      <c r="N73" s="210">
        <f>-N40</f>
        <v>0</v>
      </c>
      <c r="O73" s="210"/>
      <c r="P73" s="210"/>
      <c r="Q73" s="210"/>
      <c r="R73" s="210"/>
      <c r="S73" s="210"/>
      <c r="T73" s="210"/>
      <c r="U73" s="210">
        <f ca="1">-U40</f>
        <v>-75372715.491249993</v>
      </c>
    </row>
    <row r="74" spans="1:21" hidden="1">
      <c r="A74" s="198">
        <f t="shared" si="14"/>
        <v>66</v>
      </c>
      <c r="B74" s="39" t="s">
        <v>644</v>
      </c>
      <c r="E74" s="201">
        <f ca="1">SUM(E70:E73)</f>
        <v>2222142624</v>
      </c>
      <c r="F74" s="201"/>
      <c r="G74" s="201"/>
      <c r="H74" s="201"/>
      <c r="I74" s="201"/>
      <c r="J74" s="201"/>
      <c r="K74" s="201"/>
      <c r="L74" s="201">
        <f t="shared" ref="L74:N74" si="15">SUM(L70:L73)</f>
        <v>-4058188.4912500004</v>
      </c>
      <c r="M74" s="201">
        <f t="shared" si="15"/>
        <v>0</v>
      </c>
      <c r="N74" s="201">
        <f t="shared" si="15"/>
        <v>0</v>
      </c>
      <c r="O74" s="201"/>
      <c r="P74" s="201"/>
      <c r="Q74" s="201"/>
      <c r="R74" s="201"/>
      <c r="S74" s="201"/>
      <c r="T74" s="201"/>
      <c r="U74" s="201">
        <f ca="1">SUM(U70:U73)</f>
        <v>2237202209.2679167</v>
      </c>
    </row>
    <row r="75" spans="1:21" hidden="1">
      <c r="A75" s="198">
        <f t="shared" si="14"/>
        <v>67</v>
      </c>
      <c r="E75" s="201"/>
      <c r="F75" s="201"/>
      <c r="G75" s="201"/>
      <c r="H75" s="201"/>
      <c r="I75" s="201"/>
      <c r="J75" s="201"/>
      <c r="K75" s="201"/>
      <c r="U75" s="201"/>
    </row>
    <row r="76" spans="1:21" hidden="1">
      <c r="A76" s="198">
        <f t="shared" si="14"/>
        <v>68</v>
      </c>
      <c r="B76" s="39" t="s">
        <v>645</v>
      </c>
      <c r="E76" s="149">
        <f ca="1">E62</f>
        <v>62937081</v>
      </c>
      <c r="F76" s="149"/>
      <c r="G76" s="149"/>
      <c r="H76" s="149"/>
      <c r="I76" s="149"/>
      <c r="J76" s="149"/>
      <c r="K76" s="149"/>
      <c r="U76" s="149">
        <f ca="1">U62</f>
        <v>43819307.240833282</v>
      </c>
    </row>
    <row r="77" spans="1:21" hidden="1">
      <c r="A77" s="198"/>
      <c r="E77" s="149"/>
      <c r="F77" s="149"/>
      <c r="G77" s="149"/>
      <c r="H77" s="149"/>
      <c r="I77" s="149"/>
      <c r="J77" s="149"/>
      <c r="K77" s="149"/>
      <c r="N77" s="211"/>
      <c r="O77" s="211"/>
      <c r="P77" s="211"/>
      <c r="Q77" s="211"/>
      <c r="R77" s="211"/>
      <c r="S77" s="211"/>
      <c r="T77" s="211"/>
      <c r="U77" s="149"/>
    </row>
    <row r="78" spans="1:21" hidden="1">
      <c r="A78" s="198">
        <f>A77+1</f>
        <v>1</v>
      </c>
      <c r="B78" s="39" t="s">
        <v>646</v>
      </c>
      <c r="E78" s="166">
        <f ca="1">E76/E74</f>
        <v>2.8322700946489743E-2</v>
      </c>
      <c r="F78" s="166"/>
      <c r="G78" s="166"/>
      <c r="H78" s="166"/>
      <c r="I78" s="166"/>
      <c r="J78" s="166"/>
      <c r="K78" s="166"/>
      <c r="U78" s="166">
        <f ca="1">U76/U74</f>
        <v>1.9586654732999011E-2</v>
      </c>
    </row>
    <row r="79" spans="1:21" hidden="1">
      <c r="A79" s="198">
        <f t="shared" si="14"/>
        <v>2</v>
      </c>
      <c r="E79" s="204"/>
      <c r="F79" s="204"/>
      <c r="G79" s="204"/>
      <c r="H79" s="204"/>
      <c r="I79" s="204"/>
      <c r="J79" s="204"/>
      <c r="K79" s="204"/>
      <c r="U79" s="204"/>
    </row>
    <row r="80" spans="1:21" ht="13.5" hidden="1" thickBot="1">
      <c r="A80" s="198">
        <f t="shared" si="14"/>
        <v>3</v>
      </c>
      <c r="B80" s="39" t="s">
        <v>637</v>
      </c>
      <c r="E80" s="212">
        <f ca="1">'Staff Adjustments'!E35</f>
        <v>2157771265</v>
      </c>
      <c r="F80" s="212"/>
      <c r="G80" s="212"/>
      <c r="H80" s="212"/>
      <c r="I80" s="212"/>
      <c r="J80" s="212"/>
      <c r="K80" s="212"/>
      <c r="L80" s="212">
        <f>'Staff Adjustments'!L35</f>
        <v>0</v>
      </c>
      <c r="M80" s="212">
        <f>'Staff Adjustments'!M35</f>
        <v>792293.01250000007</v>
      </c>
      <c r="N80" s="212">
        <f>'Staff Adjustments'!N35</f>
        <v>2698583.3333333335</v>
      </c>
      <c r="O80" s="212"/>
      <c r="P80" s="212"/>
      <c r="Q80" s="212"/>
      <c r="R80" s="212"/>
      <c r="S80" s="212"/>
      <c r="T80" s="212"/>
      <c r="U80" s="212">
        <f ca="1">'Staff Adjustments'!U35</f>
        <v>2151455880.7562499</v>
      </c>
    </row>
    <row r="81" spans="1:21" ht="13.5" hidden="1" thickBot="1">
      <c r="A81" s="198">
        <f t="shared" si="14"/>
        <v>4</v>
      </c>
      <c r="C81" s="39" t="s">
        <v>1202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</row>
    <row r="82" spans="1:21" ht="13.5" hidden="1" thickBot="1">
      <c r="A82" s="198">
        <f t="shared" si="14"/>
        <v>5</v>
      </c>
      <c r="B82" s="39" t="s">
        <v>649</v>
      </c>
      <c r="E82" s="212">
        <f ca="1">E80*E78</f>
        <v>61113910.249523871</v>
      </c>
      <c r="F82" s="212"/>
      <c r="G82" s="212"/>
      <c r="H82" s="212"/>
      <c r="I82" s="212"/>
      <c r="J82" s="212"/>
      <c r="K82" s="212"/>
      <c r="L82" s="212">
        <f t="shared" ref="L82:N82" si="16">L80*L78</f>
        <v>0</v>
      </c>
      <c r="M82" s="212">
        <f t="shared" si="16"/>
        <v>0</v>
      </c>
      <c r="N82" s="212">
        <f t="shared" si="16"/>
        <v>0</v>
      </c>
      <c r="O82" s="212"/>
      <c r="P82" s="212"/>
      <c r="Q82" s="212"/>
      <c r="R82" s="212"/>
      <c r="S82" s="212"/>
      <c r="T82" s="212"/>
      <c r="U82" s="212">
        <f ca="1">U80*U78</f>
        <v>42139823.509652957</v>
      </c>
    </row>
    <row r="83" spans="1:21" ht="13.5" hidden="1" thickBot="1">
      <c r="A83" s="198">
        <f t="shared" si="14"/>
        <v>6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</row>
    <row r="84" spans="1:21" ht="13.5" hidden="1" thickBot="1">
      <c r="A84" s="198">
        <f t="shared" si="14"/>
        <v>7</v>
      </c>
      <c r="B84" s="39" t="s">
        <v>647</v>
      </c>
      <c r="E84" s="212">
        <f ca="1">E76-E82</f>
        <v>1823170.7504761294</v>
      </c>
      <c r="F84" s="212"/>
      <c r="G84" s="212"/>
      <c r="H84" s="212"/>
      <c r="I84" s="212"/>
      <c r="J84" s="212"/>
      <c r="K84" s="212"/>
      <c r="L84" s="212">
        <f t="shared" ref="L84:N84" si="17">L76-L82</f>
        <v>0</v>
      </c>
      <c r="M84" s="212">
        <f t="shared" si="17"/>
        <v>0</v>
      </c>
      <c r="N84" s="212">
        <f t="shared" si="17"/>
        <v>0</v>
      </c>
      <c r="O84" s="212"/>
      <c r="P84" s="212"/>
      <c r="Q84" s="212"/>
      <c r="R84" s="212"/>
      <c r="S84" s="212"/>
      <c r="T84" s="212"/>
      <c r="U84" s="212">
        <f ca="1">U76-U82</f>
        <v>1679483.7311803252</v>
      </c>
    </row>
    <row r="85" spans="1:21" hidden="1">
      <c r="A85" s="198">
        <f t="shared" si="14"/>
        <v>8</v>
      </c>
      <c r="B85" s="9"/>
      <c r="C85" s="9"/>
      <c r="D85" s="9"/>
      <c r="E85" s="9"/>
      <c r="F85" s="9"/>
      <c r="G85" s="9"/>
      <c r="H85" s="9"/>
      <c r="I85" s="9"/>
      <c r="J85" s="9"/>
      <c r="K85" s="9"/>
      <c r="U85" s="9"/>
    </row>
    <row r="86" spans="1:21" hidden="1">
      <c r="A86" s="198">
        <f t="shared" si="14"/>
        <v>9</v>
      </c>
      <c r="B86" s="9"/>
      <c r="C86" s="9"/>
      <c r="D86" s="9"/>
      <c r="E86" s="149"/>
      <c r="F86" s="149"/>
      <c r="G86" s="149"/>
      <c r="H86" s="149"/>
      <c r="I86" s="149"/>
      <c r="J86" s="149"/>
      <c r="K86" s="149"/>
    </row>
    <row r="87" spans="1:21" hidden="1">
      <c r="A87" s="198">
        <f t="shared" si="14"/>
        <v>10</v>
      </c>
      <c r="E87" s="213"/>
      <c r="F87" s="213"/>
      <c r="G87" s="213"/>
      <c r="H87" s="213"/>
      <c r="I87" s="213"/>
      <c r="J87" s="213"/>
      <c r="K87" s="213"/>
    </row>
    <row r="88" spans="1:21" ht="13.5" hidden="1" thickBot="1">
      <c r="A88" s="198">
        <f t="shared" si="14"/>
        <v>11</v>
      </c>
      <c r="B88" s="309" t="s">
        <v>641</v>
      </c>
      <c r="C88" s="309"/>
      <c r="D88" s="309"/>
      <c r="E88" s="309"/>
      <c r="F88" s="226"/>
      <c r="G88" s="226"/>
      <c r="H88" s="226"/>
      <c r="I88" s="226"/>
      <c r="J88" s="226"/>
      <c r="K88" s="226"/>
    </row>
    <row r="89" spans="1:21" hidden="1">
      <c r="A89" s="198">
        <f t="shared" si="14"/>
        <v>12</v>
      </c>
      <c r="B89" s="226"/>
      <c r="C89" s="226"/>
      <c r="D89" s="226"/>
      <c r="E89" s="214"/>
      <c r="F89" s="214"/>
      <c r="G89" s="214"/>
      <c r="H89" s="214"/>
      <c r="I89" s="214"/>
      <c r="J89" s="214"/>
      <c r="K89" s="214"/>
    </row>
    <row r="90" spans="1:21" ht="89.25" hidden="1">
      <c r="A90" s="198">
        <f t="shared" si="14"/>
        <v>13</v>
      </c>
      <c r="B90" s="241" t="s">
        <v>651</v>
      </c>
      <c r="C90" s="241" t="s">
        <v>650</v>
      </c>
      <c r="D90" s="241"/>
      <c r="E90" s="58" t="s">
        <v>649</v>
      </c>
      <c r="F90" s="215"/>
      <c r="G90" s="215"/>
      <c r="H90" s="215"/>
      <c r="I90" s="215"/>
      <c r="J90" s="215"/>
      <c r="K90" s="215"/>
    </row>
    <row r="91" spans="1:21" hidden="1">
      <c r="A91" s="198">
        <f t="shared" si="14"/>
        <v>14</v>
      </c>
      <c r="B91" s="226"/>
      <c r="C91" s="226"/>
      <c r="D91" s="226"/>
      <c r="E91" s="52"/>
      <c r="F91" s="52"/>
      <c r="G91" s="52"/>
      <c r="H91" s="52"/>
      <c r="I91" s="52"/>
      <c r="J91" s="52"/>
      <c r="K91" s="52"/>
    </row>
    <row r="92" spans="1:21" hidden="1">
      <c r="A92" s="198">
        <f t="shared" si="14"/>
        <v>15</v>
      </c>
      <c r="B92" s="9" t="s">
        <v>652</v>
      </c>
      <c r="C92" s="9"/>
      <c r="D92" s="9"/>
      <c r="E92" s="170">
        <f ca="1">E82</f>
        <v>61113910.249523871</v>
      </c>
      <c r="F92" s="170"/>
      <c r="G92" s="170"/>
      <c r="H92" s="170"/>
      <c r="I92" s="170"/>
      <c r="J92" s="170"/>
      <c r="K92" s="170"/>
      <c r="U92" s="170">
        <f ca="1">U82</f>
        <v>42139823.509652957</v>
      </c>
    </row>
    <row r="93" spans="1:21" hidden="1">
      <c r="A93" s="198">
        <f t="shared" si="14"/>
        <v>16</v>
      </c>
      <c r="B93" s="235"/>
      <c r="C93" s="235"/>
      <c r="D93" s="235"/>
      <c r="E93" s="214"/>
      <c r="F93" s="214"/>
      <c r="G93" s="214"/>
      <c r="H93" s="214"/>
      <c r="I93" s="214"/>
      <c r="J93" s="214"/>
      <c r="K93" s="214"/>
    </row>
    <row r="94" spans="1:21" hidden="1">
      <c r="A94" s="198">
        <f t="shared" si="14"/>
        <v>17</v>
      </c>
      <c r="B94" s="235" t="s">
        <v>654</v>
      </c>
      <c r="C94" s="174">
        <f>E102</f>
        <v>0.51398102175237459</v>
      </c>
      <c r="D94" s="174"/>
      <c r="E94" s="214">
        <f ca="1">$E$92*C94</f>
        <v>31411390.033333197</v>
      </c>
      <c r="F94" s="214"/>
      <c r="G94" s="214"/>
      <c r="H94" s="214"/>
      <c r="I94" s="214"/>
      <c r="J94" s="214"/>
      <c r="K94" s="214"/>
      <c r="U94" s="214">
        <f ca="1">$U$92*C94</f>
        <v>21659069.543956164</v>
      </c>
    </row>
    <row r="95" spans="1:21" hidden="1">
      <c r="A95" s="198">
        <f t="shared" si="14"/>
        <v>18</v>
      </c>
      <c r="B95" s="9" t="s">
        <v>653</v>
      </c>
      <c r="C95" s="174">
        <f t="shared" ref="C95:C98" si="18">E103</f>
        <v>0.28962464992717579</v>
      </c>
      <c r="D95" s="174"/>
      <c r="E95" s="214">
        <f t="shared" ref="E95:E98" ca="1" si="19">$E$92*C95</f>
        <v>17700094.86169919</v>
      </c>
      <c r="F95" s="214"/>
      <c r="G95" s="214"/>
      <c r="H95" s="214"/>
      <c r="I95" s="214"/>
      <c r="J95" s="214"/>
      <c r="K95" s="214"/>
      <c r="U95" s="214">
        <f ca="1">$U$92*C95</f>
        <v>12204731.63197621</v>
      </c>
    </row>
    <row r="96" spans="1:21" hidden="1">
      <c r="A96" s="198">
        <f t="shared" si="14"/>
        <v>19</v>
      </c>
      <c r="B96" s="9" t="s">
        <v>655</v>
      </c>
      <c r="C96" s="174">
        <f t="shared" si="18"/>
        <v>8.676349142165643E-2</v>
      </c>
      <c r="D96" s="174"/>
      <c r="E96" s="214">
        <f t="shared" ca="1" si="19"/>
        <v>5302456.2276784452</v>
      </c>
      <c r="F96" s="214"/>
      <c r="G96" s="214"/>
      <c r="H96" s="214"/>
      <c r="I96" s="214"/>
      <c r="J96" s="214"/>
      <c r="K96" s="214"/>
      <c r="U96" s="214">
        <f ca="1">$U$92*C96</f>
        <v>3656198.2155898903</v>
      </c>
    </row>
    <row r="97" spans="1:21" hidden="1">
      <c r="A97" s="198">
        <f t="shared" si="14"/>
        <v>20</v>
      </c>
      <c r="B97" s="9" t="s">
        <v>656</v>
      </c>
      <c r="C97" s="174">
        <f t="shared" si="18"/>
        <v>4.6907222076652023E-2</v>
      </c>
      <c r="D97" s="174"/>
      <c r="E97" s="214">
        <f t="shared" ca="1" si="19"/>
        <v>2866683.7600469966</v>
      </c>
      <c r="F97" s="214"/>
      <c r="G97" s="214"/>
      <c r="H97" s="214"/>
      <c r="I97" s="214"/>
      <c r="J97" s="214"/>
      <c r="K97" s="214"/>
      <c r="U97" s="214">
        <f ca="1">$U$92*C97</f>
        <v>1976662.0596382131</v>
      </c>
    </row>
    <row r="98" spans="1:21" hidden="1">
      <c r="A98" s="198">
        <f t="shared" si="14"/>
        <v>21</v>
      </c>
      <c r="B98" s="9" t="s">
        <v>657</v>
      </c>
      <c r="C98" s="174">
        <f t="shared" si="18"/>
        <v>6.2723614822141158E-2</v>
      </c>
      <c r="D98" s="174"/>
      <c r="E98" s="214">
        <f t="shared" ca="1" si="19"/>
        <v>3833285.3667660397</v>
      </c>
      <c r="F98" s="214"/>
      <c r="G98" s="214"/>
      <c r="H98" s="214"/>
      <c r="I98" s="214"/>
      <c r="J98" s="214"/>
      <c r="K98" s="214"/>
      <c r="U98" s="214">
        <f ca="1">$U$92*C98</f>
        <v>2643162.0584924808</v>
      </c>
    </row>
    <row r="99" spans="1:21" ht="13.5" hidden="1" thickBot="1">
      <c r="A99" s="198">
        <f t="shared" ref="A99:A110" si="20">A98+1</f>
        <v>22</v>
      </c>
      <c r="B99" s="33"/>
      <c r="C99" s="171">
        <f>SUM(C94:C98)</f>
        <v>0.99999999999999989</v>
      </c>
      <c r="D99" s="171"/>
      <c r="E99" s="167">
        <f ca="1">SUM(E94:E98)</f>
        <v>61113910.249523878</v>
      </c>
      <c r="F99" s="216"/>
      <c r="G99" s="216"/>
      <c r="H99" s="216"/>
      <c r="I99" s="216"/>
      <c r="J99" s="216"/>
      <c r="K99" s="216"/>
      <c r="U99" s="167">
        <f ca="1">SUM(U94:U98)</f>
        <v>42139823.509652957</v>
      </c>
    </row>
    <row r="100" spans="1:21" hidden="1">
      <c r="A100" s="198">
        <f t="shared" si="20"/>
        <v>23</v>
      </c>
      <c r="B100" s="9" t="s">
        <v>975</v>
      </c>
      <c r="C100" s="166"/>
      <c r="D100" s="166"/>
      <c r="E100" s="172"/>
      <c r="F100" s="172"/>
      <c r="G100" s="172"/>
      <c r="H100" s="172"/>
      <c r="I100" s="172"/>
      <c r="J100" s="172"/>
      <c r="K100" s="172"/>
    </row>
    <row r="101" spans="1:21" hidden="1">
      <c r="A101" s="198">
        <f t="shared" si="20"/>
        <v>24</v>
      </c>
      <c r="B101" s="9"/>
      <c r="C101" s="166"/>
      <c r="D101" s="166"/>
      <c r="E101" s="214"/>
      <c r="F101" s="214"/>
      <c r="G101" s="214"/>
      <c r="H101" s="214"/>
      <c r="I101" s="214"/>
      <c r="J101" s="214"/>
      <c r="K101" s="214"/>
    </row>
    <row r="102" spans="1:21" hidden="1">
      <c r="A102" s="198">
        <f t="shared" si="20"/>
        <v>25</v>
      </c>
      <c r="B102" s="235" t="s">
        <v>654</v>
      </c>
      <c r="C102" s="34">
        <v>1060693220</v>
      </c>
      <c r="D102" s="34"/>
      <c r="E102" s="166">
        <f>C102/$C$107</f>
        <v>0.51398102175237459</v>
      </c>
      <c r="F102" s="166"/>
      <c r="G102" s="166"/>
      <c r="H102" s="166"/>
      <c r="I102" s="166"/>
      <c r="J102" s="166"/>
      <c r="K102" s="166"/>
    </row>
    <row r="103" spans="1:21" hidden="1">
      <c r="A103" s="198">
        <f t="shared" si="20"/>
        <v>26</v>
      </c>
      <c r="B103" s="9" t="s">
        <v>653</v>
      </c>
      <c r="C103" s="34">
        <v>597693085</v>
      </c>
      <c r="D103" s="34"/>
      <c r="E103" s="166">
        <f>C103/$C$107</f>
        <v>0.28962464992717579</v>
      </c>
      <c r="F103" s="166"/>
      <c r="G103" s="166"/>
      <c r="H103" s="166"/>
      <c r="I103" s="166"/>
      <c r="J103" s="166"/>
      <c r="K103" s="166"/>
    </row>
    <row r="104" spans="1:21" hidden="1">
      <c r="A104" s="198">
        <f t="shared" si="20"/>
        <v>27</v>
      </c>
      <c r="B104" s="9" t="s">
        <v>658</v>
      </c>
      <c r="C104" s="34">
        <f>189277900-9021624-1204048</f>
        <v>179052228</v>
      </c>
      <c r="D104" s="34"/>
      <c r="E104" s="166">
        <f>C104/$C$107</f>
        <v>8.676349142165643E-2</v>
      </c>
      <c r="F104" s="166"/>
      <c r="G104" s="166"/>
      <c r="H104" s="166"/>
      <c r="I104" s="166"/>
      <c r="J104" s="166"/>
      <c r="K104" s="166"/>
    </row>
    <row r="105" spans="1:21" hidden="1">
      <c r="A105" s="198">
        <f t="shared" si="20"/>
        <v>28</v>
      </c>
      <c r="B105" s="9" t="s">
        <v>659</v>
      </c>
      <c r="C105" s="62">
        <f>101310300-3977834-530891</f>
        <v>96801575</v>
      </c>
      <c r="D105" s="62"/>
      <c r="E105" s="166">
        <f>C105/$C$107</f>
        <v>4.6907222076652023E-2</v>
      </c>
      <c r="F105" s="166"/>
      <c r="G105" s="166"/>
      <c r="H105" s="166"/>
      <c r="I105" s="166"/>
      <c r="J105" s="166"/>
      <c r="K105" s="166"/>
    </row>
    <row r="106" spans="1:21" hidden="1">
      <c r="A106" s="198">
        <f t="shared" si="20"/>
        <v>29</v>
      </c>
      <c r="B106" s="9" t="s">
        <v>660</v>
      </c>
      <c r="C106" s="62">
        <f>130528136-581997-504564</f>
        <v>129441575</v>
      </c>
      <c r="D106" s="62"/>
      <c r="E106" s="166">
        <f>C106/$C$107</f>
        <v>6.2723614822141158E-2</v>
      </c>
      <c r="F106" s="166"/>
      <c r="G106" s="166"/>
      <c r="H106" s="166"/>
      <c r="I106" s="166"/>
      <c r="J106" s="166"/>
      <c r="K106" s="166"/>
    </row>
    <row r="107" spans="1:21" ht="13.5" hidden="1" thickBot="1">
      <c r="A107" s="198">
        <f t="shared" si="20"/>
        <v>30</v>
      </c>
      <c r="C107" s="167">
        <f>SUM(C102:C106)</f>
        <v>2063681683</v>
      </c>
      <c r="D107" s="167"/>
      <c r="E107" s="173">
        <f>SUM(E102:E106)</f>
        <v>0.99999999999999989</v>
      </c>
      <c r="F107" s="217"/>
      <c r="G107" s="217"/>
      <c r="H107" s="217"/>
      <c r="I107" s="217"/>
      <c r="J107" s="217"/>
      <c r="K107" s="217"/>
    </row>
    <row r="108" spans="1:21" hidden="1">
      <c r="A108" s="198">
        <f t="shared" si="20"/>
        <v>31</v>
      </c>
    </row>
    <row r="109" spans="1:21" hidden="1">
      <c r="A109" s="198">
        <f t="shared" si="20"/>
        <v>32</v>
      </c>
      <c r="B109" s="39" t="s">
        <v>663</v>
      </c>
    </row>
    <row r="110" spans="1:21" hidden="1">
      <c r="A110" s="198">
        <f t="shared" si="20"/>
        <v>33</v>
      </c>
    </row>
    <row r="111" spans="1:21">
      <c r="A111" s="198"/>
    </row>
    <row r="112" spans="1:21">
      <c r="A112" s="198" t="s">
        <v>9</v>
      </c>
      <c r="B112" s="240" t="s">
        <v>978</v>
      </c>
      <c r="E112" s="198" t="s">
        <v>979</v>
      </c>
      <c r="F112" s="218"/>
      <c r="G112" s="198"/>
      <c r="H112" s="198"/>
      <c r="I112" s="198"/>
      <c r="J112" s="198"/>
      <c r="K112" s="198"/>
      <c r="P112" s="204"/>
      <c r="Q112" s="204"/>
      <c r="R112" s="204"/>
      <c r="S112" s="204"/>
      <c r="T112" s="204"/>
      <c r="U112" s="219"/>
    </row>
    <row r="113" spans="1:21">
      <c r="A113" s="238">
        <v>164100</v>
      </c>
      <c r="B113" s="299" t="s">
        <v>987</v>
      </c>
      <c r="D113" s="39">
        <v>1</v>
      </c>
      <c r="E113" s="204">
        <f>F62</f>
        <v>10772781</v>
      </c>
      <c r="F113" s="220"/>
      <c r="G113" s="204" t="s">
        <v>1125</v>
      </c>
      <c r="H113" s="204"/>
      <c r="J113" s="204"/>
      <c r="K113" s="204"/>
      <c r="U113" s="221"/>
    </row>
    <row r="114" spans="1:21">
      <c r="A114" s="238">
        <v>136000</v>
      </c>
      <c r="B114" s="300" t="s">
        <v>1205</v>
      </c>
      <c r="D114" s="39">
        <v>2</v>
      </c>
      <c r="E114" s="204">
        <f>G62</f>
        <v>-5837560.2241666662</v>
      </c>
      <c r="F114" s="220"/>
      <c r="G114" s="204" t="s">
        <v>1126</v>
      </c>
      <c r="H114" s="204"/>
      <c r="I114" s="204"/>
      <c r="J114" s="204"/>
      <c r="K114" s="204"/>
      <c r="U114" s="222"/>
    </row>
    <row r="115" spans="1:21">
      <c r="A115" s="238">
        <v>183000</v>
      </c>
      <c r="B115" s="300" t="s">
        <v>1138</v>
      </c>
      <c r="D115" s="39">
        <v>3</v>
      </c>
      <c r="E115" s="204">
        <f>H62</f>
        <v>-4058188.4912500004</v>
      </c>
      <c r="F115" s="220"/>
      <c r="G115" s="204" t="s">
        <v>1127</v>
      </c>
      <c r="H115" s="204"/>
      <c r="I115" s="204"/>
      <c r="J115" s="204"/>
      <c r="K115" s="204"/>
    </row>
    <row r="116" spans="1:21">
      <c r="A116" s="238">
        <v>242600</v>
      </c>
      <c r="B116" s="299" t="s">
        <v>980</v>
      </c>
      <c r="D116" s="39">
        <v>4</v>
      </c>
      <c r="E116" s="204">
        <f>I62</f>
        <v>-426542.4375</v>
      </c>
      <c r="F116" s="220"/>
      <c r="G116" s="204" t="s">
        <v>1128</v>
      </c>
      <c r="H116" s="204"/>
      <c r="I116" s="204"/>
      <c r="J116" s="204"/>
      <c r="K116" s="204"/>
    </row>
    <row r="117" spans="1:21">
      <c r="A117" s="238">
        <v>141150</v>
      </c>
      <c r="B117" s="299" t="s">
        <v>981</v>
      </c>
      <c r="D117" s="39">
        <v>5</v>
      </c>
      <c r="E117" s="204">
        <f>J62</f>
        <v>-287381.20333333331</v>
      </c>
      <c r="F117" s="220"/>
      <c r="G117" s="204" t="s">
        <v>1129</v>
      </c>
      <c r="H117" s="204"/>
      <c r="I117" s="204"/>
      <c r="J117" s="204"/>
      <c r="K117" s="204"/>
    </row>
    <row r="118" spans="1:21">
      <c r="A118" s="238">
        <v>242770</v>
      </c>
      <c r="B118" s="299" t="s">
        <v>983</v>
      </c>
      <c r="D118" s="39">
        <v>6</v>
      </c>
      <c r="E118" s="204">
        <f>K62</f>
        <v>-3239944.2062500003</v>
      </c>
      <c r="F118" s="220"/>
      <c r="G118" s="204" t="s">
        <v>1130</v>
      </c>
      <c r="H118" s="204"/>
      <c r="I118" s="204"/>
      <c r="J118" s="204"/>
      <c r="K118" s="204"/>
    </row>
    <row r="119" spans="1:21">
      <c r="A119" s="238">
        <v>242050</v>
      </c>
      <c r="B119" s="299" t="s">
        <v>984</v>
      </c>
      <c r="D119" s="39">
        <v>7</v>
      </c>
      <c r="E119" s="204">
        <f>-L57</f>
        <v>-678333.33333333337</v>
      </c>
      <c r="F119" s="220"/>
      <c r="G119" s="204" t="s">
        <v>1131</v>
      </c>
      <c r="H119" s="204"/>
      <c r="I119" s="204"/>
      <c r="J119" s="204"/>
      <c r="K119" s="204"/>
    </row>
    <row r="120" spans="1:21">
      <c r="A120" s="238">
        <v>235400</v>
      </c>
      <c r="B120" s="299" t="s">
        <v>985</v>
      </c>
      <c r="D120" s="39">
        <v>8</v>
      </c>
      <c r="E120" s="204">
        <f>M62</f>
        <v>-792293.01250000007</v>
      </c>
      <c r="F120" s="220"/>
      <c r="G120" s="204" t="s">
        <v>1132</v>
      </c>
      <c r="I120" s="204"/>
      <c r="J120" s="204"/>
      <c r="K120" s="204"/>
    </row>
    <row r="121" spans="1:21">
      <c r="A121" s="238">
        <v>242375</v>
      </c>
      <c r="B121" s="299" t="s">
        <v>996</v>
      </c>
      <c r="D121" s="39">
        <v>9</v>
      </c>
      <c r="E121" s="204">
        <f>N62</f>
        <v>-2698583.3333333335</v>
      </c>
      <c r="F121" s="220"/>
      <c r="G121" s="204" t="s">
        <v>1133</v>
      </c>
      <c r="H121" s="204"/>
      <c r="I121" s="204"/>
      <c r="J121" s="204"/>
      <c r="K121" s="204"/>
    </row>
    <row r="122" spans="1:21">
      <c r="A122" s="238">
        <v>232545</v>
      </c>
      <c r="B122" s="299" t="s">
        <v>999</v>
      </c>
      <c r="D122" s="39">
        <v>10</v>
      </c>
      <c r="E122" s="204">
        <f>O62</f>
        <v>-356644.65791666671</v>
      </c>
      <c r="F122" s="220"/>
      <c r="G122" s="204" t="s">
        <v>1134</v>
      </c>
      <c r="H122" s="204"/>
      <c r="I122" s="204"/>
      <c r="J122" s="204"/>
      <c r="K122" s="204"/>
    </row>
    <row r="123" spans="1:21">
      <c r="A123" s="238">
        <v>232681</v>
      </c>
      <c r="B123" s="299" t="s">
        <v>1000</v>
      </c>
      <c r="D123" s="39">
        <v>11</v>
      </c>
      <c r="E123" s="204">
        <f>P62</f>
        <v>-183333.31499999997</v>
      </c>
      <c r="F123" s="220"/>
      <c r="G123" s="204" t="s">
        <v>1135</v>
      </c>
      <c r="H123" s="204"/>
      <c r="I123" s="204"/>
      <c r="J123" s="204"/>
      <c r="K123" s="204"/>
    </row>
    <row r="124" spans="1:21">
      <c r="A124" s="238">
        <v>134150</v>
      </c>
      <c r="B124" s="299" t="s">
        <v>1062</v>
      </c>
      <c r="D124" s="39">
        <v>12</v>
      </c>
      <c r="E124" s="204">
        <f>Q62</f>
        <v>-1600000</v>
      </c>
      <c r="F124" s="220"/>
      <c r="G124" s="204" t="s">
        <v>1136</v>
      </c>
      <c r="H124" s="204"/>
      <c r="I124" s="204"/>
      <c r="J124" s="204"/>
      <c r="K124" s="204"/>
    </row>
    <row r="125" spans="1:21">
      <c r="A125" s="238">
        <v>134120</v>
      </c>
      <c r="B125" s="299" t="s">
        <v>1063</v>
      </c>
      <c r="D125" s="39">
        <v>13</v>
      </c>
      <c r="E125" s="204">
        <f>R62</f>
        <v>-9113203.1529166661</v>
      </c>
      <c r="F125" s="220"/>
      <c r="G125" s="204" t="s">
        <v>1140</v>
      </c>
      <c r="K125" s="204"/>
    </row>
    <row r="126" spans="1:21">
      <c r="A126" s="238">
        <v>165550</v>
      </c>
      <c r="B126" s="299" t="s">
        <v>1064</v>
      </c>
      <c r="D126" s="39">
        <v>14</v>
      </c>
      <c r="E126" s="204">
        <f>S62</f>
        <v>-211815.64999999994</v>
      </c>
      <c r="F126" s="220"/>
      <c r="G126" s="204" t="s">
        <v>1137</v>
      </c>
      <c r="H126" s="204"/>
      <c r="I126" s="204"/>
      <c r="J126" s="204"/>
      <c r="K126" s="204"/>
    </row>
    <row r="127" spans="1:21">
      <c r="A127" s="239"/>
      <c r="B127" s="299" t="s">
        <v>1141</v>
      </c>
      <c r="D127" s="39">
        <v>15</v>
      </c>
      <c r="E127" s="204">
        <f>T62</f>
        <v>-406731.74166666664</v>
      </c>
      <c r="F127" s="223"/>
      <c r="G127" s="204" t="s">
        <v>1142</v>
      </c>
      <c r="H127" s="204"/>
    </row>
    <row r="128" spans="1:21" ht="13.5" thickBot="1">
      <c r="B128" s="299" t="s">
        <v>982</v>
      </c>
      <c r="E128" s="224">
        <f>SUM(E113:E127)</f>
        <v>-19117773.759166665</v>
      </c>
      <c r="F128" s="225"/>
      <c r="G128" s="204"/>
      <c r="H128" s="52"/>
      <c r="I128" s="204" t="s">
        <v>1201</v>
      </c>
      <c r="J128" s="52"/>
      <c r="K128" s="52"/>
    </row>
    <row r="129" spans="5:22" ht="13.5" thickTop="1"/>
    <row r="131" spans="5:22" s="9" customFormat="1" ht="16.5" customHeight="1">
      <c r="L131" s="149"/>
    </row>
    <row r="132" spans="5:22" s="9" customFormat="1" ht="21" customHeight="1">
      <c r="L132" s="149"/>
    </row>
    <row r="133" spans="5:22" s="9" customFormat="1" ht="19.899999999999999" customHeight="1">
      <c r="L133" s="149"/>
    </row>
    <row r="134" spans="5:22" s="9" customFormat="1" ht="17.45" customHeight="1">
      <c r="E134" s="149"/>
      <c r="L134" s="149"/>
      <c r="P134" s="149"/>
      <c r="Q134" s="149"/>
      <c r="R134" s="149"/>
      <c r="S134" s="149"/>
      <c r="T134" s="149"/>
      <c r="U134" s="149"/>
      <c r="V134" s="149"/>
    </row>
    <row r="135" spans="5:22" s="9" customFormat="1" ht="17.45" customHeight="1">
      <c r="E135" s="149"/>
      <c r="L135" s="149"/>
      <c r="P135" s="149"/>
      <c r="Q135" s="149"/>
      <c r="R135" s="149"/>
      <c r="S135" s="149"/>
      <c r="T135" s="149"/>
      <c r="U135" s="149"/>
      <c r="V135" s="149"/>
    </row>
    <row r="136" spans="5:22" s="9" customFormat="1" ht="18" customHeight="1">
      <c r="E136" s="149"/>
      <c r="L136" s="149"/>
      <c r="P136" s="149"/>
      <c r="Q136" s="149"/>
      <c r="R136" s="149"/>
      <c r="S136" s="149"/>
      <c r="T136" s="149"/>
      <c r="U136" s="149"/>
      <c r="V136" s="149"/>
    </row>
    <row r="137" spans="5:22" s="9" customFormat="1" ht="16.149999999999999" customHeight="1">
      <c r="E137" s="149"/>
      <c r="L137" s="149"/>
      <c r="P137" s="149"/>
      <c r="Q137" s="149"/>
      <c r="R137" s="149"/>
      <c r="S137" s="149"/>
      <c r="T137" s="149"/>
      <c r="U137" s="149"/>
      <c r="V137" s="149"/>
    </row>
    <row r="138" spans="5:22" s="9" customFormat="1">
      <c r="E138" s="149"/>
      <c r="L138" s="149"/>
      <c r="P138" s="149"/>
      <c r="Q138" s="149"/>
      <c r="R138" s="149"/>
      <c r="S138" s="149"/>
      <c r="T138" s="149"/>
      <c r="U138" s="149"/>
      <c r="V138" s="149"/>
    </row>
    <row r="139" spans="5:22" s="9" customFormat="1">
      <c r="E139" s="149"/>
      <c r="L139" s="149"/>
      <c r="P139" s="149"/>
      <c r="Q139" s="149"/>
      <c r="R139" s="149"/>
      <c r="S139" s="149"/>
      <c r="T139" s="149"/>
      <c r="U139" s="149"/>
      <c r="V139" s="149"/>
    </row>
    <row r="140" spans="5:22" s="9" customFormat="1">
      <c r="E140" s="149"/>
      <c r="L140" s="149"/>
      <c r="P140" s="149"/>
      <c r="Q140" s="149"/>
      <c r="R140" s="149"/>
      <c r="S140" s="149"/>
      <c r="T140" s="149"/>
      <c r="U140" s="149"/>
      <c r="V140" s="149"/>
    </row>
    <row r="141" spans="5:22" s="9" customFormat="1">
      <c r="E141" s="149"/>
      <c r="L141" s="149"/>
      <c r="P141" s="149"/>
      <c r="Q141" s="149"/>
      <c r="R141" s="149"/>
      <c r="S141" s="149"/>
      <c r="T141" s="149"/>
      <c r="U141" s="149"/>
      <c r="V141" s="149"/>
    </row>
    <row r="142" spans="5:22" s="9" customFormat="1">
      <c r="E142" s="149"/>
      <c r="L142" s="149"/>
      <c r="P142" s="149"/>
      <c r="Q142" s="149"/>
      <c r="R142" s="149"/>
      <c r="S142" s="149"/>
      <c r="T142" s="149"/>
      <c r="U142" s="149"/>
      <c r="V142" s="149"/>
    </row>
    <row r="143" spans="5:22" s="9" customFormat="1">
      <c r="E143" s="149"/>
      <c r="L143" s="149"/>
      <c r="P143" s="149"/>
      <c r="Q143" s="149"/>
      <c r="R143" s="149"/>
      <c r="S143" s="149"/>
      <c r="T143" s="149"/>
      <c r="U143" s="149"/>
      <c r="V143" s="149"/>
    </row>
    <row r="144" spans="5:22" s="9" customFormat="1">
      <c r="E144" s="149"/>
      <c r="L144" s="149"/>
      <c r="P144" s="149"/>
      <c r="Q144" s="149"/>
      <c r="R144" s="149"/>
      <c r="S144" s="149"/>
      <c r="T144" s="149"/>
      <c r="U144" s="149"/>
      <c r="V144" s="149"/>
    </row>
    <row r="145" spans="5:22" s="9" customFormat="1">
      <c r="E145" s="149"/>
      <c r="L145" s="149"/>
      <c r="P145" s="149"/>
      <c r="Q145" s="149"/>
      <c r="R145" s="149"/>
      <c r="S145" s="149"/>
      <c r="T145" s="149"/>
      <c r="U145" s="149"/>
      <c r="V145" s="149"/>
    </row>
    <row r="146" spans="5:22" s="9" customFormat="1">
      <c r="E146" s="149"/>
      <c r="L146" s="149"/>
    </row>
    <row r="147" spans="5:22" s="9" customFormat="1">
      <c r="E147" s="149"/>
      <c r="L147" s="149"/>
    </row>
    <row r="148" spans="5:22" s="9" customFormat="1">
      <c r="E148" s="149"/>
      <c r="L148" s="149"/>
    </row>
    <row r="149" spans="5:22" s="9" customFormat="1">
      <c r="E149" s="149"/>
      <c r="L149" s="149"/>
    </row>
    <row r="150" spans="5:22" s="9" customFormat="1">
      <c r="E150" s="149"/>
      <c r="L150" s="149"/>
    </row>
    <row r="151" spans="5:22" s="9" customFormat="1">
      <c r="E151" s="149"/>
      <c r="L151" s="149"/>
    </row>
    <row r="152" spans="5:22" s="9" customFormat="1">
      <c r="E152" s="149"/>
      <c r="L152" s="149"/>
    </row>
    <row r="153" spans="5:22" s="9" customFormat="1">
      <c r="E153" s="149"/>
      <c r="L153" s="149"/>
    </row>
    <row r="154" spans="5:22" s="9" customFormat="1">
      <c r="E154" s="149"/>
      <c r="L154" s="149"/>
    </row>
    <row r="155" spans="5:22" s="9" customFormat="1">
      <c r="E155" s="149"/>
      <c r="L155" s="149"/>
    </row>
    <row r="156" spans="5:22" s="9" customFormat="1">
      <c r="E156" s="149"/>
      <c r="L156" s="149"/>
    </row>
    <row r="157" spans="5:22" s="9" customFormat="1">
      <c r="E157" s="149"/>
      <c r="F157" s="255"/>
      <c r="G157" s="313"/>
      <c r="H157" s="313"/>
      <c r="I157" s="313"/>
      <c r="J157" s="313"/>
      <c r="L157" s="149"/>
    </row>
    <row r="158" spans="5:22" s="9" customFormat="1">
      <c r="E158" s="149"/>
      <c r="F158" s="255"/>
      <c r="G158" s="227"/>
      <c r="H158" s="227"/>
      <c r="I158" s="227"/>
      <c r="J158" s="168"/>
      <c r="L158" s="149"/>
    </row>
    <row r="159" spans="5:22" s="9" customFormat="1">
      <c r="E159" s="149"/>
      <c r="F159" s="255"/>
      <c r="G159" s="227"/>
      <c r="H159" s="227"/>
      <c r="I159" s="227"/>
      <c r="J159" s="256"/>
      <c r="L159" s="149"/>
    </row>
    <row r="160" spans="5:22" s="9" customFormat="1">
      <c r="E160" s="149"/>
      <c r="F160" s="255"/>
      <c r="G160" s="227"/>
      <c r="H160" s="227"/>
      <c r="I160" s="227"/>
      <c r="J160" s="169"/>
      <c r="L160" s="149"/>
    </row>
    <row r="161" spans="5:12" s="9" customFormat="1">
      <c r="E161" s="149"/>
      <c r="F161" s="255"/>
      <c r="G161" s="228"/>
      <c r="H161" s="228"/>
      <c r="I161" s="228"/>
      <c r="J161" s="170"/>
      <c r="L161" s="149"/>
    </row>
    <row r="162" spans="5:12" s="9" customFormat="1">
      <c r="E162" s="149"/>
      <c r="F162" s="255"/>
      <c r="G162" s="229"/>
      <c r="H162" s="229"/>
      <c r="I162" s="229"/>
      <c r="J162" s="168"/>
      <c r="L162" s="149"/>
    </row>
    <row r="163" spans="5:12" s="9" customFormat="1">
      <c r="E163" s="149"/>
      <c r="F163" s="255"/>
      <c r="G163" s="229"/>
      <c r="H163" s="174"/>
      <c r="I163" s="174"/>
      <c r="J163" s="168"/>
      <c r="L163" s="149"/>
    </row>
    <row r="164" spans="5:12" s="9" customFormat="1">
      <c r="E164" s="149"/>
      <c r="F164" s="255"/>
      <c r="G164" s="228"/>
      <c r="H164" s="174"/>
      <c r="I164" s="174"/>
      <c r="J164" s="168"/>
      <c r="L164" s="149"/>
    </row>
    <row r="165" spans="5:12" s="9" customFormat="1">
      <c r="E165" s="149"/>
      <c r="F165" s="255"/>
      <c r="G165" s="228"/>
      <c r="H165" s="174"/>
      <c r="I165" s="174"/>
      <c r="J165" s="168"/>
      <c r="L165" s="149"/>
    </row>
    <row r="166" spans="5:12" s="9" customFormat="1">
      <c r="E166" s="149"/>
      <c r="F166" s="255"/>
      <c r="G166" s="228"/>
      <c r="H166" s="174"/>
      <c r="I166" s="174"/>
      <c r="J166" s="168"/>
      <c r="L166" s="149"/>
    </row>
    <row r="167" spans="5:12" s="9" customFormat="1">
      <c r="E167" s="149"/>
      <c r="F167" s="255"/>
      <c r="G167" s="228"/>
      <c r="H167" s="174"/>
      <c r="I167" s="174"/>
      <c r="J167" s="168"/>
      <c r="L167" s="149"/>
    </row>
    <row r="168" spans="5:12" s="9" customFormat="1">
      <c r="E168" s="149"/>
      <c r="F168" s="255"/>
      <c r="G168" s="236"/>
      <c r="H168" s="257"/>
      <c r="I168" s="257"/>
      <c r="J168" s="216"/>
      <c r="L168" s="149"/>
    </row>
    <row r="169" spans="5:12" s="9" customFormat="1">
      <c r="E169" s="149"/>
      <c r="F169" s="255"/>
      <c r="G169" s="228"/>
      <c r="H169" s="166"/>
      <c r="I169" s="166"/>
      <c r="J169" s="172"/>
      <c r="L169" s="149"/>
    </row>
    <row r="170" spans="5:12" s="9" customFormat="1">
      <c r="E170" s="149"/>
      <c r="F170" s="255"/>
      <c r="G170" s="228"/>
      <c r="H170" s="166"/>
      <c r="I170" s="166"/>
      <c r="J170" s="168"/>
      <c r="L170" s="149"/>
    </row>
    <row r="171" spans="5:12" s="9" customFormat="1">
      <c r="E171" s="149"/>
      <c r="F171" s="255"/>
      <c r="G171" s="229"/>
      <c r="H171" s="165"/>
      <c r="I171" s="165"/>
      <c r="J171" s="166"/>
      <c r="L171" s="149"/>
    </row>
    <row r="172" spans="5:12" s="9" customFormat="1">
      <c r="E172" s="149"/>
      <c r="F172" s="255"/>
      <c r="G172" s="228"/>
      <c r="H172" s="165"/>
      <c r="I172" s="165"/>
      <c r="J172" s="166"/>
      <c r="L172" s="149"/>
    </row>
    <row r="173" spans="5:12" s="9" customFormat="1">
      <c r="E173" s="149"/>
      <c r="F173" s="255"/>
      <c r="G173" s="228"/>
      <c r="H173" s="165"/>
      <c r="I173" s="165"/>
      <c r="J173" s="166"/>
      <c r="L173" s="149"/>
    </row>
    <row r="174" spans="5:12" s="9" customFormat="1">
      <c r="E174" s="149"/>
      <c r="F174" s="255"/>
      <c r="G174" s="228"/>
      <c r="H174" s="165"/>
      <c r="I174" s="165"/>
      <c r="J174" s="166"/>
      <c r="L174" s="149"/>
    </row>
    <row r="175" spans="5:12" s="9" customFormat="1">
      <c r="E175" s="149"/>
      <c r="F175" s="255"/>
      <c r="G175" s="228"/>
      <c r="H175" s="165"/>
      <c r="I175" s="165"/>
      <c r="J175" s="166"/>
      <c r="L175" s="149"/>
    </row>
    <row r="176" spans="5:12" s="9" customFormat="1">
      <c r="E176" s="149"/>
      <c r="F176" s="255"/>
      <c r="G176" s="258"/>
      <c r="H176" s="216"/>
      <c r="I176" s="216"/>
      <c r="J176" s="217"/>
      <c r="L176" s="149"/>
    </row>
    <row r="177" spans="5:12" s="9" customFormat="1">
      <c r="E177" s="149"/>
      <c r="F177" s="255"/>
      <c r="G177" s="258"/>
      <c r="H177" s="258"/>
      <c r="I177" s="258"/>
      <c r="J177" s="258"/>
      <c r="L177" s="149"/>
    </row>
    <row r="178" spans="5:12" s="9" customFormat="1">
      <c r="E178" s="149"/>
      <c r="F178" s="255"/>
      <c r="G178" s="228"/>
      <c r="H178" s="258"/>
      <c r="I178" s="258"/>
      <c r="J178" s="258"/>
      <c r="L178" s="149"/>
    </row>
    <row r="179" spans="5:12" s="9" customFormat="1">
      <c r="E179" s="149"/>
      <c r="F179" s="255"/>
      <c r="G179" s="258"/>
      <c r="H179" s="258"/>
      <c r="I179" s="258"/>
      <c r="J179" s="258"/>
      <c r="L179" s="149"/>
    </row>
    <row r="180" spans="5:12" s="9" customFormat="1">
      <c r="E180" s="149"/>
      <c r="F180" s="258"/>
      <c r="G180" s="237"/>
      <c r="H180" s="169"/>
      <c r="I180" s="258"/>
      <c r="J180" s="258"/>
      <c r="L180" s="149"/>
    </row>
    <row r="181" spans="5:12" s="9" customFormat="1">
      <c r="E181" s="149"/>
      <c r="F181" s="258"/>
      <c r="G181" s="237"/>
      <c r="H181" s="165"/>
      <c r="I181" s="258"/>
      <c r="J181" s="259"/>
      <c r="L181" s="149"/>
    </row>
    <row r="182" spans="5:12" s="9" customFormat="1">
      <c r="E182" s="149"/>
      <c r="F182" s="258"/>
      <c r="G182" s="236"/>
      <c r="H182" s="169"/>
      <c r="I182" s="258"/>
      <c r="J182" s="258"/>
      <c r="L182" s="149"/>
    </row>
    <row r="183" spans="5:12" s="9" customFormat="1">
      <c r="E183" s="149"/>
      <c r="F183" s="258"/>
      <c r="G183" s="258"/>
      <c r="H183" s="258"/>
      <c r="I183" s="258"/>
      <c r="J183" s="258"/>
      <c r="L183" s="149"/>
    </row>
    <row r="184" spans="5:12" s="9" customFormat="1">
      <c r="E184" s="149"/>
      <c r="F184" s="258"/>
      <c r="G184" s="258"/>
      <c r="H184" s="258"/>
      <c r="I184" s="258"/>
      <c r="J184" s="258"/>
      <c r="L184" s="149"/>
    </row>
    <row r="185" spans="5:12" s="9" customFormat="1">
      <c r="E185" s="149"/>
      <c r="F185" s="260"/>
      <c r="G185" s="258"/>
      <c r="H185" s="258"/>
      <c r="I185" s="258"/>
      <c r="J185" s="258"/>
      <c r="L185" s="149"/>
    </row>
    <row r="186" spans="5:12" s="9" customFormat="1">
      <c r="E186" s="149"/>
      <c r="F186" s="261"/>
      <c r="G186" s="312"/>
      <c r="H186" s="312"/>
      <c r="I186" s="312"/>
      <c r="J186" s="312"/>
      <c r="L186" s="149"/>
    </row>
    <row r="187" spans="5:12" s="9" customFormat="1">
      <c r="E187" s="149"/>
      <c r="L187" s="149"/>
    </row>
    <row r="188" spans="5:12" s="9" customFormat="1">
      <c r="E188" s="149"/>
      <c r="L188" s="149"/>
    </row>
    <row r="189" spans="5:12" s="9" customFormat="1">
      <c r="E189" s="149"/>
      <c r="L189" s="149"/>
    </row>
    <row r="190" spans="5:12" s="9" customFormat="1">
      <c r="E190" s="149"/>
      <c r="L190" s="149"/>
    </row>
    <row r="191" spans="5:12" s="9" customFormat="1">
      <c r="E191" s="149"/>
      <c r="L191" s="149"/>
    </row>
    <row r="192" spans="5:12" s="9" customFormat="1">
      <c r="E192" s="149"/>
      <c r="L192" s="149"/>
    </row>
    <row r="193" spans="5:12" s="9" customFormat="1">
      <c r="E193" s="149"/>
      <c r="L193" s="149"/>
    </row>
    <row r="194" spans="5:12" s="9" customFormat="1">
      <c r="E194" s="149"/>
      <c r="L194" s="149"/>
    </row>
    <row r="195" spans="5:12" s="9" customFormat="1">
      <c r="E195" s="149"/>
      <c r="L195" s="149"/>
    </row>
    <row r="196" spans="5:12" s="9" customFormat="1">
      <c r="E196" s="149"/>
      <c r="L196" s="149"/>
    </row>
    <row r="197" spans="5:12" s="9" customFormat="1">
      <c r="E197" s="149"/>
      <c r="L197" s="149"/>
    </row>
    <row r="198" spans="5:12" s="9" customFormat="1">
      <c r="E198" s="149"/>
      <c r="L198" s="149"/>
    </row>
    <row r="199" spans="5:12" s="9" customFormat="1">
      <c r="E199" s="149"/>
      <c r="L199" s="149"/>
    </row>
    <row r="200" spans="5:12" s="9" customFormat="1">
      <c r="E200" s="149"/>
      <c r="L200" s="149"/>
    </row>
    <row r="201" spans="5:12" s="9" customFormat="1">
      <c r="E201" s="149"/>
      <c r="L201" s="149"/>
    </row>
    <row r="202" spans="5:12" s="9" customFormat="1">
      <c r="E202" s="149"/>
      <c r="L202" s="149"/>
    </row>
    <row r="203" spans="5:12" s="9" customFormat="1">
      <c r="E203" s="149"/>
      <c r="L203" s="149"/>
    </row>
    <row r="204" spans="5:12" s="9" customFormat="1">
      <c r="E204" s="149"/>
      <c r="L204" s="149"/>
    </row>
    <row r="205" spans="5:12" s="9" customFormat="1">
      <c r="E205" s="149"/>
      <c r="L205" s="149"/>
    </row>
    <row r="206" spans="5:12" s="9" customFormat="1">
      <c r="E206" s="149"/>
      <c r="L206" s="149"/>
    </row>
    <row r="207" spans="5:12" s="9" customFormat="1">
      <c r="E207" s="149"/>
      <c r="L207" s="149"/>
    </row>
    <row r="208" spans="5:12" s="9" customFormat="1">
      <c r="E208" s="149"/>
      <c r="L208" s="149"/>
    </row>
    <row r="209" spans="5:12" s="9" customFormat="1">
      <c r="E209" s="149"/>
      <c r="L209" s="149"/>
    </row>
    <row r="210" spans="5:12" s="9" customFormat="1">
      <c r="E210" s="149"/>
      <c r="L210" s="149"/>
    </row>
    <row r="211" spans="5:12" s="9" customFormat="1">
      <c r="E211" s="149"/>
      <c r="L211" s="149"/>
    </row>
    <row r="212" spans="5:12" s="9" customFormat="1">
      <c r="E212" s="149"/>
      <c r="L212" s="149"/>
    </row>
    <row r="213" spans="5:12" s="9" customFormat="1">
      <c r="E213" s="149"/>
      <c r="L213" s="149"/>
    </row>
    <row r="214" spans="5:12" s="9" customFormat="1">
      <c r="E214" s="149"/>
      <c r="L214" s="149"/>
    </row>
    <row r="215" spans="5:12" s="9" customFormat="1">
      <c r="E215" s="149"/>
      <c r="L215" s="149"/>
    </row>
    <row r="216" spans="5:12" s="9" customFormat="1">
      <c r="E216" s="149"/>
      <c r="L216" s="149"/>
    </row>
    <row r="217" spans="5:12" s="9" customFormat="1">
      <c r="E217" s="149"/>
      <c r="L217" s="149"/>
    </row>
    <row r="218" spans="5:12" s="9" customFormat="1">
      <c r="E218" s="149"/>
      <c r="L218" s="149"/>
    </row>
    <row r="219" spans="5:12" s="9" customFormat="1">
      <c r="E219" s="149"/>
      <c r="L219" s="149"/>
    </row>
    <row r="220" spans="5:12" s="9" customFormat="1">
      <c r="E220" s="149"/>
      <c r="L220" s="149"/>
    </row>
    <row r="221" spans="5:12" s="9" customFormat="1">
      <c r="E221" s="149"/>
      <c r="L221" s="149"/>
    </row>
    <row r="222" spans="5:12" s="9" customFormat="1">
      <c r="E222" s="149"/>
      <c r="L222" s="149"/>
    </row>
    <row r="223" spans="5:12" s="9" customFormat="1">
      <c r="E223" s="149"/>
      <c r="L223" s="149"/>
    </row>
    <row r="224" spans="5:12" s="9" customFormat="1">
      <c r="E224" s="149"/>
      <c r="L224" s="149"/>
    </row>
    <row r="225" spans="5:12" s="9" customFormat="1">
      <c r="E225" s="149"/>
      <c r="L225" s="149"/>
    </row>
    <row r="226" spans="5:12" s="9" customFormat="1">
      <c r="E226" s="149"/>
      <c r="L226" s="149"/>
    </row>
    <row r="227" spans="5:12" s="9" customFormat="1">
      <c r="E227" s="149"/>
      <c r="L227" s="149"/>
    </row>
    <row r="228" spans="5:12" s="9" customFormat="1">
      <c r="E228" s="149"/>
      <c r="L228" s="149"/>
    </row>
    <row r="229" spans="5:12" s="9" customFormat="1">
      <c r="E229" s="149"/>
      <c r="L229" s="149"/>
    </row>
    <row r="230" spans="5:12" s="9" customFormat="1">
      <c r="E230" s="149"/>
      <c r="L230" s="149"/>
    </row>
    <row r="231" spans="5:12" s="9" customFormat="1">
      <c r="E231" s="149"/>
      <c r="L231" s="149"/>
    </row>
    <row r="232" spans="5:12" s="9" customFormat="1">
      <c r="E232" s="149"/>
      <c r="L232" s="149"/>
    </row>
    <row r="233" spans="5:12" s="9" customFormat="1">
      <c r="E233" s="149"/>
      <c r="L233" s="149"/>
    </row>
    <row r="234" spans="5:12" s="9" customFormat="1">
      <c r="E234" s="149"/>
      <c r="L234" s="149"/>
    </row>
    <row r="235" spans="5:12">
      <c r="E235" s="201"/>
    </row>
    <row r="236" spans="5:12">
      <c r="E236" s="201"/>
    </row>
    <row r="237" spans="5:12">
      <c r="E237" s="201"/>
    </row>
    <row r="238" spans="5:12">
      <c r="E238" s="201"/>
    </row>
    <row r="239" spans="5:12">
      <c r="E239" s="201"/>
    </row>
    <row r="240" spans="5:12">
      <c r="E240" s="201"/>
    </row>
    <row r="241" spans="5:5">
      <c r="E241" s="201"/>
    </row>
    <row r="242" spans="5:5">
      <c r="E242" s="201"/>
    </row>
  </sheetData>
  <mergeCells count="8">
    <mergeCell ref="A1:E1"/>
    <mergeCell ref="A2:E2"/>
    <mergeCell ref="A3:E3"/>
    <mergeCell ref="G186:J186"/>
    <mergeCell ref="G157:J157"/>
    <mergeCell ref="A4:E4"/>
    <mergeCell ref="B88:E88"/>
    <mergeCell ref="B68:E68"/>
  </mergeCells>
  <pageMargins left="0.95" right="0.45" top="0.5" bottom="0" header="0.3" footer="0.3"/>
  <pageSetup scale="53" fitToWidth="0" orientation="landscape" r:id="rId1"/>
  <headerFooter>
    <oddHeader>&amp;RExhibit No.___(MDF-2)
Page &amp;P</oddHeader>
  </headerFooter>
  <rowBreaks count="1" manualBreakCount="1">
    <brk id="63" max="1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indexed="10"/>
  </sheetPr>
  <dimension ref="A1:AJ1096"/>
  <sheetViews>
    <sheetView tabSelected="1" topLeftCell="A517" zoomScale="115" zoomScaleNormal="115" zoomScaleSheetLayoutView="100" workbookViewId="0">
      <selection activeCell="A517" sqref="A1:XFD1048576"/>
    </sheetView>
  </sheetViews>
  <sheetFormatPr defaultColWidth="9.140625" defaultRowHeight="12.75" outlineLevelRow="1" outlineLevelCol="1"/>
  <cols>
    <col min="1" max="1" width="9.42578125" style="22" customWidth="1"/>
    <col min="2" max="2" width="3.7109375" style="21" bestFit="1" customWidth="1"/>
    <col min="3" max="3" width="4.140625" style="26" customWidth="1"/>
    <col min="4" max="4" width="38.42578125" style="20" bestFit="1" customWidth="1"/>
    <col min="5" max="10" width="14" style="24" hidden="1" customWidth="1" outlineLevel="1"/>
    <col min="11" max="12" width="14" style="20" hidden="1" customWidth="1" outlineLevel="1"/>
    <col min="13" max="16" width="14" style="23" hidden="1" customWidth="1" outlineLevel="1"/>
    <col min="17" max="17" width="14" style="20" hidden="1" customWidth="1" outlineLevel="1"/>
    <col min="18" max="18" width="17" style="19" bestFit="1" customWidth="1" collapsed="1"/>
    <col min="19" max="19" width="7.5703125" style="38" customWidth="1"/>
    <col min="20" max="20" width="12" style="64" bestFit="1" customWidth="1"/>
    <col min="21" max="21" width="11.42578125" style="63" bestFit="1" customWidth="1"/>
    <col min="22" max="22" width="12" style="20" bestFit="1" customWidth="1"/>
    <col min="23" max="23" width="13.42578125" style="180" bestFit="1" customWidth="1"/>
    <col min="24" max="24" width="14.28515625" style="180" bestFit="1" customWidth="1"/>
    <col min="25" max="25" width="14" style="180" bestFit="1" customWidth="1"/>
    <col min="26" max="26" width="16.5703125" style="180" bestFit="1" customWidth="1"/>
    <col min="27" max="27" width="18.7109375" style="180" bestFit="1" customWidth="1"/>
    <col min="28" max="28" width="11.7109375" style="185" bestFit="1" customWidth="1"/>
    <col min="29" max="29" width="10.7109375" style="180" bestFit="1" customWidth="1"/>
    <col min="30" max="30" width="16.7109375" style="180" bestFit="1" customWidth="1"/>
    <col min="31" max="32" width="12.28515625" style="180" bestFit="1" customWidth="1"/>
    <col min="33" max="33" width="6.5703125" style="180" bestFit="1" customWidth="1"/>
    <col min="34" max="34" width="13.5703125" style="180" bestFit="1" customWidth="1"/>
    <col min="35" max="36" width="9.140625" style="39"/>
    <col min="37" max="16384" width="9.140625" style="20"/>
  </cols>
  <sheetData>
    <row r="1" spans="1:33">
      <c r="A1" s="315" t="s">
        <v>973</v>
      </c>
      <c r="B1" s="315"/>
      <c r="C1" s="315"/>
      <c r="D1" s="31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S1" s="21"/>
      <c r="U1" s="67"/>
    </row>
    <row r="2" spans="1:33">
      <c r="A2" s="315" t="s">
        <v>12</v>
      </c>
      <c r="B2" s="315"/>
      <c r="C2" s="315"/>
      <c r="D2" s="315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S2" s="21"/>
      <c r="U2" s="67"/>
    </row>
    <row r="3" spans="1:33">
      <c r="A3" s="315">
        <v>40543</v>
      </c>
      <c r="B3" s="315"/>
      <c r="C3" s="315"/>
      <c r="D3" s="315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S3" s="21"/>
      <c r="U3" s="67"/>
    </row>
    <row r="4" spans="1:33">
      <c r="A4" s="315" t="str">
        <f ca="1">CELL("filename",A1)</f>
        <v>\\WUTCFS2\GRP_Data\RATECASE\OPEN RATECASES\Avista GRC 2012 UE-120436 &amp; UG-120437\Staff Workpapers\Mike Foisy\[Exhibit No. MDF-2.xlsx]BS</v>
      </c>
      <c r="B4" s="315"/>
      <c r="C4" s="315"/>
      <c r="D4" s="315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S4" s="21"/>
      <c r="U4" s="67"/>
      <c r="W4" s="316"/>
      <c r="X4" s="317"/>
      <c r="Y4" s="317"/>
      <c r="Z4" s="317"/>
    </row>
    <row r="5" spans="1:33" ht="16.5" customHeight="1">
      <c r="A5" s="83"/>
      <c r="B5" s="84"/>
      <c r="C5" s="85"/>
      <c r="D5" s="86"/>
      <c r="E5" s="19">
        <f>E1074</f>
        <v>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37" t="s">
        <v>1061</v>
      </c>
      <c r="S5" s="35" t="s">
        <v>19</v>
      </c>
      <c r="T5" s="73"/>
      <c r="U5" s="67"/>
    </row>
    <row r="6" spans="1:33" ht="41.1" customHeight="1">
      <c r="A6" s="87" t="s">
        <v>9</v>
      </c>
      <c r="B6" s="88"/>
      <c r="C6" s="89" t="s">
        <v>11</v>
      </c>
      <c r="D6" s="87" t="s">
        <v>8</v>
      </c>
      <c r="E6" s="87">
        <v>40155</v>
      </c>
      <c r="F6" s="87">
        <v>40185</v>
      </c>
      <c r="G6" s="87">
        <v>40216</v>
      </c>
      <c r="H6" s="87">
        <v>40244</v>
      </c>
      <c r="I6" s="87">
        <v>40275</v>
      </c>
      <c r="J6" s="87">
        <v>40305</v>
      </c>
      <c r="K6" s="87">
        <v>40336</v>
      </c>
      <c r="L6" s="87">
        <v>40366</v>
      </c>
      <c r="M6" s="87">
        <v>40397</v>
      </c>
      <c r="N6" s="87">
        <v>40428</v>
      </c>
      <c r="O6" s="87">
        <v>40458</v>
      </c>
      <c r="P6" s="87">
        <v>40489</v>
      </c>
      <c r="Q6" s="87">
        <v>40519</v>
      </c>
      <c r="R6" s="90" t="s">
        <v>974</v>
      </c>
      <c r="S6" s="36" t="s">
        <v>14</v>
      </c>
      <c r="T6" s="74"/>
      <c r="U6" s="67"/>
      <c r="V6" s="61"/>
      <c r="W6" s="181"/>
      <c r="X6" s="181"/>
      <c r="Y6" s="181"/>
      <c r="Z6" s="181"/>
      <c r="AA6" s="191"/>
      <c r="AB6" s="191"/>
      <c r="AC6" s="191"/>
      <c r="AD6" s="191"/>
      <c r="AE6" s="191"/>
      <c r="AF6" s="181"/>
      <c r="AG6" s="181"/>
    </row>
    <row r="7" spans="1:33" ht="12.75" customHeight="1" outlineLevel="1">
      <c r="A7" s="161" t="s">
        <v>23</v>
      </c>
      <c r="B7" s="161" t="s">
        <v>24</v>
      </c>
      <c r="C7" s="161" t="s">
        <v>25</v>
      </c>
      <c r="D7" s="161" t="s">
        <v>26</v>
      </c>
      <c r="E7" s="7">
        <v>123607724.61</v>
      </c>
      <c r="F7" s="7">
        <v>124407316.81</v>
      </c>
      <c r="G7" s="7">
        <v>126173685.13</v>
      </c>
      <c r="H7" s="7">
        <v>128983272.14</v>
      </c>
      <c r="I7" s="7">
        <v>129438396.16</v>
      </c>
      <c r="J7" s="7">
        <v>131596443.15000001</v>
      </c>
      <c r="K7" s="7">
        <v>132393535.94</v>
      </c>
      <c r="L7" s="7">
        <v>128915394.77</v>
      </c>
      <c r="M7" s="7">
        <v>130837070.42</v>
      </c>
      <c r="N7" s="7">
        <v>138037407.59999999</v>
      </c>
      <c r="O7" s="7">
        <v>139040158.09999999</v>
      </c>
      <c r="P7" s="7">
        <v>140803442.88</v>
      </c>
      <c r="Q7" s="7">
        <v>136521529.77000001</v>
      </c>
      <c r="R7" s="190">
        <v>149436363.01708335</v>
      </c>
      <c r="S7" s="163">
        <v>19</v>
      </c>
      <c r="T7" s="72"/>
      <c r="U7" s="68"/>
      <c r="V7" s="68"/>
    </row>
    <row r="8" spans="1:33" ht="12.75" customHeight="1" outlineLevel="1">
      <c r="A8" s="161" t="s">
        <v>23</v>
      </c>
      <c r="B8" s="161" t="s">
        <v>24</v>
      </c>
      <c r="C8" s="161" t="s">
        <v>27</v>
      </c>
      <c r="D8" s="161" t="s">
        <v>26</v>
      </c>
      <c r="E8" s="7">
        <v>15102857.859999999</v>
      </c>
      <c r="F8" s="7">
        <v>15244029.33</v>
      </c>
      <c r="G8" s="7">
        <v>15267959.779999999</v>
      </c>
      <c r="H8" s="7">
        <v>15387430.59</v>
      </c>
      <c r="I8" s="7">
        <v>15430114.470000001</v>
      </c>
      <c r="J8" s="7">
        <v>15463459.32</v>
      </c>
      <c r="K8" s="7">
        <v>15527068.73</v>
      </c>
      <c r="L8" s="7">
        <v>15388488.720000001</v>
      </c>
      <c r="M8" s="7">
        <v>15428726.220000001</v>
      </c>
      <c r="N8" s="7">
        <v>15513754.84</v>
      </c>
      <c r="O8" s="7">
        <v>15520592.050000001</v>
      </c>
      <c r="P8" s="7">
        <v>15563622.52</v>
      </c>
      <c r="Q8" s="7">
        <v>16077004.24</v>
      </c>
      <c r="R8" s="190">
        <v>16414651.210416667</v>
      </c>
      <c r="S8" s="163">
        <v>19</v>
      </c>
      <c r="T8" s="72"/>
      <c r="U8" s="68"/>
      <c r="V8" s="68"/>
    </row>
    <row r="9" spans="1:33" ht="12.75" customHeight="1" outlineLevel="1">
      <c r="A9" s="161" t="s">
        <v>23</v>
      </c>
      <c r="B9" s="161" t="s">
        <v>24</v>
      </c>
      <c r="C9" s="161" t="s">
        <v>28</v>
      </c>
      <c r="D9" s="161" t="s">
        <v>26</v>
      </c>
      <c r="E9" s="7">
        <v>10241449.33</v>
      </c>
      <c r="F9" s="7">
        <v>10341440.34</v>
      </c>
      <c r="G9" s="7">
        <v>10281053.4</v>
      </c>
      <c r="H9" s="7">
        <v>10409811.17</v>
      </c>
      <c r="I9" s="7">
        <v>10461039.5</v>
      </c>
      <c r="J9" s="7">
        <v>10455757.359999999</v>
      </c>
      <c r="K9" s="7">
        <v>10455960.279999999</v>
      </c>
      <c r="L9" s="7">
        <v>10456617.17</v>
      </c>
      <c r="M9" s="7">
        <v>10480797.17</v>
      </c>
      <c r="N9" s="7">
        <v>10480797.17</v>
      </c>
      <c r="O9" s="7">
        <v>10460095.07</v>
      </c>
      <c r="P9" s="7">
        <v>10500456.84</v>
      </c>
      <c r="Q9" s="7">
        <v>10529177.640000001</v>
      </c>
      <c r="R9" s="190">
        <v>10617170.748333333</v>
      </c>
      <c r="S9" s="163">
        <v>19</v>
      </c>
      <c r="T9" s="72"/>
      <c r="U9" s="68"/>
      <c r="V9" s="68"/>
    </row>
    <row r="10" spans="1:33" ht="12.75" customHeight="1" outlineLevel="1">
      <c r="A10" s="161" t="s">
        <v>23</v>
      </c>
      <c r="B10" s="161" t="s">
        <v>24</v>
      </c>
      <c r="C10" s="161" t="s">
        <v>29</v>
      </c>
      <c r="D10" s="161" t="s">
        <v>26</v>
      </c>
      <c r="E10" s="7">
        <v>4422724.04</v>
      </c>
      <c r="F10" s="7">
        <v>4537786.18</v>
      </c>
      <c r="G10" s="7">
        <v>4604339.7699999996</v>
      </c>
      <c r="H10" s="7">
        <v>4730808.24</v>
      </c>
      <c r="I10" s="7">
        <v>4827442.08</v>
      </c>
      <c r="J10" s="7">
        <v>4843915.3499999996</v>
      </c>
      <c r="K10" s="7">
        <v>4866836.8099999996</v>
      </c>
      <c r="L10" s="7">
        <v>4856207.54</v>
      </c>
      <c r="M10" s="7">
        <v>4871185.75</v>
      </c>
      <c r="N10" s="7">
        <v>5175776.32</v>
      </c>
      <c r="O10" s="7">
        <v>5169739.38</v>
      </c>
      <c r="P10" s="7">
        <v>5128809.6100000003</v>
      </c>
      <c r="Q10" s="7">
        <v>5118532.5999999996</v>
      </c>
      <c r="R10" s="190">
        <v>8406253.010416666</v>
      </c>
      <c r="S10" s="163">
        <v>19</v>
      </c>
      <c r="T10" s="72"/>
      <c r="U10" s="68"/>
      <c r="V10" s="68"/>
    </row>
    <row r="11" spans="1:33" ht="12.75" customHeight="1" outlineLevel="1">
      <c r="A11" s="161" t="s">
        <v>23</v>
      </c>
      <c r="B11" s="161" t="s">
        <v>30</v>
      </c>
      <c r="C11" s="161" t="s">
        <v>27</v>
      </c>
      <c r="D11" s="161" t="s">
        <v>26</v>
      </c>
      <c r="E11" s="7">
        <v>1628373662.0999999</v>
      </c>
      <c r="F11" s="7">
        <v>1629900723.46</v>
      </c>
      <c r="G11" s="7">
        <v>1632267315.9400001</v>
      </c>
      <c r="H11" s="7">
        <v>1638014081.52</v>
      </c>
      <c r="I11" s="7">
        <v>1638532521.1400001</v>
      </c>
      <c r="J11" s="7">
        <v>1639266007.26</v>
      </c>
      <c r="K11" s="7">
        <v>1648547363.3299999</v>
      </c>
      <c r="L11" s="7">
        <v>1650256157.46</v>
      </c>
      <c r="M11" s="7">
        <v>1650856593.27</v>
      </c>
      <c r="N11" s="7">
        <v>1661574981.5</v>
      </c>
      <c r="O11" s="7">
        <v>1664760791.9100001</v>
      </c>
      <c r="P11" s="7">
        <v>1671157700.3800001</v>
      </c>
      <c r="Q11" s="7">
        <v>1675410625.6400001</v>
      </c>
      <c r="R11" s="190">
        <v>1692106604.7624998</v>
      </c>
      <c r="S11" s="163">
        <v>13</v>
      </c>
      <c r="T11" s="72"/>
      <c r="U11" s="68"/>
      <c r="V11" s="68"/>
    </row>
    <row r="12" spans="1:33" ht="12.75" customHeight="1" outlineLevel="1">
      <c r="A12" s="161" t="s">
        <v>23</v>
      </c>
      <c r="B12" s="161" t="s">
        <v>30</v>
      </c>
      <c r="C12" s="161" t="s">
        <v>28</v>
      </c>
      <c r="D12" s="161" t="s">
        <v>26</v>
      </c>
      <c r="E12" s="7">
        <v>410183502.51999998</v>
      </c>
      <c r="F12" s="7">
        <v>411864717.88</v>
      </c>
      <c r="G12" s="7">
        <v>413237368.69999999</v>
      </c>
      <c r="H12" s="7">
        <v>415703852.80000001</v>
      </c>
      <c r="I12" s="7">
        <v>417269759.02999997</v>
      </c>
      <c r="J12" s="7">
        <v>418176472.47000003</v>
      </c>
      <c r="K12" s="7">
        <v>420022591.69999999</v>
      </c>
      <c r="L12" s="7">
        <v>421154440.58999997</v>
      </c>
      <c r="M12" s="7">
        <v>422641336.88</v>
      </c>
      <c r="N12" s="7">
        <v>425776664.44</v>
      </c>
      <c r="O12" s="7">
        <v>426977924.81</v>
      </c>
      <c r="P12" s="7">
        <v>428314352.31999999</v>
      </c>
      <c r="Q12" s="7">
        <v>431399185.24000001</v>
      </c>
      <c r="R12" s="190">
        <v>439041156.2854166</v>
      </c>
      <c r="S12" s="163">
        <v>13</v>
      </c>
      <c r="T12" s="72"/>
      <c r="U12" s="68"/>
      <c r="V12" s="68"/>
    </row>
    <row r="13" spans="1:33" ht="12.75" customHeight="1" outlineLevel="1">
      <c r="A13" s="161" t="s">
        <v>23</v>
      </c>
      <c r="B13" s="161" t="s">
        <v>30</v>
      </c>
      <c r="C13" s="161" t="s">
        <v>31</v>
      </c>
      <c r="D13" s="161" t="s">
        <v>26</v>
      </c>
      <c r="E13" s="7">
        <v>236980.82</v>
      </c>
      <c r="F13" s="7">
        <v>236980.82</v>
      </c>
      <c r="G13" s="7">
        <v>236980.82</v>
      </c>
      <c r="H13" s="7">
        <v>236980.82</v>
      </c>
      <c r="I13" s="7">
        <v>236980.82</v>
      </c>
      <c r="J13" s="7">
        <v>236980.82</v>
      </c>
      <c r="K13" s="7">
        <v>236980.82</v>
      </c>
      <c r="L13" s="7">
        <v>236980.82</v>
      </c>
      <c r="M13" s="7">
        <v>236980.82</v>
      </c>
      <c r="N13" s="7">
        <v>236980.82</v>
      </c>
      <c r="O13" s="7">
        <v>236980.82</v>
      </c>
      <c r="P13" s="7">
        <v>236980.82</v>
      </c>
      <c r="Q13" s="7">
        <v>236980.82</v>
      </c>
      <c r="R13" s="190">
        <v>236980.81999999998</v>
      </c>
      <c r="S13" s="163">
        <v>13</v>
      </c>
      <c r="T13" s="72"/>
      <c r="U13" s="68"/>
      <c r="V13" s="68"/>
    </row>
    <row r="14" spans="1:33" ht="12.75" customHeight="1" outlineLevel="1">
      <c r="A14" s="161" t="s">
        <v>23</v>
      </c>
      <c r="B14" s="161" t="s">
        <v>30</v>
      </c>
      <c r="C14" s="161" t="s">
        <v>29</v>
      </c>
      <c r="D14" s="161" t="s">
        <v>26</v>
      </c>
      <c r="E14" s="7">
        <v>649654295.26999998</v>
      </c>
      <c r="F14" s="7">
        <v>652649801.25999999</v>
      </c>
      <c r="G14" s="7">
        <v>655210828.16999996</v>
      </c>
      <c r="H14" s="7">
        <v>659431395.34000003</v>
      </c>
      <c r="I14" s="7">
        <v>663598201.51999998</v>
      </c>
      <c r="J14" s="7">
        <v>665719389.23000002</v>
      </c>
      <c r="K14" s="7">
        <v>668856358.85000002</v>
      </c>
      <c r="L14" s="7">
        <v>672431059.97000003</v>
      </c>
      <c r="M14" s="7">
        <v>675527162.89999998</v>
      </c>
      <c r="N14" s="7">
        <v>683200177.22000003</v>
      </c>
      <c r="O14" s="7">
        <v>688449210.75</v>
      </c>
      <c r="P14" s="7">
        <v>693375389.66999996</v>
      </c>
      <c r="Q14" s="7">
        <v>698883335.47000003</v>
      </c>
      <c r="R14" s="190">
        <v>720208866.30791664</v>
      </c>
      <c r="S14" s="163">
        <v>13</v>
      </c>
      <c r="T14" s="72"/>
      <c r="U14" s="68"/>
      <c r="V14" s="68"/>
    </row>
    <row r="15" spans="1:33" ht="12.75" customHeight="1" outlineLevel="1">
      <c r="A15" s="161" t="s">
        <v>23</v>
      </c>
      <c r="B15" s="161" t="s">
        <v>32</v>
      </c>
      <c r="C15" s="161" t="s">
        <v>25</v>
      </c>
      <c r="D15" s="161" t="s">
        <v>26</v>
      </c>
      <c r="E15" s="7">
        <v>3127065.86</v>
      </c>
      <c r="F15" s="7">
        <v>3159162.53</v>
      </c>
      <c r="G15" s="7">
        <v>3156387.46</v>
      </c>
      <c r="H15" s="7">
        <v>3427465.56</v>
      </c>
      <c r="I15" s="7">
        <v>3499619.1</v>
      </c>
      <c r="J15" s="7">
        <v>3586064.24</v>
      </c>
      <c r="K15" s="7">
        <v>3676798.66</v>
      </c>
      <c r="L15" s="7">
        <v>3508655.84</v>
      </c>
      <c r="M15" s="7">
        <v>3830630.97</v>
      </c>
      <c r="N15" s="7">
        <v>3866470.2600000002</v>
      </c>
      <c r="O15" s="7">
        <v>3870703.61</v>
      </c>
      <c r="P15" s="7">
        <v>3997772.34</v>
      </c>
      <c r="Q15" s="7">
        <v>3729718.85</v>
      </c>
      <c r="R15" s="190">
        <v>3921093.5679166671</v>
      </c>
      <c r="S15" s="163">
        <v>15</v>
      </c>
      <c r="T15" s="72"/>
      <c r="U15" s="68"/>
      <c r="V15" s="68"/>
      <c r="AB15" s="180"/>
    </row>
    <row r="16" spans="1:33" ht="12.75" customHeight="1" outlineLevel="1">
      <c r="A16" s="161" t="s">
        <v>23</v>
      </c>
      <c r="B16" s="161" t="s">
        <v>32</v>
      </c>
      <c r="C16" s="161" t="s">
        <v>27</v>
      </c>
      <c r="D16" s="161" t="s">
        <v>26</v>
      </c>
      <c r="E16" s="7">
        <v>34623568.810000002</v>
      </c>
      <c r="F16" s="7">
        <v>34646582.969999999</v>
      </c>
      <c r="G16" s="7">
        <v>34787223.310000002</v>
      </c>
      <c r="H16" s="7">
        <v>34838861.530000001</v>
      </c>
      <c r="I16" s="7">
        <v>30545863.949999999</v>
      </c>
      <c r="J16" s="7">
        <v>30609138.010000002</v>
      </c>
      <c r="K16" s="7">
        <v>33128542.91</v>
      </c>
      <c r="L16" s="7">
        <v>32983967.23</v>
      </c>
      <c r="M16" s="7">
        <v>33066930.879999999</v>
      </c>
      <c r="N16" s="7">
        <v>33200558.699999999</v>
      </c>
      <c r="O16" s="7">
        <v>33205388.789999999</v>
      </c>
      <c r="P16" s="7">
        <v>33212968.030000001</v>
      </c>
      <c r="Q16" s="7">
        <v>33189894.359999999</v>
      </c>
      <c r="R16" s="190">
        <v>36232254.138750002</v>
      </c>
      <c r="S16" s="163">
        <v>15</v>
      </c>
      <c r="T16" s="72"/>
      <c r="U16" s="68"/>
      <c r="V16" s="68"/>
    </row>
    <row r="17" spans="1:22" ht="12.75" customHeight="1" outlineLevel="1">
      <c r="A17" s="161" t="s">
        <v>23</v>
      </c>
      <c r="B17" s="161" t="s">
        <v>32</v>
      </c>
      <c r="C17" s="161" t="s">
        <v>28</v>
      </c>
      <c r="D17" s="161" t="s">
        <v>26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190">
        <v>154545492.13666666</v>
      </c>
      <c r="S17" s="163">
        <v>15</v>
      </c>
      <c r="T17" s="72"/>
      <c r="U17" s="68"/>
      <c r="V17" s="68"/>
    </row>
    <row r="18" spans="1:22" ht="12.75" customHeight="1" outlineLevel="1">
      <c r="A18" s="161" t="s">
        <v>23</v>
      </c>
      <c r="B18" s="161" t="s">
        <v>32</v>
      </c>
      <c r="C18" s="161" t="s">
        <v>34</v>
      </c>
      <c r="D18" s="161" t="s">
        <v>26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190">
        <v>244312239.30958334</v>
      </c>
      <c r="S18" s="163">
        <v>15</v>
      </c>
      <c r="T18" s="75"/>
      <c r="U18" s="68"/>
      <c r="V18" s="68"/>
    </row>
    <row r="19" spans="1:22" ht="12.75" customHeight="1" outlineLevel="1">
      <c r="A19" s="161" t="s">
        <v>23</v>
      </c>
      <c r="B19" s="161" t="s">
        <v>32</v>
      </c>
      <c r="C19" s="161" t="s">
        <v>29</v>
      </c>
      <c r="D19" s="161" t="s">
        <v>26</v>
      </c>
      <c r="E19" s="7">
        <v>147715510.78</v>
      </c>
      <c r="F19" s="7">
        <v>147987068.53999999</v>
      </c>
      <c r="G19" s="7">
        <v>148226534.22</v>
      </c>
      <c r="H19" s="7">
        <v>148547459.50999999</v>
      </c>
      <c r="I19" s="7">
        <v>149032100.00999999</v>
      </c>
      <c r="J19" s="7">
        <v>149254211.75</v>
      </c>
      <c r="K19" s="7">
        <v>149642025.08000001</v>
      </c>
      <c r="L19" s="7">
        <v>150206295.97999999</v>
      </c>
      <c r="M19" s="7">
        <v>150870197.84999999</v>
      </c>
      <c r="N19" s="7">
        <v>151416061.18000001</v>
      </c>
      <c r="O19" s="7">
        <v>151883682.50999999</v>
      </c>
      <c r="P19" s="7">
        <v>152607748.91999999</v>
      </c>
      <c r="Q19" s="7">
        <v>152777061.59999999</v>
      </c>
      <c r="R19" s="190">
        <v>290450873.17958331</v>
      </c>
      <c r="S19" s="163">
        <v>15</v>
      </c>
      <c r="T19" s="72"/>
      <c r="U19" s="68"/>
      <c r="V19" s="68"/>
    </row>
    <row r="20" spans="1:22" ht="12.75" customHeight="1" outlineLevel="1">
      <c r="A20" s="161" t="s">
        <v>35</v>
      </c>
      <c r="B20" s="161" t="s">
        <v>30</v>
      </c>
      <c r="C20" s="161" t="s">
        <v>28</v>
      </c>
      <c r="D20" s="161" t="s">
        <v>664</v>
      </c>
      <c r="E20" s="7">
        <v>231302973.83000001</v>
      </c>
      <c r="F20" s="7">
        <v>231041739.18000001</v>
      </c>
      <c r="G20" s="7">
        <v>230810001.19</v>
      </c>
      <c r="H20" s="7">
        <v>231623546.43000001</v>
      </c>
      <c r="I20" s="7">
        <v>231121711.03999999</v>
      </c>
      <c r="J20" s="7">
        <v>231285405.37</v>
      </c>
      <c r="K20" s="7">
        <v>232335214.13</v>
      </c>
      <c r="L20" s="7">
        <v>232558928.30000001</v>
      </c>
      <c r="M20" s="7">
        <v>232937811.41</v>
      </c>
      <c r="N20" s="7">
        <v>234347777.03</v>
      </c>
      <c r="O20" s="7">
        <v>236848406.62</v>
      </c>
      <c r="P20" s="7">
        <v>237326524.53999999</v>
      </c>
      <c r="Q20" s="7">
        <v>238875769.99000001</v>
      </c>
      <c r="R20" s="190">
        <v>-2063509</v>
      </c>
      <c r="S20" s="163">
        <v>13</v>
      </c>
      <c r="T20" s="72"/>
      <c r="U20" s="68"/>
      <c r="V20" s="68"/>
    </row>
    <row r="21" spans="1:22" ht="12" customHeight="1" outlineLevel="1">
      <c r="A21" s="161" t="s">
        <v>35</v>
      </c>
      <c r="B21" s="161" t="s">
        <v>30</v>
      </c>
      <c r="C21" s="161" t="s">
        <v>29</v>
      </c>
      <c r="D21" s="161" t="s">
        <v>664</v>
      </c>
      <c r="E21" s="7">
        <v>271853580.79000002</v>
      </c>
      <c r="F21" s="7">
        <v>272218156.72000003</v>
      </c>
      <c r="G21" s="7">
        <v>273001925.48000002</v>
      </c>
      <c r="H21" s="7">
        <v>273373209.85000002</v>
      </c>
      <c r="I21" s="7">
        <v>273930124.19999999</v>
      </c>
      <c r="J21" s="7">
        <v>274426972.50999999</v>
      </c>
      <c r="K21" s="7">
        <v>275159106.20999998</v>
      </c>
      <c r="L21" s="7">
        <v>276129381.44</v>
      </c>
      <c r="M21" s="7">
        <v>277789777.95999998</v>
      </c>
      <c r="N21" s="7">
        <v>279420702.24000001</v>
      </c>
      <c r="O21" s="7">
        <v>280287211.23000002</v>
      </c>
      <c r="P21" s="7">
        <v>281592149.35000002</v>
      </c>
      <c r="Q21" s="7">
        <v>283554414.86000001</v>
      </c>
      <c r="R21" s="190">
        <v>-5247725</v>
      </c>
      <c r="S21" s="163">
        <v>13</v>
      </c>
      <c r="T21" s="72"/>
      <c r="U21" s="68"/>
      <c r="V21" s="68"/>
    </row>
    <row r="22" spans="1:22" ht="12.75" customHeight="1" outlineLevel="1">
      <c r="A22" s="161" t="s">
        <v>36</v>
      </c>
      <c r="B22" s="161" t="s">
        <v>30</v>
      </c>
      <c r="C22" s="161" t="s">
        <v>28</v>
      </c>
      <c r="D22" s="161" t="s">
        <v>665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190">
        <v>-2600000</v>
      </c>
      <c r="S22" s="163">
        <v>13</v>
      </c>
      <c r="T22" s="72"/>
      <c r="U22" s="68"/>
      <c r="V22" s="68"/>
    </row>
    <row r="23" spans="1:22" ht="12.75" customHeight="1" outlineLevel="1">
      <c r="A23" s="161" t="s">
        <v>37</v>
      </c>
      <c r="B23" s="161" t="s">
        <v>24</v>
      </c>
      <c r="C23" s="161" t="s">
        <v>27</v>
      </c>
      <c r="D23" s="161" t="s">
        <v>38</v>
      </c>
      <c r="E23" s="7">
        <v>-2063509</v>
      </c>
      <c r="F23" s="7">
        <v>-2063509</v>
      </c>
      <c r="G23" s="7">
        <v>-2063509</v>
      </c>
      <c r="H23" s="7">
        <v>-2063509</v>
      </c>
      <c r="I23" s="7">
        <v>-2063509</v>
      </c>
      <c r="J23" s="7">
        <v>-2063509</v>
      </c>
      <c r="K23" s="7">
        <v>-2063509</v>
      </c>
      <c r="L23" s="7">
        <v>-2063509</v>
      </c>
      <c r="M23" s="7">
        <v>-2063509</v>
      </c>
      <c r="N23" s="7">
        <v>-2063509</v>
      </c>
      <c r="O23" s="7">
        <v>-2063509</v>
      </c>
      <c r="P23" s="7">
        <v>-2063509</v>
      </c>
      <c r="Q23" s="7">
        <v>-2063509</v>
      </c>
      <c r="R23" s="190">
        <v>283484.25</v>
      </c>
      <c r="S23" s="163">
        <v>19</v>
      </c>
      <c r="T23" s="72"/>
      <c r="U23" s="68"/>
      <c r="V23" s="68"/>
    </row>
    <row r="24" spans="1:22" ht="12.75" customHeight="1" outlineLevel="1">
      <c r="A24" s="161" t="s">
        <v>37</v>
      </c>
      <c r="B24" s="161" t="s">
        <v>32</v>
      </c>
      <c r="C24" s="161" t="s">
        <v>27</v>
      </c>
      <c r="D24" s="161" t="s">
        <v>38</v>
      </c>
      <c r="E24" s="7">
        <v>-5247725</v>
      </c>
      <c r="F24" s="7">
        <v>-5247725</v>
      </c>
      <c r="G24" s="7">
        <v>-5247725</v>
      </c>
      <c r="H24" s="7">
        <v>-5247725</v>
      </c>
      <c r="I24" s="7">
        <v>-5247725</v>
      </c>
      <c r="J24" s="7">
        <v>-5247725</v>
      </c>
      <c r="K24" s="7">
        <v>-5247725</v>
      </c>
      <c r="L24" s="7">
        <v>-5247725</v>
      </c>
      <c r="M24" s="7">
        <v>-5247725</v>
      </c>
      <c r="N24" s="7">
        <v>-5247725</v>
      </c>
      <c r="O24" s="7">
        <v>-5247725</v>
      </c>
      <c r="P24" s="7">
        <v>-5247725</v>
      </c>
      <c r="Q24" s="7">
        <v>-5247725</v>
      </c>
      <c r="R24" s="190">
        <v>254354.23</v>
      </c>
      <c r="S24" s="163">
        <v>15</v>
      </c>
      <c r="T24" s="72"/>
      <c r="U24" s="68"/>
      <c r="V24" s="68"/>
    </row>
    <row r="25" spans="1:22" ht="12.75" customHeight="1" outlineLevel="1">
      <c r="A25" s="161" t="s">
        <v>37</v>
      </c>
      <c r="B25" s="161" t="s">
        <v>32</v>
      </c>
      <c r="C25" s="161" t="s">
        <v>28</v>
      </c>
      <c r="D25" s="161" t="s">
        <v>38</v>
      </c>
      <c r="E25" s="7">
        <v>-2600000</v>
      </c>
      <c r="F25" s="7">
        <v>-2600000</v>
      </c>
      <c r="G25" s="7">
        <v>-2600000</v>
      </c>
      <c r="H25" s="7">
        <v>-2600000</v>
      </c>
      <c r="I25" s="7">
        <v>-2600000</v>
      </c>
      <c r="J25" s="7">
        <v>-2600000</v>
      </c>
      <c r="K25" s="7">
        <v>-2600000</v>
      </c>
      <c r="L25" s="7">
        <v>-2600000</v>
      </c>
      <c r="M25" s="7">
        <v>-2600000</v>
      </c>
      <c r="N25" s="7">
        <v>-2600000</v>
      </c>
      <c r="O25" s="7">
        <v>-2600000</v>
      </c>
      <c r="P25" s="7">
        <v>-2600000</v>
      </c>
      <c r="Q25" s="7">
        <v>-2600000</v>
      </c>
      <c r="R25" s="190">
        <v>403189.39999999997</v>
      </c>
      <c r="S25" s="163">
        <v>15</v>
      </c>
      <c r="T25" s="72"/>
      <c r="U25" s="68"/>
      <c r="V25" s="68"/>
    </row>
    <row r="26" spans="1:22" ht="12.75" customHeight="1" outlineLevel="1">
      <c r="A26" s="161" t="s">
        <v>37</v>
      </c>
      <c r="B26" s="161" t="s">
        <v>32</v>
      </c>
      <c r="C26" s="161" t="s">
        <v>29</v>
      </c>
      <c r="D26" s="161" t="s">
        <v>38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190">
        <v>962301.44999999984</v>
      </c>
      <c r="S26" s="163">
        <v>15</v>
      </c>
      <c r="T26" s="72"/>
      <c r="U26" s="68"/>
      <c r="V26" s="68"/>
    </row>
    <row r="27" spans="1:22" ht="12.75" customHeight="1" outlineLevel="1">
      <c r="A27" s="161" t="s">
        <v>666</v>
      </c>
      <c r="B27" s="161" t="s">
        <v>24</v>
      </c>
      <c r="C27" s="161" t="s">
        <v>25</v>
      </c>
      <c r="D27" s="161" t="s">
        <v>667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190">
        <v>5300000</v>
      </c>
      <c r="S27" s="163">
        <v>19</v>
      </c>
      <c r="T27" s="72"/>
      <c r="U27" s="68"/>
      <c r="V27" s="68"/>
    </row>
    <row r="28" spans="1:22" ht="12.75" customHeight="1" outlineLevel="1">
      <c r="A28" s="161" t="s">
        <v>40</v>
      </c>
      <c r="B28" s="161" t="s">
        <v>30</v>
      </c>
      <c r="C28" s="161" t="s">
        <v>27</v>
      </c>
      <c r="D28" s="161" t="s">
        <v>39</v>
      </c>
      <c r="E28" s="7">
        <v>283484.25</v>
      </c>
      <c r="F28" s="7">
        <v>283484.25</v>
      </c>
      <c r="G28" s="7">
        <v>283484.25</v>
      </c>
      <c r="H28" s="7">
        <v>283484.25</v>
      </c>
      <c r="I28" s="7">
        <v>283484.25</v>
      </c>
      <c r="J28" s="7">
        <v>283484.25</v>
      </c>
      <c r="K28" s="7">
        <v>283484.25</v>
      </c>
      <c r="L28" s="7">
        <v>283484.25</v>
      </c>
      <c r="M28" s="7">
        <v>283484.25</v>
      </c>
      <c r="N28" s="7">
        <v>283484.25</v>
      </c>
      <c r="O28" s="7">
        <v>283484.25</v>
      </c>
      <c r="P28" s="7">
        <v>283484.25</v>
      </c>
      <c r="Q28" s="7">
        <v>283484.25</v>
      </c>
      <c r="R28" s="190">
        <v>343064.19750000007</v>
      </c>
      <c r="S28" s="163">
        <v>13</v>
      </c>
      <c r="T28" s="72"/>
      <c r="U28" s="68"/>
      <c r="V28" s="68"/>
    </row>
    <row r="29" spans="1:22" ht="12.75" customHeight="1" outlineLevel="1">
      <c r="A29" s="161" t="s">
        <v>40</v>
      </c>
      <c r="B29" s="161" t="s">
        <v>30</v>
      </c>
      <c r="C29" s="161" t="s">
        <v>28</v>
      </c>
      <c r="D29" s="161" t="s">
        <v>39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190">
        <v>162352.37000000002</v>
      </c>
      <c r="S29" s="163">
        <v>13</v>
      </c>
      <c r="T29" s="75"/>
      <c r="U29" s="68"/>
      <c r="V29" s="68"/>
    </row>
    <row r="30" spans="1:22" ht="12.75" customHeight="1" outlineLevel="1">
      <c r="A30" s="161" t="s">
        <v>40</v>
      </c>
      <c r="B30" s="161" t="s">
        <v>30</v>
      </c>
      <c r="C30" s="161" t="s">
        <v>29</v>
      </c>
      <c r="D30" s="161" t="s">
        <v>39</v>
      </c>
      <c r="E30" s="7">
        <v>254354.23</v>
      </c>
      <c r="F30" s="7">
        <v>254354.23</v>
      </c>
      <c r="G30" s="7">
        <v>254354.23</v>
      </c>
      <c r="H30" s="7">
        <v>254354.23</v>
      </c>
      <c r="I30" s="7">
        <v>254354.23</v>
      </c>
      <c r="J30" s="7">
        <v>254354.23</v>
      </c>
      <c r="K30" s="7">
        <v>254354.23</v>
      </c>
      <c r="L30" s="7">
        <v>254354.23</v>
      </c>
      <c r="M30" s="7">
        <v>254354.23</v>
      </c>
      <c r="N30" s="7">
        <v>254354.23</v>
      </c>
      <c r="O30" s="7">
        <v>254354.23</v>
      </c>
      <c r="P30" s="7">
        <v>254354.23</v>
      </c>
      <c r="Q30" s="7">
        <v>254354.23</v>
      </c>
      <c r="R30" s="190">
        <v>3713707.2354166661</v>
      </c>
      <c r="S30" s="163">
        <v>13</v>
      </c>
      <c r="T30" s="72"/>
      <c r="U30" s="68"/>
      <c r="V30" s="68"/>
    </row>
    <row r="31" spans="1:22" ht="12.75" customHeight="1" outlineLevel="1">
      <c r="A31" s="161" t="s">
        <v>40</v>
      </c>
      <c r="B31" s="161" t="s">
        <v>32</v>
      </c>
      <c r="C31" s="161" t="s">
        <v>28</v>
      </c>
      <c r="D31" s="161" t="s">
        <v>39</v>
      </c>
      <c r="E31" s="7">
        <v>403189.4</v>
      </c>
      <c r="F31" s="7">
        <v>403189.4</v>
      </c>
      <c r="G31" s="7">
        <v>403189.4</v>
      </c>
      <c r="H31" s="7">
        <v>403189.4</v>
      </c>
      <c r="I31" s="7">
        <v>403189.4</v>
      </c>
      <c r="J31" s="7">
        <v>403189.4</v>
      </c>
      <c r="K31" s="7">
        <v>403189.4</v>
      </c>
      <c r="L31" s="7">
        <v>403189.4</v>
      </c>
      <c r="M31" s="7">
        <v>403189.4</v>
      </c>
      <c r="N31" s="7">
        <v>403189.4</v>
      </c>
      <c r="O31" s="7">
        <v>403189.4</v>
      </c>
      <c r="P31" s="7">
        <v>403189.4</v>
      </c>
      <c r="Q31" s="7">
        <v>403189.4</v>
      </c>
      <c r="R31" s="190">
        <v>198917.37250000003</v>
      </c>
      <c r="S31" s="163">
        <v>15</v>
      </c>
      <c r="T31" s="72"/>
      <c r="U31" s="68"/>
      <c r="V31" s="68"/>
    </row>
    <row r="32" spans="1:22" ht="12.75" customHeight="1" outlineLevel="1">
      <c r="A32" s="161" t="s">
        <v>41</v>
      </c>
      <c r="B32" s="161" t="s">
        <v>24</v>
      </c>
      <c r="C32" s="161" t="s">
        <v>25</v>
      </c>
      <c r="D32" s="161" t="s">
        <v>668</v>
      </c>
      <c r="E32" s="7">
        <v>962301.45000000007</v>
      </c>
      <c r="F32" s="7">
        <v>962301.45000000007</v>
      </c>
      <c r="G32" s="7">
        <v>962301.45000000007</v>
      </c>
      <c r="H32" s="7">
        <v>962301.45000000007</v>
      </c>
      <c r="I32" s="7">
        <v>962301.45000000007</v>
      </c>
      <c r="J32" s="7">
        <v>962301.45000000007</v>
      </c>
      <c r="K32" s="7">
        <v>962301.45000000007</v>
      </c>
      <c r="L32" s="7">
        <v>962301.45000000007</v>
      </c>
      <c r="M32" s="7">
        <v>962301.45000000007</v>
      </c>
      <c r="N32" s="7">
        <v>962301.45000000007</v>
      </c>
      <c r="O32" s="7">
        <v>962301.45000000007</v>
      </c>
      <c r="P32" s="7">
        <v>962301.45000000007</v>
      </c>
      <c r="Q32" s="7">
        <v>962301.45000000007</v>
      </c>
      <c r="R32" s="190">
        <v>15821392.652916668</v>
      </c>
      <c r="S32" s="163">
        <v>33</v>
      </c>
      <c r="T32" s="72"/>
      <c r="U32" s="68"/>
      <c r="V32" s="68"/>
    </row>
    <row r="33" spans="1:28" ht="12.75" customHeight="1" outlineLevel="1">
      <c r="A33" s="161" t="s">
        <v>41</v>
      </c>
      <c r="B33" s="161" t="s">
        <v>24</v>
      </c>
      <c r="C33" s="161" t="s">
        <v>27</v>
      </c>
      <c r="D33" s="161" t="s">
        <v>668</v>
      </c>
      <c r="E33" s="7">
        <v>0</v>
      </c>
      <c r="F33" s="7">
        <v>0</v>
      </c>
      <c r="G33" s="7">
        <v>0</v>
      </c>
      <c r="H33" s="7">
        <v>5300000</v>
      </c>
      <c r="I33" s="7">
        <v>5300000</v>
      </c>
      <c r="J33" s="7">
        <v>5300000</v>
      </c>
      <c r="K33" s="7">
        <v>5300000</v>
      </c>
      <c r="L33" s="7">
        <v>5300000</v>
      </c>
      <c r="M33" s="7">
        <v>5300000</v>
      </c>
      <c r="N33" s="7">
        <v>5300000</v>
      </c>
      <c r="O33" s="7">
        <v>5300000</v>
      </c>
      <c r="P33" s="7">
        <v>5300000</v>
      </c>
      <c r="Q33" s="7">
        <v>5300000</v>
      </c>
      <c r="R33" s="190">
        <v>157285.01708333334</v>
      </c>
      <c r="S33" s="163">
        <v>33</v>
      </c>
      <c r="T33" s="72"/>
      <c r="U33" s="69"/>
      <c r="V33" s="68"/>
    </row>
    <row r="34" spans="1:28" ht="12.75" customHeight="1" outlineLevel="1">
      <c r="A34" s="161" t="s">
        <v>41</v>
      </c>
      <c r="B34" s="161" t="s">
        <v>24</v>
      </c>
      <c r="C34" s="161" t="s">
        <v>28</v>
      </c>
      <c r="D34" s="161" t="s">
        <v>668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190">
        <v>43037.61791666667</v>
      </c>
      <c r="S34" s="163">
        <v>33</v>
      </c>
      <c r="T34" s="72"/>
      <c r="U34" s="68"/>
      <c r="V34" s="68"/>
    </row>
    <row r="35" spans="1:28" ht="12.75" customHeight="1" outlineLevel="1">
      <c r="A35" s="161" t="s">
        <v>41</v>
      </c>
      <c r="B35" s="161" t="s">
        <v>24</v>
      </c>
      <c r="C35" s="161" t="s">
        <v>29</v>
      </c>
      <c r="D35" s="161" t="s">
        <v>668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193587.17</v>
      </c>
      <c r="R35" s="190">
        <v>1207744.9962500001</v>
      </c>
      <c r="S35" s="163">
        <v>33</v>
      </c>
      <c r="T35" s="75"/>
      <c r="U35" s="68"/>
      <c r="V35" s="68"/>
    </row>
    <row r="36" spans="1:28" ht="12.75" customHeight="1" outlineLevel="1">
      <c r="A36" s="161" t="s">
        <v>41</v>
      </c>
      <c r="B36" s="161" t="s">
        <v>30</v>
      </c>
      <c r="C36" s="161" t="s">
        <v>25</v>
      </c>
      <c r="D36" s="161" t="s">
        <v>668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162352.37</v>
      </c>
      <c r="R36" s="190">
        <v>107.25</v>
      </c>
      <c r="S36" s="163">
        <v>33</v>
      </c>
      <c r="T36" s="75"/>
      <c r="U36" s="68"/>
      <c r="V36" s="68"/>
    </row>
    <row r="37" spans="1:28" ht="12.75" customHeight="1" outlineLevel="1">
      <c r="A37" s="161" t="s">
        <v>41</v>
      </c>
      <c r="B37" s="161" t="s">
        <v>30</v>
      </c>
      <c r="C37" s="161" t="s">
        <v>27</v>
      </c>
      <c r="D37" s="161" t="s">
        <v>668</v>
      </c>
      <c r="E37" s="7">
        <v>1457301.91</v>
      </c>
      <c r="F37" s="7">
        <v>1457301.91</v>
      </c>
      <c r="G37" s="7">
        <v>1457301.91</v>
      </c>
      <c r="H37" s="7">
        <v>1457301.91</v>
      </c>
      <c r="I37" s="7">
        <v>1457301.91</v>
      </c>
      <c r="J37" s="7">
        <v>1457301.91</v>
      </c>
      <c r="K37" s="7">
        <v>1457301.91</v>
      </c>
      <c r="L37" s="7">
        <v>1457301.91</v>
      </c>
      <c r="M37" s="7">
        <v>1457301.91</v>
      </c>
      <c r="N37" s="7">
        <v>1457301.91</v>
      </c>
      <c r="O37" s="7">
        <v>1457301.91</v>
      </c>
      <c r="P37" s="7">
        <v>1457301.91</v>
      </c>
      <c r="Q37" s="7">
        <v>1677282.8</v>
      </c>
      <c r="R37" s="190">
        <v>34562362.728333332</v>
      </c>
      <c r="S37" s="163">
        <v>33</v>
      </c>
      <c r="T37" s="75"/>
      <c r="U37" s="69"/>
      <c r="V37" s="68"/>
    </row>
    <row r="38" spans="1:28" ht="12.75" customHeight="1" outlineLevel="1">
      <c r="A38" s="161" t="s">
        <v>41</v>
      </c>
      <c r="B38" s="161" t="s">
        <v>30</v>
      </c>
      <c r="C38" s="161" t="s">
        <v>28</v>
      </c>
      <c r="D38" s="161" t="s">
        <v>668</v>
      </c>
      <c r="E38" s="7">
        <v>174048.55000000002</v>
      </c>
      <c r="F38" s="7">
        <v>174048.55000000002</v>
      </c>
      <c r="G38" s="7">
        <v>174048.55000000002</v>
      </c>
      <c r="H38" s="7">
        <v>184818.15</v>
      </c>
      <c r="I38" s="7">
        <v>184818.15</v>
      </c>
      <c r="J38" s="7">
        <v>184818.15</v>
      </c>
      <c r="K38" s="7">
        <v>184818.15</v>
      </c>
      <c r="L38" s="7">
        <v>184818.15</v>
      </c>
      <c r="M38" s="7">
        <v>184818.15</v>
      </c>
      <c r="N38" s="7">
        <v>184818.15</v>
      </c>
      <c r="O38" s="7">
        <v>184818.15</v>
      </c>
      <c r="P38" s="7">
        <v>184818.15</v>
      </c>
      <c r="Q38" s="7">
        <v>184818.15</v>
      </c>
      <c r="R38" s="190">
        <v>4073309.02</v>
      </c>
      <c r="S38" s="163">
        <v>33</v>
      </c>
      <c r="T38" s="72"/>
      <c r="U38" s="69"/>
      <c r="V38" s="68"/>
    </row>
    <row r="39" spans="1:28" ht="12.75" customHeight="1" outlineLevel="1">
      <c r="A39" s="161" t="s">
        <v>41</v>
      </c>
      <c r="B39" s="161" t="s">
        <v>30</v>
      </c>
      <c r="C39" s="161" t="s">
        <v>31</v>
      </c>
      <c r="D39" s="161" t="s">
        <v>668</v>
      </c>
      <c r="E39" s="7">
        <v>9073146.8900000006</v>
      </c>
      <c r="F39" s="7">
        <v>9347938.75</v>
      </c>
      <c r="G39" s="7">
        <v>9290392.25</v>
      </c>
      <c r="H39" s="7">
        <v>9423932.7100000009</v>
      </c>
      <c r="I39" s="7">
        <v>11808297.02</v>
      </c>
      <c r="J39" s="7">
        <v>11955965.01</v>
      </c>
      <c r="K39" s="7">
        <v>13548844.18</v>
      </c>
      <c r="L39" s="7">
        <v>14832277.560000001</v>
      </c>
      <c r="M39" s="7">
        <v>15190275.34</v>
      </c>
      <c r="N39" s="7">
        <v>10456429.23</v>
      </c>
      <c r="O39" s="7">
        <v>11474383.5</v>
      </c>
      <c r="P39" s="7">
        <v>12361726.35</v>
      </c>
      <c r="Q39" s="7">
        <v>13390684.66</v>
      </c>
      <c r="R39" s="190">
        <v>13289.247916666667</v>
      </c>
      <c r="S39" s="163">
        <v>33</v>
      </c>
      <c r="T39" s="72"/>
      <c r="U39" s="68"/>
      <c r="V39" s="68"/>
    </row>
    <row r="40" spans="1:28" ht="12.75" customHeight="1" outlineLevel="1">
      <c r="A40" s="161" t="s">
        <v>41</v>
      </c>
      <c r="B40" s="161" t="s">
        <v>30</v>
      </c>
      <c r="C40" s="161" t="s">
        <v>29</v>
      </c>
      <c r="D40" s="161" t="s">
        <v>668</v>
      </c>
      <c r="E40" s="7">
        <v>660822.39</v>
      </c>
      <c r="F40" s="7">
        <v>715941.52</v>
      </c>
      <c r="G40" s="7">
        <v>308426.64</v>
      </c>
      <c r="H40" s="7">
        <v>142116.33000000002</v>
      </c>
      <c r="I40" s="7">
        <v>87913.900000000009</v>
      </c>
      <c r="J40" s="7">
        <v>89205.49</v>
      </c>
      <c r="K40" s="7">
        <v>86002.59</v>
      </c>
      <c r="L40" s="7">
        <v>75641.22</v>
      </c>
      <c r="M40" s="7">
        <v>71625.89</v>
      </c>
      <c r="N40" s="7">
        <v>322526.72000000003</v>
      </c>
      <c r="O40" s="7">
        <v>270875.93</v>
      </c>
      <c r="P40" s="7">
        <v>469087.47000000003</v>
      </c>
      <c r="Q40" s="7">
        <v>174842.79</v>
      </c>
      <c r="R40" s="190">
        <v>10399576.790833334</v>
      </c>
      <c r="S40" s="163">
        <v>33</v>
      </c>
      <c r="T40" s="72"/>
      <c r="U40" s="68"/>
      <c r="V40" s="68"/>
    </row>
    <row r="41" spans="1:28" ht="12.75" customHeight="1" outlineLevel="1">
      <c r="A41" s="161" t="s">
        <v>41</v>
      </c>
      <c r="B41" s="161" t="s">
        <v>32</v>
      </c>
      <c r="C41" s="161" t="s">
        <v>25</v>
      </c>
      <c r="D41" s="161" t="s">
        <v>668</v>
      </c>
      <c r="E41" s="7">
        <v>39526.97</v>
      </c>
      <c r="F41" s="7">
        <v>132142.18</v>
      </c>
      <c r="G41" s="7">
        <v>128512.39</v>
      </c>
      <c r="H41" s="7">
        <v>98104.260000000009</v>
      </c>
      <c r="I41" s="7">
        <v>52373.880000000005</v>
      </c>
      <c r="J41" s="7">
        <v>52519.71</v>
      </c>
      <c r="K41" s="7">
        <v>44245.8</v>
      </c>
      <c r="L41" s="7">
        <v>697.07</v>
      </c>
      <c r="M41" s="7">
        <v>1371.84</v>
      </c>
      <c r="N41" s="7">
        <v>1538.8400000000001</v>
      </c>
      <c r="O41" s="7">
        <v>33271.97</v>
      </c>
      <c r="P41" s="7">
        <v>601.80000000000007</v>
      </c>
      <c r="Q41" s="7">
        <v>13805.26</v>
      </c>
      <c r="R41" s="190">
        <v>150020.88708333336</v>
      </c>
      <c r="S41" s="163">
        <v>33</v>
      </c>
      <c r="T41" s="72"/>
      <c r="U41" s="68"/>
      <c r="V41" s="68"/>
      <c r="AB41" s="180"/>
    </row>
    <row r="42" spans="1:28" ht="12.75" customHeight="1" outlineLevel="1">
      <c r="A42" s="161" t="s">
        <v>41</v>
      </c>
      <c r="B42" s="161" t="s">
        <v>32</v>
      </c>
      <c r="C42" s="161" t="s">
        <v>27</v>
      </c>
      <c r="D42" s="161" t="s">
        <v>668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190">
        <v>953982.36583333358</v>
      </c>
      <c r="S42" s="163">
        <v>33</v>
      </c>
      <c r="T42" s="72"/>
      <c r="U42" s="68"/>
      <c r="V42" s="68"/>
    </row>
    <row r="43" spans="1:28" ht="12.75" customHeight="1" outlineLevel="1">
      <c r="A43" s="161" t="s">
        <v>41</v>
      </c>
      <c r="B43" s="161" t="s">
        <v>32</v>
      </c>
      <c r="C43" s="161" t="s">
        <v>28</v>
      </c>
      <c r="D43" s="161" t="s">
        <v>668</v>
      </c>
      <c r="E43" s="7">
        <v>806553.01</v>
      </c>
      <c r="F43" s="7">
        <v>759002.1</v>
      </c>
      <c r="G43" s="7">
        <v>802547.58000000007</v>
      </c>
      <c r="H43" s="7">
        <v>726380.34</v>
      </c>
      <c r="I43" s="7">
        <v>657459.39</v>
      </c>
      <c r="J43" s="7">
        <v>681330.02</v>
      </c>
      <c r="K43" s="7">
        <v>671939.01</v>
      </c>
      <c r="L43" s="7">
        <v>729371.69000000006</v>
      </c>
      <c r="M43" s="7">
        <v>603904.1</v>
      </c>
      <c r="N43" s="7">
        <v>322188.15000000002</v>
      </c>
      <c r="O43" s="7">
        <v>561687.97</v>
      </c>
      <c r="P43" s="7">
        <v>2988092.74</v>
      </c>
      <c r="Q43" s="7">
        <v>3454722</v>
      </c>
      <c r="R43" s="190">
        <v>283643.55041666667</v>
      </c>
      <c r="S43" s="163">
        <v>33</v>
      </c>
      <c r="T43" s="72"/>
      <c r="U43" s="68"/>
      <c r="V43" s="68"/>
    </row>
    <row r="44" spans="1:28" ht="12.75" customHeight="1" outlineLevel="1">
      <c r="A44" s="161" t="s">
        <v>41</v>
      </c>
      <c r="B44" s="161" t="s">
        <v>32</v>
      </c>
      <c r="C44" s="161" t="s">
        <v>34</v>
      </c>
      <c r="D44" s="161" t="s">
        <v>668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190">
        <v>3074845.3616666668</v>
      </c>
      <c r="S44" s="163">
        <v>33</v>
      </c>
      <c r="T44" s="72"/>
      <c r="U44" s="68"/>
      <c r="V44" s="68"/>
    </row>
    <row r="45" spans="1:28" ht="12.75" customHeight="1" outlineLevel="1">
      <c r="A45" s="161" t="s">
        <v>41</v>
      </c>
      <c r="B45" s="161" t="s">
        <v>32</v>
      </c>
      <c r="C45" s="161" t="s">
        <v>29</v>
      </c>
      <c r="D45" s="161" t="s">
        <v>668</v>
      </c>
      <c r="E45" s="7">
        <v>31736861.75</v>
      </c>
      <c r="F45" s="7">
        <v>32550585.969999999</v>
      </c>
      <c r="G45" s="7">
        <v>33152348.100000001</v>
      </c>
      <c r="H45" s="7">
        <v>29564061.600000001</v>
      </c>
      <c r="I45" s="7">
        <v>31193608.77</v>
      </c>
      <c r="J45" s="7">
        <v>34749940.140000001</v>
      </c>
      <c r="K45" s="7">
        <v>24682451.52</v>
      </c>
      <c r="L45" s="7">
        <v>27494276.989999998</v>
      </c>
      <c r="M45" s="7">
        <v>33055600.030000001</v>
      </c>
      <c r="N45" s="7">
        <v>29201334.41</v>
      </c>
      <c r="O45" s="7">
        <v>31168944.059999999</v>
      </c>
      <c r="P45" s="7">
        <v>30175037.260000002</v>
      </c>
      <c r="Q45" s="7">
        <v>32273596.199999999</v>
      </c>
      <c r="R45" s="190">
        <v>1968653.4783333333</v>
      </c>
      <c r="S45" s="163">
        <v>33</v>
      </c>
      <c r="T45" s="72"/>
      <c r="U45" s="68"/>
      <c r="V45" s="68"/>
    </row>
    <row r="46" spans="1:28" ht="12.75" customHeight="1" outlineLevel="1">
      <c r="A46" s="161" t="s">
        <v>43</v>
      </c>
      <c r="B46" s="161" t="s">
        <v>44</v>
      </c>
      <c r="C46" s="161" t="s">
        <v>44</v>
      </c>
      <c r="D46" s="161" t="s">
        <v>45</v>
      </c>
      <c r="E46" s="7">
        <v>3225485.86</v>
      </c>
      <c r="F46" s="7">
        <v>3204821.66</v>
      </c>
      <c r="G46" s="7">
        <v>3632735.78</v>
      </c>
      <c r="H46" s="7">
        <v>3577623.72</v>
      </c>
      <c r="I46" s="7">
        <v>3793763.91</v>
      </c>
      <c r="J46" s="7">
        <v>3869878.62</v>
      </c>
      <c r="K46" s="7">
        <v>3464436.89</v>
      </c>
      <c r="L46" s="7">
        <v>3886197.35</v>
      </c>
      <c r="M46" s="7">
        <v>3864153.48</v>
      </c>
      <c r="N46" s="7">
        <v>3606373.94</v>
      </c>
      <c r="O46" s="7">
        <v>3754506.41</v>
      </c>
      <c r="P46" s="7">
        <v>4174774.34</v>
      </c>
      <c r="Q46" s="7">
        <v>3322305.11</v>
      </c>
      <c r="R46" s="190">
        <v>-52390.597500000003</v>
      </c>
      <c r="S46" s="163">
        <v>33</v>
      </c>
      <c r="T46" s="72"/>
      <c r="U46" s="68"/>
      <c r="V46" s="68"/>
    </row>
    <row r="47" spans="1:28" ht="12.75" customHeight="1" outlineLevel="1">
      <c r="A47" s="161" t="s">
        <v>46</v>
      </c>
      <c r="B47" s="161" t="s">
        <v>44</v>
      </c>
      <c r="C47" s="161" t="s">
        <v>44</v>
      </c>
      <c r="D47" s="161" t="s">
        <v>669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190">
        <v>110132.76</v>
      </c>
      <c r="S47" s="163">
        <v>33</v>
      </c>
      <c r="T47" s="72"/>
      <c r="U47" s="68"/>
      <c r="V47" s="68"/>
    </row>
    <row r="48" spans="1:28" ht="12.75" customHeight="1" outlineLevel="1">
      <c r="A48" s="161" t="s">
        <v>670</v>
      </c>
      <c r="B48" s="161" t="s">
        <v>44</v>
      </c>
      <c r="C48" s="161" t="s">
        <v>44</v>
      </c>
      <c r="D48" s="161" t="s">
        <v>47</v>
      </c>
      <c r="E48" s="7">
        <v>6495581.0700000003</v>
      </c>
      <c r="F48" s="7">
        <v>6504068.1399999997</v>
      </c>
      <c r="G48" s="7">
        <v>7035955.0999999996</v>
      </c>
      <c r="H48" s="7">
        <v>6327393.1200000001</v>
      </c>
      <c r="I48" s="7">
        <v>5301290.0199999996</v>
      </c>
      <c r="J48" s="7">
        <v>6140981.4100000001</v>
      </c>
      <c r="K48" s="7">
        <v>5749485.96</v>
      </c>
      <c r="L48" s="7">
        <v>8167349.6699999999</v>
      </c>
      <c r="M48" s="7">
        <v>11974193.51</v>
      </c>
      <c r="N48" s="7">
        <v>6639155.8899999997</v>
      </c>
      <c r="O48" s="7">
        <v>8708938.9800000004</v>
      </c>
      <c r="P48" s="7">
        <v>8948189.0199999996</v>
      </c>
      <c r="Q48" s="7">
        <v>6193780.6699999999</v>
      </c>
      <c r="R48" s="190">
        <v>-1741.3045833333329</v>
      </c>
      <c r="S48" s="163">
        <v>33</v>
      </c>
      <c r="T48" s="72"/>
      <c r="U48" s="68"/>
      <c r="V48" s="68"/>
    </row>
    <row r="49" spans="1:28" ht="12.75" customHeight="1" outlineLevel="1">
      <c r="A49" s="161" t="s">
        <v>48</v>
      </c>
      <c r="B49" s="161" t="s">
        <v>44</v>
      </c>
      <c r="C49" s="161" t="s">
        <v>44</v>
      </c>
      <c r="D49" s="161" t="s">
        <v>671</v>
      </c>
      <c r="E49" s="7">
        <v>453074.42</v>
      </c>
      <c r="F49" s="7">
        <v>457791.62</v>
      </c>
      <c r="G49" s="7">
        <v>450178.84</v>
      </c>
      <c r="H49" s="7">
        <v>213739.09</v>
      </c>
      <c r="I49" s="7">
        <v>220463.54</v>
      </c>
      <c r="J49" s="7">
        <v>178077.82</v>
      </c>
      <c r="K49" s="7">
        <v>202178.06</v>
      </c>
      <c r="L49" s="7">
        <v>343018.58</v>
      </c>
      <c r="M49" s="7">
        <v>68093.570000000007</v>
      </c>
      <c r="N49" s="7">
        <v>144671.13</v>
      </c>
      <c r="O49" s="7">
        <v>177933.49</v>
      </c>
      <c r="P49" s="7">
        <v>84062.47</v>
      </c>
      <c r="Q49" s="7">
        <v>98642</v>
      </c>
      <c r="R49" s="190">
        <v>-867452.8520833333</v>
      </c>
      <c r="S49" s="163">
        <v>33</v>
      </c>
      <c r="T49" s="72"/>
      <c r="U49" s="68"/>
      <c r="V49" s="68"/>
    </row>
    <row r="50" spans="1:28" ht="12.75" customHeight="1" outlineLevel="1">
      <c r="A50" s="161" t="s">
        <v>672</v>
      </c>
      <c r="B50" s="161" t="s">
        <v>44</v>
      </c>
      <c r="C50" s="161" t="s">
        <v>44</v>
      </c>
      <c r="D50" s="161" t="s">
        <v>49</v>
      </c>
      <c r="E50" s="7">
        <v>101427.58</v>
      </c>
      <c r="F50" s="7">
        <v>264549.18</v>
      </c>
      <c r="G50" s="7">
        <v>246052.9</v>
      </c>
      <c r="H50" s="7">
        <v>80510.150000000009</v>
      </c>
      <c r="I50" s="7">
        <v>82894.28</v>
      </c>
      <c r="J50" s="7">
        <v>82894.28</v>
      </c>
      <c r="K50" s="7">
        <v>192338.09</v>
      </c>
      <c r="L50" s="7">
        <v>197463.22</v>
      </c>
      <c r="M50" s="7">
        <v>201472.93</v>
      </c>
      <c r="N50" s="7">
        <v>4491.05</v>
      </c>
      <c r="O50" s="7">
        <v>4491.05</v>
      </c>
      <c r="P50" s="7">
        <v>9454.33</v>
      </c>
      <c r="Q50" s="7">
        <v>57823.700000000004</v>
      </c>
      <c r="R50" s="190">
        <v>3800.5774999999999</v>
      </c>
      <c r="S50" s="163">
        <v>33</v>
      </c>
      <c r="T50" s="72"/>
      <c r="U50" s="68"/>
      <c r="V50" s="68"/>
    </row>
    <row r="51" spans="1:28" ht="12.75" customHeight="1" outlineLevel="1">
      <c r="A51" s="161" t="s">
        <v>50</v>
      </c>
      <c r="B51" s="161" t="s">
        <v>44</v>
      </c>
      <c r="C51" s="161" t="s">
        <v>44</v>
      </c>
      <c r="D51" s="161" t="s">
        <v>673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190">
        <v>-145595.99166666667</v>
      </c>
      <c r="S51" s="163">
        <v>33</v>
      </c>
      <c r="T51" s="72"/>
      <c r="U51" s="68"/>
      <c r="V51" s="68"/>
    </row>
    <row r="52" spans="1:28" ht="12.75" customHeight="1" outlineLevel="1">
      <c r="A52" s="161" t="s">
        <v>674</v>
      </c>
      <c r="B52" s="161" t="s">
        <v>44</v>
      </c>
      <c r="C52" s="161" t="s">
        <v>44</v>
      </c>
      <c r="D52" s="161" t="s">
        <v>51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190">
        <v>-2247.4550000000004</v>
      </c>
      <c r="S52" s="163">
        <v>33</v>
      </c>
      <c r="T52" s="72"/>
      <c r="U52" s="68"/>
      <c r="V52" s="68"/>
    </row>
    <row r="53" spans="1:28" ht="12.75" customHeight="1" outlineLevel="1">
      <c r="A53" s="161" t="s">
        <v>52</v>
      </c>
      <c r="B53" s="161" t="s">
        <v>44</v>
      </c>
      <c r="C53" s="161" t="s">
        <v>44</v>
      </c>
      <c r="D53" s="161" t="s">
        <v>675</v>
      </c>
      <c r="E53" s="7">
        <v>341280.47000000003</v>
      </c>
      <c r="F53" s="7">
        <v>301494.99</v>
      </c>
      <c r="G53" s="7">
        <v>330440.34000000003</v>
      </c>
      <c r="H53" s="7">
        <v>428203.36</v>
      </c>
      <c r="I53" s="7">
        <v>406302.33</v>
      </c>
      <c r="J53" s="7">
        <v>486775.10000000003</v>
      </c>
      <c r="K53" s="7">
        <v>479032.49</v>
      </c>
      <c r="L53" s="7">
        <v>421315.23</v>
      </c>
      <c r="M53" s="7">
        <v>184234.45</v>
      </c>
      <c r="N53" s="7">
        <v>219119.23</v>
      </c>
      <c r="O53" s="7">
        <v>350898.53</v>
      </c>
      <c r="P53" s="7">
        <v>167910.56</v>
      </c>
      <c r="Q53" s="7">
        <v>91252.57</v>
      </c>
      <c r="R53" s="190">
        <v>-59082.630000000012</v>
      </c>
      <c r="S53" s="163">
        <v>33</v>
      </c>
      <c r="T53" s="72"/>
      <c r="U53" s="68"/>
      <c r="V53" s="68"/>
    </row>
    <row r="54" spans="1:28" ht="12.75" customHeight="1" outlineLevel="1">
      <c r="A54" s="161" t="s">
        <v>53</v>
      </c>
      <c r="B54" s="161" t="s">
        <v>44</v>
      </c>
      <c r="C54" s="161" t="s">
        <v>44</v>
      </c>
      <c r="D54" s="161" t="s">
        <v>676</v>
      </c>
      <c r="E54" s="7">
        <v>1646160.62</v>
      </c>
      <c r="F54" s="7">
        <v>1807041.48</v>
      </c>
      <c r="G54" s="7">
        <v>2531209.0299999998</v>
      </c>
      <c r="H54" s="7">
        <v>2603651.13</v>
      </c>
      <c r="I54" s="7">
        <v>2539001.81</v>
      </c>
      <c r="J54" s="7">
        <v>3479443.69</v>
      </c>
      <c r="K54" s="7">
        <v>3167025.92</v>
      </c>
      <c r="L54" s="7">
        <v>3827560.72</v>
      </c>
      <c r="M54" s="7">
        <v>4636060.4400000004</v>
      </c>
      <c r="N54" s="7">
        <v>4101044.62</v>
      </c>
      <c r="O54" s="7">
        <v>2526006.79</v>
      </c>
      <c r="P54" s="7">
        <v>2865588.93</v>
      </c>
      <c r="Q54" s="7">
        <v>2764687</v>
      </c>
      <c r="R54" s="190">
        <v>-380146.42750000005</v>
      </c>
      <c r="S54" s="163">
        <v>33</v>
      </c>
      <c r="T54" s="72"/>
      <c r="U54" s="68"/>
      <c r="V54" s="68"/>
    </row>
    <row r="55" spans="1:28" ht="12.75" customHeight="1" outlineLevel="1">
      <c r="A55" s="161" t="s">
        <v>54</v>
      </c>
      <c r="B55" s="161" t="s">
        <v>24</v>
      </c>
      <c r="C55" s="161" t="s">
        <v>25</v>
      </c>
      <c r="D55" s="161" t="s">
        <v>677</v>
      </c>
      <c r="E55" s="7">
        <v>1279502.26</v>
      </c>
      <c r="F55" s="7">
        <v>1563273.73</v>
      </c>
      <c r="G55" s="7">
        <v>1223628.94</v>
      </c>
      <c r="H55" s="7">
        <v>1378891.05</v>
      </c>
      <c r="I55" s="7">
        <v>1398782.23</v>
      </c>
      <c r="J55" s="7">
        <v>1621964.18</v>
      </c>
      <c r="K55" s="7">
        <v>1826551.41</v>
      </c>
      <c r="L55" s="7">
        <v>2145070.62</v>
      </c>
      <c r="M55" s="7">
        <v>1805813.37</v>
      </c>
      <c r="N55" s="7">
        <v>1211568.01</v>
      </c>
      <c r="O55" s="7">
        <v>1493115.26</v>
      </c>
      <c r="P55" s="7">
        <v>1665632.61</v>
      </c>
      <c r="Q55" s="7">
        <v>1766066.45</v>
      </c>
      <c r="R55" s="190">
        <v>-19164195.976249997</v>
      </c>
      <c r="S55" s="163">
        <v>20</v>
      </c>
      <c r="T55" s="72"/>
      <c r="U55" s="68"/>
      <c r="V55" s="68"/>
    </row>
    <row r="56" spans="1:28" ht="12.75" customHeight="1" outlineLevel="1">
      <c r="A56" s="161" t="s">
        <v>54</v>
      </c>
      <c r="B56" s="161" t="s">
        <v>24</v>
      </c>
      <c r="C56" s="161" t="s">
        <v>27</v>
      </c>
      <c r="D56" s="161" t="s">
        <v>677</v>
      </c>
      <c r="E56" s="7">
        <v>-120162.75</v>
      </c>
      <c r="F56" s="7">
        <v>-106627.48</v>
      </c>
      <c r="G56" s="7">
        <v>-81000.58</v>
      </c>
      <c r="H56" s="7">
        <v>-65271.37</v>
      </c>
      <c r="I56" s="7">
        <v>-16204.210000000001</v>
      </c>
      <c r="J56" s="7">
        <v>9354.44</v>
      </c>
      <c r="K56" s="7">
        <v>61589.48</v>
      </c>
      <c r="L56" s="7">
        <v>78481.650000000009</v>
      </c>
      <c r="M56" s="7">
        <v>119440.34</v>
      </c>
      <c r="N56" s="7">
        <v>108497.28</v>
      </c>
      <c r="O56" s="7">
        <v>140899.99</v>
      </c>
      <c r="P56" s="7">
        <v>91162.92</v>
      </c>
      <c r="Q56" s="7">
        <v>-147363.68</v>
      </c>
      <c r="R56" s="190">
        <v>-10618257.569166666</v>
      </c>
      <c r="S56" s="163">
        <v>20</v>
      </c>
      <c r="T56" s="72"/>
      <c r="U56" s="68"/>
      <c r="V56" s="68"/>
    </row>
    <row r="57" spans="1:28" ht="12.75" customHeight="1" outlineLevel="1">
      <c r="A57" s="161" t="s">
        <v>54</v>
      </c>
      <c r="B57" s="161" t="s">
        <v>24</v>
      </c>
      <c r="C57" s="161" t="s">
        <v>28</v>
      </c>
      <c r="D57" s="161" t="s">
        <v>677</v>
      </c>
      <c r="E57" s="7">
        <v>233013.12</v>
      </c>
      <c r="F57" s="7">
        <v>283827.59000000003</v>
      </c>
      <c r="G57" s="7">
        <v>635242.36</v>
      </c>
      <c r="H57" s="7">
        <v>372775.94</v>
      </c>
      <c r="I57" s="7">
        <v>434716.2</v>
      </c>
      <c r="J57" s="7">
        <v>441017.51</v>
      </c>
      <c r="K57" s="7">
        <v>453133.78</v>
      </c>
      <c r="L57" s="7">
        <v>412895.74</v>
      </c>
      <c r="M57" s="7">
        <v>418456.83</v>
      </c>
      <c r="N57" s="7">
        <v>388060.08</v>
      </c>
      <c r="O57" s="7">
        <v>420893.14</v>
      </c>
      <c r="P57" s="7">
        <v>323692.84000000003</v>
      </c>
      <c r="Q57" s="7">
        <v>76659.259999999995</v>
      </c>
      <c r="R57" s="190">
        <v>-4063971.7779166661</v>
      </c>
      <c r="S57" s="163">
        <v>20</v>
      </c>
      <c r="T57" s="72"/>
      <c r="U57" s="68"/>
      <c r="V57" s="68"/>
    </row>
    <row r="58" spans="1:28" ht="12.75" customHeight="1" outlineLevel="1">
      <c r="A58" s="161" t="s">
        <v>54</v>
      </c>
      <c r="B58" s="161" t="s">
        <v>24</v>
      </c>
      <c r="C58" s="161" t="s">
        <v>29</v>
      </c>
      <c r="D58" s="161" t="s">
        <v>677</v>
      </c>
      <c r="E58" s="7">
        <v>-5853.3</v>
      </c>
      <c r="F58" s="7">
        <v>-8655.7000000000007</v>
      </c>
      <c r="G58" s="7">
        <v>-11218.35</v>
      </c>
      <c r="H58" s="7">
        <v>-17345.55</v>
      </c>
      <c r="I58" s="7">
        <v>-20437.59</v>
      </c>
      <c r="J58" s="7">
        <v>-26600.95</v>
      </c>
      <c r="K58" s="7">
        <v>-30315.97</v>
      </c>
      <c r="L58" s="7">
        <v>-31735.49</v>
      </c>
      <c r="M58" s="7">
        <v>-32833.15</v>
      </c>
      <c r="N58" s="7">
        <v>-35192.46</v>
      </c>
      <c r="O58" s="7">
        <v>1233.43</v>
      </c>
      <c r="P58" s="7">
        <v>1514.3600000000001</v>
      </c>
      <c r="Q58" s="7">
        <v>872.99</v>
      </c>
      <c r="R58" s="190">
        <v>-2233706.4045833331</v>
      </c>
      <c r="S58" s="163">
        <v>20</v>
      </c>
      <c r="T58" s="72"/>
      <c r="U58" s="68"/>
      <c r="V58" s="68"/>
    </row>
    <row r="59" spans="1:28" ht="12.75" customHeight="1" outlineLevel="1">
      <c r="A59" s="161" t="s">
        <v>54</v>
      </c>
      <c r="B59" s="161" t="s">
        <v>30</v>
      </c>
      <c r="C59" s="161" t="s">
        <v>27</v>
      </c>
      <c r="D59" s="161" t="s">
        <v>677</v>
      </c>
      <c r="E59" s="7">
        <v>484178.45</v>
      </c>
      <c r="F59" s="7">
        <v>329527.8</v>
      </c>
      <c r="G59" s="7">
        <v>319359.06</v>
      </c>
      <c r="H59" s="7">
        <v>354817.12</v>
      </c>
      <c r="I59" s="7">
        <v>127794.35</v>
      </c>
      <c r="J59" s="7">
        <v>-193293.72</v>
      </c>
      <c r="K59" s="7">
        <v>459676.23</v>
      </c>
      <c r="L59" s="7">
        <v>-373265.63</v>
      </c>
      <c r="M59" s="7">
        <v>-978974.84</v>
      </c>
      <c r="N59" s="7">
        <v>-1531116.34</v>
      </c>
      <c r="O59" s="7">
        <v>-1798143.8800000001</v>
      </c>
      <c r="P59" s="7">
        <v>-1750219.07</v>
      </c>
      <c r="Q59" s="7">
        <v>-1642031.54</v>
      </c>
      <c r="R59" s="190">
        <v>-640436454.77291667</v>
      </c>
      <c r="S59" s="163">
        <v>14</v>
      </c>
      <c r="T59" s="72"/>
      <c r="U59" s="68"/>
      <c r="V59" s="68"/>
    </row>
    <row r="60" spans="1:28" ht="12.75" customHeight="1" outlineLevel="1">
      <c r="A60" s="161" t="s">
        <v>54</v>
      </c>
      <c r="B60" s="161" t="s">
        <v>30</v>
      </c>
      <c r="C60" s="161" t="s">
        <v>28</v>
      </c>
      <c r="D60" s="161" t="s">
        <v>677</v>
      </c>
      <c r="E60" s="7">
        <v>2078.5300000000002</v>
      </c>
      <c r="F60" s="7">
        <v>1001.45</v>
      </c>
      <c r="G60" s="7">
        <v>1730.64</v>
      </c>
      <c r="H60" s="7">
        <v>2756.12</v>
      </c>
      <c r="I60" s="7">
        <v>-6622.4000000000005</v>
      </c>
      <c r="J60" s="7">
        <v>-7370.78</v>
      </c>
      <c r="K60" s="7">
        <v>-4373.18</v>
      </c>
      <c r="L60" s="7">
        <v>-7115.35</v>
      </c>
      <c r="M60" s="7">
        <v>-8741.9600000000009</v>
      </c>
      <c r="N60" s="7">
        <v>-9960.6</v>
      </c>
      <c r="O60" s="7">
        <v>-1823.98</v>
      </c>
      <c r="P60" s="7">
        <v>-1435.19</v>
      </c>
      <c r="Q60" s="7">
        <v>-2625.58</v>
      </c>
      <c r="R60" s="190">
        <v>-140714702.86291668</v>
      </c>
      <c r="S60" s="163">
        <v>14</v>
      </c>
      <c r="T60" s="72"/>
      <c r="U60" s="68"/>
      <c r="V60" s="68"/>
    </row>
    <row r="61" spans="1:28" ht="12.75" customHeight="1" outlineLevel="1">
      <c r="A61" s="161" t="s">
        <v>54</v>
      </c>
      <c r="B61" s="161" t="s">
        <v>30</v>
      </c>
      <c r="C61" s="161" t="s">
        <v>31</v>
      </c>
      <c r="D61" s="161" t="s">
        <v>677</v>
      </c>
      <c r="E61" s="7">
        <v>110666.95</v>
      </c>
      <c r="F61" s="7">
        <v>147447.05000000002</v>
      </c>
      <c r="G61" s="7">
        <v>208032.1</v>
      </c>
      <c r="H61" s="7">
        <v>111437.09</v>
      </c>
      <c r="I61" s="7">
        <v>26082.33</v>
      </c>
      <c r="J61" s="7">
        <v>-69823.05</v>
      </c>
      <c r="K61" s="7">
        <v>-213586.67</v>
      </c>
      <c r="L61" s="7">
        <v>-363158.14</v>
      </c>
      <c r="M61" s="7">
        <v>-408626.98</v>
      </c>
      <c r="N61" s="7">
        <v>-756472.97</v>
      </c>
      <c r="O61" s="7">
        <v>-767979.66</v>
      </c>
      <c r="P61" s="7">
        <v>-612213.29</v>
      </c>
      <c r="Q61" s="7">
        <v>-701115.75</v>
      </c>
      <c r="R61" s="190">
        <v>-90596.04</v>
      </c>
      <c r="S61" s="163">
        <v>14</v>
      </c>
      <c r="T61" s="72"/>
      <c r="U61" s="68"/>
      <c r="V61" s="68"/>
    </row>
    <row r="62" spans="1:28" ht="12.75" customHeight="1" outlineLevel="1">
      <c r="A62" s="161" t="s">
        <v>54</v>
      </c>
      <c r="B62" s="161" t="s">
        <v>30</v>
      </c>
      <c r="C62" s="161" t="s">
        <v>29</v>
      </c>
      <c r="D62" s="161" t="s">
        <v>677</v>
      </c>
      <c r="E62" s="7">
        <v>-49050.78</v>
      </c>
      <c r="F62" s="7">
        <v>-50810.270000000004</v>
      </c>
      <c r="G62" s="7">
        <v>-55293.760000000002</v>
      </c>
      <c r="H62" s="7">
        <v>-65456.43</v>
      </c>
      <c r="I62" s="7">
        <v>-78200.900000000009</v>
      </c>
      <c r="J62" s="7">
        <v>-82258.540000000008</v>
      </c>
      <c r="K62" s="7">
        <v>-82941.84</v>
      </c>
      <c r="L62" s="7">
        <v>-85511.75</v>
      </c>
      <c r="M62" s="7">
        <v>-83546.13</v>
      </c>
      <c r="N62" s="7">
        <v>-84853.06</v>
      </c>
      <c r="O62" s="7">
        <v>-4855.63</v>
      </c>
      <c r="P62" s="7">
        <v>-7316.99</v>
      </c>
      <c r="Q62" s="7">
        <v>-7954.04</v>
      </c>
      <c r="R62" s="190">
        <v>-213851917.35749999</v>
      </c>
      <c r="S62" s="163">
        <v>14</v>
      </c>
      <c r="T62" s="72"/>
      <c r="U62" s="68"/>
      <c r="V62" s="68"/>
    </row>
    <row r="63" spans="1:28" ht="12.75" customHeight="1" outlineLevel="1">
      <c r="A63" s="161" t="s">
        <v>54</v>
      </c>
      <c r="B63" s="161" t="s">
        <v>32</v>
      </c>
      <c r="C63" s="161" t="s">
        <v>25</v>
      </c>
      <c r="D63" s="161" t="s">
        <v>677</v>
      </c>
      <c r="E63" s="7">
        <v>366115.27</v>
      </c>
      <c r="F63" s="7">
        <v>459641.92</v>
      </c>
      <c r="G63" s="7">
        <v>538710.82000000007</v>
      </c>
      <c r="H63" s="7">
        <v>601936.96</v>
      </c>
      <c r="I63" s="7">
        <v>706876.14</v>
      </c>
      <c r="J63" s="7">
        <v>728458.81</v>
      </c>
      <c r="K63" s="7">
        <v>659981.03</v>
      </c>
      <c r="L63" s="7">
        <v>592213.49</v>
      </c>
      <c r="M63" s="7">
        <v>506761.86</v>
      </c>
      <c r="N63" s="7">
        <v>359278.3</v>
      </c>
      <c r="O63" s="7">
        <v>188183.67</v>
      </c>
      <c r="P63" s="7">
        <v>92699.17</v>
      </c>
      <c r="Q63" s="7">
        <v>-109852.12</v>
      </c>
      <c r="R63" s="190">
        <v>-1073941.0062499999</v>
      </c>
      <c r="S63" s="163">
        <v>16</v>
      </c>
      <c r="T63" s="72"/>
      <c r="U63" s="68"/>
      <c r="V63" s="68"/>
      <c r="AB63" s="180"/>
    </row>
    <row r="64" spans="1:28" ht="12.75" customHeight="1" outlineLevel="1">
      <c r="A64" s="161" t="s">
        <v>54</v>
      </c>
      <c r="B64" s="161" t="s">
        <v>32</v>
      </c>
      <c r="C64" s="161" t="s">
        <v>27</v>
      </c>
      <c r="D64" s="161" t="s">
        <v>677</v>
      </c>
      <c r="E64" s="7">
        <v>337068.77</v>
      </c>
      <c r="F64" s="7">
        <v>396421.68</v>
      </c>
      <c r="G64" s="7">
        <v>390915.43</v>
      </c>
      <c r="H64" s="7">
        <v>408387.52</v>
      </c>
      <c r="I64" s="7">
        <v>475715</v>
      </c>
      <c r="J64" s="7">
        <v>355287.34</v>
      </c>
      <c r="K64" s="7">
        <v>300726.21000000002</v>
      </c>
      <c r="L64" s="7">
        <v>208762.06</v>
      </c>
      <c r="M64" s="7">
        <v>48831.05</v>
      </c>
      <c r="N64" s="7">
        <v>-10796.23</v>
      </c>
      <c r="O64" s="7">
        <v>-82737.37</v>
      </c>
      <c r="P64" s="7">
        <v>-155431.64000000001</v>
      </c>
      <c r="Q64" s="7">
        <v>-302644.61</v>
      </c>
      <c r="R64" s="190">
        <v>-13987484.935833335</v>
      </c>
      <c r="S64" s="163">
        <v>16</v>
      </c>
      <c r="T64" s="76"/>
      <c r="U64" s="68"/>
      <c r="V64" s="68"/>
    </row>
    <row r="65" spans="1:28" ht="12.75" customHeight="1" outlineLevel="1">
      <c r="A65" s="161" t="s">
        <v>54</v>
      </c>
      <c r="B65" s="161" t="s">
        <v>32</v>
      </c>
      <c r="C65" s="161" t="s">
        <v>28</v>
      </c>
      <c r="D65" s="161" t="s">
        <v>677</v>
      </c>
      <c r="E65" s="7">
        <v>-11934756.060000001</v>
      </c>
      <c r="F65" s="7">
        <v>-12484026.279999999</v>
      </c>
      <c r="G65" s="7">
        <v>-13042995.52</v>
      </c>
      <c r="H65" s="7">
        <v>-13617724.609999999</v>
      </c>
      <c r="I65" s="7">
        <v>-14210661.9</v>
      </c>
      <c r="J65" s="7">
        <v>-14811093.82</v>
      </c>
      <c r="K65" s="7">
        <v>-15378278.939999999</v>
      </c>
      <c r="L65" s="7">
        <v>-12789777.68</v>
      </c>
      <c r="M65" s="7">
        <v>-13382625.35</v>
      </c>
      <c r="N65" s="7">
        <v>-13992222.689999999</v>
      </c>
      <c r="O65" s="7">
        <v>-14552546.74</v>
      </c>
      <c r="P65" s="7">
        <v>-16174669.960000001</v>
      </c>
      <c r="Q65" s="7">
        <v>-14962584.060000001</v>
      </c>
      <c r="R65" s="190">
        <v>-49463690.475416668</v>
      </c>
      <c r="S65" s="163">
        <v>16</v>
      </c>
      <c r="T65" s="72"/>
      <c r="U65" s="68"/>
      <c r="V65" s="68"/>
    </row>
    <row r="66" spans="1:28" ht="12.75" customHeight="1" outlineLevel="1">
      <c r="A66" s="161" t="s">
        <v>54</v>
      </c>
      <c r="B66" s="161" t="s">
        <v>32</v>
      </c>
      <c r="C66" s="161" t="s">
        <v>34</v>
      </c>
      <c r="D66" s="161" t="s">
        <v>677</v>
      </c>
      <c r="E66" s="7">
        <v>-10175308.75</v>
      </c>
      <c r="F66" s="7">
        <v>-10237213.880000001</v>
      </c>
      <c r="G66" s="7">
        <v>-10298973.09</v>
      </c>
      <c r="H66" s="7">
        <v>-10361173.539999999</v>
      </c>
      <c r="I66" s="7">
        <v>-10405967.289999999</v>
      </c>
      <c r="J66" s="7">
        <v>-10472166.77</v>
      </c>
      <c r="K66" s="7">
        <v>-10535929.449999999</v>
      </c>
      <c r="L66" s="7">
        <v>-10409580.73</v>
      </c>
      <c r="M66" s="7">
        <v>-10471773.66</v>
      </c>
      <c r="N66" s="7">
        <v>-10535159.26</v>
      </c>
      <c r="O66" s="7">
        <v>-10587105.15</v>
      </c>
      <c r="P66" s="7">
        <v>-10599305.609999999</v>
      </c>
      <c r="Q66" s="7">
        <v>-10499177.58</v>
      </c>
      <c r="R66" s="190">
        <v>-88404888.805000007</v>
      </c>
      <c r="S66" s="163">
        <v>16</v>
      </c>
      <c r="T66" s="72"/>
      <c r="U66" s="68"/>
      <c r="V66" s="68"/>
    </row>
    <row r="67" spans="1:28" ht="12.75" customHeight="1" outlineLevel="1">
      <c r="A67" s="161" t="s">
        <v>54</v>
      </c>
      <c r="B67" s="161" t="s">
        <v>32</v>
      </c>
      <c r="C67" s="161" t="s">
        <v>29</v>
      </c>
      <c r="D67" s="161" t="s">
        <v>677</v>
      </c>
      <c r="E67" s="7">
        <v>-3479036.62</v>
      </c>
      <c r="F67" s="7">
        <v>-3515207.34</v>
      </c>
      <c r="G67" s="7">
        <v>-3551331.04</v>
      </c>
      <c r="H67" s="7">
        <v>-3587682.53</v>
      </c>
      <c r="I67" s="7">
        <v>-3601134.13</v>
      </c>
      <c r="J67" s="7">
        <v>-3637389.38</v>
      </c>
      <c r="K67" s="7">
        <v>-3674470.1</v>
      </c>
      <c r="L67" s="7">
        <v>-3698111.98</v>
      </c>
      <c r="M67" s="7">
        <v>-3736818.56</v>
      </c>
      <c r="N67" s="7">
        <v>-3774290.9</v>
      </c>
      <c r="O67" s="7">
        <v>-3789912.56</v>
      </c>
      <c r="P67" s="7">
        <v>-3826070.88</v>
      </c>
      <c r="Q67" s="7">
        <v>-3850882.65</v>
      </c>
      <c r="R67" s="190">
        <v>-99026104.065416679</v>
      </c>
      <c r="S67" s="163">
        <v>16</v>
      </c>
      <c r="T67" s="72"/>
      <c r="U67" s="68"/>
      <c r="V67" s="68"/>
    </row>
    <row r="68" spans="1:28" ht="12.75" customHeight="1" outlineLevel="1">
      <c r="A68" s="161" t="s">
        <v>55</v>
      </c>
      <c r="B68" s="161" t="s">
        <v>30</v>
      </c>
      <c r="C68" s="161" t="s">
        <v>28</v>
      </c>
      <c r="D68" s="161" t="s">
        <v>678</v>
      </c>
      <c r="E68" s="7">
        <v>-2109931.73</v>
      </c>
      <c r="F68" s="7">
        <v>-2126268.08</v>
      </c>
      <c r="G68" s="7">
        <v>-2142235.5499999998</v>
      </c>
      <c r="H68" s="7">
        <v>-2146554.14</v>
      </c>
      <c r="I68" s="7">
        <v>-2158874.7999999998</v>
      </c>
      <c r="J68" s="7">
        <v>-2171218.73</v>
      </c>
      <c r="K68" s="7">
        <v>-2185768.7200000002</v>
      </c>
      <c r="L68" s="7">
        <v>-2199601.89</v>
      </c>
      <c r="M68" s="7">
        <v>-2214606.48</v>
      </c>
      <c r="N68" s="7">
        <v>-2225870.02</v>
      </c>
      <c r="O68" s="7">
        <v>-2233329.58</v>
      </c>
      <c r="P68" s="7">
        <v>-2192357.0699999998</v>
      </c>
      <c r="Q68" s="7">
        <v>-2193552.73</v>
      </c>
      <c r="R68" s="190">
        <v>1664372.78</v>
      </c>
      <c r="S68" s="163">
        <v>14</v>
      </c>
      <c r="T68" s="72"/>
      <c r="U68" s="68"/>
      <c r="V68" s="68"/>
    </row>
    <row r="69" spans="1:28" ht="12.75" customHeight="1" outlineLevel="1">
      <c r="A69" s="161" t="s">
        <v>55</v>
      </c>
      <c r="B69" s="161" t="s">
        <v>30</v>
      </c>
      <c r="C69" s="161" t="s">
        <v>29</v>
      </c>
      <c r="D69" s="161" t="s">
        <v>678</v>
      </c>
      <c r="E69" s="7">
        <v>-592611536.67999995</v>
      </c>
      <c r="F69" s="7">
        <v>-595859494.77999997</v>
      </c>
      <c r="G69" s="7">
        <v>-599059826.23000002</v>
      </c>
      <c r="H69" s="7">
        <v>-601451413.03999996</v>
      </c>
      <c r="I69" s="7">
        <v>-603767698.14999998</v>
      </c>
      <c r="J69" s="7">
        <v>-608078079.09000003</v>
      </c>
      <c r="K69" s="7">
        <v>-610589393.01999998</v>
      </c>
      <c r="L69" s="7">
        <v>-612858560.03999996</v>
      </c>
      <c r="M69" s="7">
        <v>-615951045.08000004</v>
      </c>
      <c r="N69" s="7">
        <v>-618174584.38999999</v>
      </c>
      <c r="O69" s="7">
        <v>-621501373.38999999</v>
      </c>
      <c r="P69" s="7">
        <v>-625018024.10000002</v>
      </c>
      <c r="Q69" s="7">
        <v>-624205202.44000006</v>
      </c>
      <c r="R69" s="190">
        <v>4232678.28</v>
      </c>
      <c r="S69" s="163">
        <v>14</v>
      </c>
      <c r="T69" s="72"/>
      <c r="U69" s="68"/>
      <c r="V69" s="68"/>
    </row>
    <row r="70" spans="1:28" ht="12.75" customHeight="1" outlineLevel="1">
      <c r="A70" s="161" t="s">
        <v>56</v>
      </c>
      <c r="B70" s="161" t="s">
        <v>30</v>
      </c>
      <c r="C70" s="161" t="s">
        <v>28</v>
      </c>
      <c r="D70" s="161" t="s">
        <v>57</v>
      </c>
      <c r="E70" s="7">
        <v>-127649565.76000001</v>
      </c>
      <c r="F70" s="7">
        <v>-128513547.09</v>
      </c>
      <c r="G70" s="7">
        <v>-129308720.20999999</v>
      </c>
      <c r="H70" s="7">
        <v>-130045560.20999999</v>
      </c>
      <c r="I70" s="7">
        <v>-130490876.81</v>
      </c>
      <c r="J70" s="7">
        <v>-131154816.95</v>
      </c>
      <c r="K70" s="7">
        <v>-131888705.95</v>
      </c>
      <c r="L70" s="7">
        <v>-132665219.06999999</v>
      </c>
      <c r="M70" s="7">
        <v>-133478713.2</v>
      </c>
      <c r="N70" s="7">
        <v>-134279036.12</v>
      </c>
      <c r="O70" s="7">
        <v>-135064759.86000001</v>
      </c>
      <c r="P70" s="7">
        <v>-135828084.34</v>
      </c>
      <c r="Q70" s="7">
        <v>-136545167.03999999</v>
      </c>
      <c r="R70" s="190">
        <v>960395.18</v>
      </c>
      <c r="S70" s="163">
        <v>14</v>
      </c>
      <c r="T70" s="72"/>
      <c r="U70" s="68"/>
      <c r="V70" s="68"/>
    </row>
    <row r="71" spans="1:28" ht="12.75" customHeight="1" outlineLevel="1">
      <c r="A71" s="161" t="s">
        <v>679</v>
      </c>
      <c r="B71" s="161" t="s">
        <v>24</v>
      </c>
      <c r="C71" s="161" t="s">
        <v>25</v>
      </c>
      <c r="D71" s="161" t="s">
        <v>680</v>
      </c>
      <c r="E71" s="7">
        <v>-81796.02</v>
      </c>
      <c r="F71" s="7">
        <v>-82284.91</v>
      </c>
      <c r="G71" s="7">
        <v>-82773.8</v>
      </c>
      <c r="H71" s="7">
        <v>-83262.69</v>
      </c>
      <c r="I71" s="7">
        <v>-83751.58</v>
      </c>
      <c r="J71" s="7">
        <v>-84240.47</v>
      </c>
      <c r="K71" s="7">
        <v>-84729.36</v>
      </c>
      <c r="L71" s="7">
        <v>-85218.25</v>
      </c>
      <c r="M71" s="7">
        <v>-85707.14</v>
      </c>
      <c r="N71" s="7">
        <v>-86196.03</v>
      </c>
      <c r="O71" s="7">
        <v>-86684.92</v>
      </c>
      <c r="P71" s="7">
        <v>-87173.81</v>
      </c>
      <c r="Q71" s="7">
        <v>-87662.7</v>
      </c>
      <c r="R71" s="190">
        <v>-296800.05</v>
      </c>
      <c r="S71" s="163">
        <v>20</v>
      </c>
      <c r="T71" s="72"/>
      <c r="U71" s="68"/>
      <c r="V71" s="68"/>
    </row>
    <row r="72" spans="1:28" ht="12.75" customHeight="1" outlineLevel="1">
      <c r="A72" s="161" t="s">
        <v>58</v>
      </c>
      <c r="B72" s="161" t="s">
        <v>24</v>
      </c>
      <c r="C72" s="161" t="s">
        <v>25</v>
      </c>
      <c r="D72" s="161" t="s">
        <v>681</v>
      </c>
      <c r="E72" s="7">
        <v>-196139324.62</v>
      </c>
      <c r="F72" s="7">
        <v>-197575622.81999999</v>
      </c>
      <c r="G72" s="7">
        <v>-198493813.58000001</v>
      </c>
      <c r="H72" s="7">
        <v>-199601949.58000001</v>
      </c>
      <c r="I72" s="7">
        <v>-200243297.77000001</v>
      </c>
      <c r="J72" s="7">
        <v>-200946269.66</v>
      </c>
      <c r="K72" s="7">
        <v>-201372667.19999999</v>
      </c>
      <c r="L72" s="7">
        <v>-202575519.96000001</v>
      </c>
      <c r="M72" s="7">
        <v>-203274024.16999999</v>
      </c>
      <c r="N72" s="7">
        <v>-204297670.19</v>
      </c>
      <c r="O72" s="7">
        <v>-205447512.11000001</v>
      </c>
      <c r="P72" s="7">
        <v>-206385808.28</v>
      </c>
      <c r="Q72" s="7">
        <v>-206812606.22999999</v>
      </c>
      <c r="R72" s="190">
        <v>-18301155.267083336</v>
      </c>
      <c r="S72" s="163">
        <v>20</v>
      </c>
      <c r="T72" s="72"/>
      <c r="U72" s="68"/>
      <c r="V72" s="68"/>
    </row>
    <row r="73" spans="1:28" ht="12.75" customHeight="1" outlineLevel="1">
      <c r="A73" s="161" t="s">
        <v>58</v>
      </c>
      <c r="B73" s="161" t="s">
        <v>24</v>
      </c>
      <c r="C73" s="161" t="s">
        <v>27</v>
      </c>
      <c r="D73" s="161" t="s">
        <v>681</v>
      </c>
      <c r="E73" s="7">
        <v>-859591.31</v>
      </c>
      <c r="F73" s="7">
        <v>-871026.33000000007</v>
      </c>
      <c r="G73" s="7">
        <v>-882523.78</v>
      </c>
      <c r="H73" s="7">
        <v>-894056.54</v>
      </c>
      <c r="I73" s="7">
        <v>-905652.64</v>
      </c>
      <c r="J73" s="7">
        <v>-917274</v>
      </c>
      <c r="K73" s="7">
        <v>-928900.77</v>
      </c>
      <c r="L73" s="7">
        <v>-940532.41</v>
      </c>
      <c r="M73" s="7">
        <v>-952173.25</v>
      </c>
      <c r="N73" s="7">
        <v>-963897.02</v>
      </c>
      <c r="O73" s="7">
        <v>-975706.11</v>
      </c>
      <c r="P73" s="7">
        <v>-987600.35</v>
      </c>
      <c r="Q73" s="7">
        <v>-999703.39</v>
      </c>
      <c r="R73" s="190">
        <v>-33555.712083333332</v>
      </c>
      <c r="S73" s="163">
        <v>20</v>
      </c>
      <c r="T73" s="72"/>
      <c r="U73" s="68"/>
      <c r="V73" s="68"/>
    </row>
    <row r="74" spans="1:28" ht="12.75" customHeight="1" outlineLevel="1">
      <c r="A74" s="161" t="s">
        <v>58</v>
      </c>
      <c r="B74" s="161" t="s">
        <v>24</v>
      </c>
      <c r="C74" s="161" t="s">
        <v>28</v>
      </c>
      <c r="D74" s="161" t="s">
        <v>681</v>
      </c>
      <c r="E74" s="7">
        <v>-13082358.970000001</v>
      </c>
      <c r="F74" s="7">
        <v>-13148135.08</v>
      </c>
      <c r="G74" s="7">
        <v>-13207036.630000001</v>
      </c>
      <c r="H74" s="7">
        <v>-13209189.49</v>
      </c>
      <c r="I74" s="7">
        <v>-13255760.99</v>
      </c>
      <c r="J74" s="7">
        <v>-13338929.26</v>
      </c>
      <c r="K74" s="7">
        <v>-13392514.949999999</v>
      </c>
      <c r="L74" s="7">
        <v>-13403894.960000001</v>
      </c>
      <c r="M74" s="7">
        <v>-13456780.060000001</v>
      </c>
      <c r="N74" s="7">
        <v>-13525366.74</v>
      </c>
      <c r="O74" s="7">
        <v>-13566009.949999999</v>
      </c>
      <c r="P74" s="7">
        <v>-13619025.85</v>
      </c>
      <c r="Q74" s="7">
        <v>-13640406.939999999</v>
      </c>
      <c r="R74" s="190">
        <v>-4537.4000000000005</v>
      </c>
      <c r="S74" s="163">
        <v>20</v>
      </c>
      <c r="T74" s="72"/>
      <c r="U74" s="68"/>
      <c r="V74" s="68"/>
    </row>
    <row r="75" spans="1:28" ht="12.75" customHeight="1" outlineLevel="1">
      <c r="A75" s="161" t="s">
        <v>58</v>
      </c>
      <c r="B75" s="161" t="s">
        <v>24</v>
      </c>
      <c r="C75" s="161" t="s">
        <v>29</v>
      </c>
      <c r="D75" s="161" t="s">
        <v>681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190">
        <v>-8332.0400000000027</v>
      </c>
      <c r="S75" s="163">
        <v>20</v>
      </c>
      <c r="T75" s="72"/>
      <c r="U75" s="68"/>
      <c r="V75" s="68"/>
    </row>
    <row r="76" spans="1:28" ht="12.75" customHeight="1" outlineLevel="1">
      <c r="A76" s="161" t="s">
        <v>58</v>
      </c>
      <c r="B76" s="161" t="s">
        <v>30</v>
      </c>
      <c r="C76" s="161" t="s">
        <v>27</v>
      </c>
      <c r="D76" s="161" t="s">
        <v>681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190">
        <v>-6298978.7391666658</v>
      </c>
      <c r="S76" s="163">
        <v>14</v>
      </c>
      <c r="T76" s="72"/>
      <c r="U76" s="68"/>
      <c r="V76" s="68"/>
    </row>
    <row r="77" spans="1:28" ht="12.75" customHeight="1" outlineLevel="1">
      <c r="A77" s="161" t="s">
        <v>58</v>
      </c>
      <c r="B77" s="161" t="s">
        <v>30</v>
      </c>
      <c r="C77" s="161" t="s">
        <v>29</v>
      </c>
      <c r="D77" s="161" t="s">
        <v>681</v>
      </c>
      <c r="E77" s="7">
        <v>-44615771.630000003</v>
      </c>
      <c r="F77" s="7">
        <v>-44895589.259999998</v>
      </c>
      <c r="G77" s="7">
        <v>-45176838.140000001</v>
      </c>
      <c r="H77" s="7">
        <v>-45428563.090000004</v>
      </c>
      <c r="I77" s="7">
        <v>-45698154.149999999</v>
      </c>
      <c r="J77" s="7">
        <v>-45981018.100000001</v>
      </c>
      <c r="K77" s="7">
        <v>-46264396.869999997</v>
      </c>
      <c r="L77" s="7">
        <v>-46534286.859999999</v>
      </c>
      <c r="M77" s="7">
        <v>-46810658.579999998</v>
      </c>
      <c r="N77" s="7">
        <v>-47094339.32</v>
      </c>
      <c r="O77" s="7">
        <v>-47378180.020000003</v>
      </c>
      <c r="P77" s="7">
        <v>-47669653.299999997</v>
      </c>
      <c r="Q77" s="7">
        <v>-47784502.640000001</v>
      </c>
      <c r="R77" s="190">
        <v>-224023.82708333331</v>
      </c>
      <c r="S77" s="163">
        <v>14</v>
      </c>
      <c r="T77" s="72"/>
      <c r="U77" s="68"/>
      <c r="V77" s="68"/>
    </row>
    <row r="78" spans="1:28" ht="12.75" customHeight="1" outlineLevel="1">
      <c r="A78" s="161" t="s">
        <v>58</v>
      </c>
      <c r="B78" s="161" t="s">
        <v>32</v>
      </c>
      <c r="C78" s="161" t="s">
        <v>25</v>
      </c>
      <c r="D78" s="161" t="s">
        <v>681</v>
      </c>
      <c r="E78" s="7">
        <v>-86406820.430000007</v>
      </c>
      <c r="F78" s="7">
        <v>-86254083.670000002</v>
      </c>
      <c r="G78" s="7">
        <v>-86249630.319999993</v>
      </c>
      <c r="H78" s="7">
        <v>-86533787.480000004</v>
      </c>
      <c r="I78" s="7">
        <v>-86464297.859999999</v>
      </c>
      <c r="J78" s="7">
        <v>-86411612.549999997</v>
      </c>
      <c r="K78" s="7">
        <v>-86537995.650000006</v>
      </c>
      <c r="L78" s="7">
        <v>-86617620.5</v>
      </c>
      <c r="M78" s="7">
        <v>-86691565.950000003</v>
      </c>
      <c r="N78" s="7">
        <v>-86943377.469999999</v>
      </c>
      <c r="O78" s="7">
        <v>-87213994.420000002</v>
      </c>
      <c r="P78" s="7">
        <v>-87383209.939999998</v>
      </c>
      <c r="Q78" s="7">
        <v>-87523673.689999998</v>
      </c>
      <c r="R78" s="190">
        <v>-361267.05916666664</v>
      </c>
      <c r="S78" s="163">
        <v>16</v>
      </c>
      <c r="T78" s="72"/>
      <c r="U78" s="68"/>
      <c r="V78" s="68"/>
      <c r="AB78" s="180"/>
    </row>
    <row r="79" spans="1:28" ht="12.75" customHeight="1" outlineLevel="1">
      <c r="A79" s="161" t="s">
        <v>58</v>
      </c>
      <c r="B79" s="161" t="s">
        <v>32</v>
      </c>
      <c r="C79" s="161" t="s">
        <v>27</v>
      </c>
      <c r="D79" s="161" t="s">
        <v>681</v>
      </c>
      <c r="E79" s="7">
        <v>-92011929.530000001</v>
      </c>
      <c r="F79" s="7">
        <v>-92491953.090000004</v>
      </c>
      <c r="G79" s="7">
        <v>-92893677.430000007</v>
      </c>
      <c r="H79" s="7">
        <v>-93178909.920000002</v>
      </c>
      <c r="I79" s="7">
        <v>-93484215.459999993</v>
      </c>
      <c r="J79" s="7">
        <v>-93868435.760000005</v>
      </c>
      <c r="K79" s="7">
        <v>-94293689.670000002</v>
      </c>
      <c r="L79" s="7">
        <v>-94616954.25</v>
      </c>
      <c r="M79" s="7">
        <v>-95099568.400000006</v>
      </c>
      <c r="N79" s="7">
        <v>-95516010.760000005</v>
      </c>
      <c r="O79" s="7">
        <v>-95860823.069999993</v>
      </c>
      <c r="P79" s="7">
        <v>-96238764.120000005</v>
      </c>
      <c r="Q79" s="7">
        <v>-96554968.359999999</v>
      </c>
      <c r="R79" s="190">
        <v>-250590.38375000001</v>
      </c>
      <c r="S79" s="163">
        <v>16</v>
      </c>
      <c r="T79" s="72"/>
      <c r="U79" s="68"/>
      <c r="V79" s="68"/>
    </row>
    <row r="80" spans="1:28" ht="12.75" customHeight="1" outlineLevel="1">
      <c r="A80" s="161" t="s">
        <v>58</v>
      </c>
      <c r="B80" s="161" t="s">
        <v>32</v>
      </c>
      <c r="C80" s="161" t="s">
        <v>28</v>
      </c>
      <c r="D80" s="161" t="s">
        <v>681</v>
      </c>
      <c r="E80" s="7">
        <v>1584986.48</v>
      </c>
      <c r="F80" s="7">
        <v>1589396.83</v>
      </c>
      <c r="G80" s="7">
        <v>1593807.18</v>
      </c>
      <c r="H80" s="7">
        <v>1598217.53</v>
      </c>
      <c r="I80" s="7">
        <v>1602627.8800000001</v>
      </c>
      <c r="J80" s="7">
        <v>1607038.23</v>
      </c>
      <c r="K80" s="7">
        <v>1611448.58</v>
      </c>
      <c r="L80" s="7">
        <v>1615858.93</v>
      </c>
      <c r="M80" s="7">
        <v>1620269.28</v>
      </c>
      <c r="N80" s="7">
        <v>1624679.6300000001</v>
      </c>
      <c r="O80" s="7">
        <v>1629089.98</v>
      </c>
      <c r="P80" s="7">
        <v>1633500.33</v>
      </c>
      <c r="Q80" s="7">
        <v>1637910.68</v>
      </c>
      <c r="R80" s="190">
        <v>-37106.890000000007</v>
      </c>
      <c r="S80" s="163">
        <v>16</v>
      </c>
      <c r="T80" s="72"/>
      <c r="U80" s="68"/>
      <c r="V80" s="68"/>
    </row>
    <row r="81" spans="1:22" ht="12.75" customHeight="1" outlineLevel="1">
      <c r="A81" s="161" t="s">
        <v>58</v>
      </c>
      <c r="B81" s="161" t="s">
        <v>32</v>
      </c>
      <c r="C81" s="161" t="s">
        <v>34</v>
      </c>
      <c r="D81" s="161" t="s">
        <v>681</v>
      </c>
      <c r="E81" s="7">
        <v>4030790.64</v>
      </c>
      <c r="F81" s="7">
        <v>4042006.62</v>
      </c>
      <c r="G81" s="7">
        <v>4053222.6</v>
      </c>
      <c r="H81" s="7">
        <v>4064438.58</v>
      </c>
      <c r="I81" s="7">
        <v>4075654.56</v>
      </c>
      <c r="J81" s="7">
        <v>4086870.54</v>
      </c>
      <c r="K81" s="7">
        <v>4098086.52</v>
      </c>
      <c r="L81" s="7">
        <v>4109302.5</v>
      </c>
      <c r="M81" s="7">
        <v>4120518.48</v>
      </c>
      <c r="N81" s="7">
        <v>4131734.46</v>
      </c>
      <c r="O81" s="7">
        <v>4142950.44</v>
      </c>
      <c r="P81" s="7">
        <v>4154166.42</v>
      </c>
      <c r="Q81" s="7">
        <v>4165382.4</v>
      </c>
      <c r="R81" s="190">
        <v>-117370.18916666666</v>
      </c>
      <c r="S81" s="163">
        <v>16</v>
      </c>
      <c r="T81" s="72"/>
      <c r="U81" s="68"/>
      <c r="V81" s="68"/>
    </row>
    <row r="82" spans="1:22" ht="12.75" customHeight="1" outlineLevel="1">
      <c r="A82" s="161" t="s">
        <v>58</v>
      </c>
      <c r="B82" s="161" t="s">
        <v>32</v>
      </c>
      <c r="C82" s="161" t="s">
        <v>29</v>
      </c>
      <c r="D82" s="161" t="s">
        <v>681</v>
      </c>
      <c r="E82" s="7">
        <v>805471.88</v>
      </c>
      <c r="F82" s="7">
        <v>814078.73</v>
      </c>
      <c r="G82" s="7">
        <v>822685.58000000007</v>
      </c>
      <c r="H82" s="7">
        <v>831292.43</v>
      </c>
      <c r="I82" s="7">
        <v>839899.28</v>
      </c>
      <c r="J82" s="7">
        <v>848506.13</v>
      </c>
      <c r="K82" s="7">
        <v>857112.98</v>
      </c>
      <c r="L82" s="7">
        <v>865719.83000000007</v>
      </c>
      <c r="M82" s="7">
        <v>874326.68</v>
      </c>
      <c r="N82" s="7">
        <v>882933.53</v>
      </c>
      <c r="O82" s="7">
        <v>891540.38</v>
      </c>
      <c r="P82" s="7">
        <v>900147.23</v>
      </c>
      <c r="Q82" s="7">
        <v>908754.08000000007</v>
      </c>
      <c r="R82" s="190">
        <v>-35924.677916666667</v>
      </c>
      <c r="S82" s="163">
        <v>16</v>
      </c>
      <c r="T82" s="72"/>
      <c r="U82" s="68"/>
      <c r="V82" s="68"/>
    </row>
    <row r="83" spans="1:22" ht="12.75" customHeight="1" outlineLevel="1">
      <c r="A83" s="161" t="s">
        <v>59</v>
      </c>
      <c r="B83" s="161" t="s">
        <v>30</v>
      </c>
      <c r="C83" s="161" t="s">
        <v>28</v>
      </c>
      <c r="D83" s="161" t="s">
        <v>682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190">
        <v>-1648949.58</v>
      </c>
      <c r="S83" s="163">
        <v>14</v>
      </c>
      <c r="T83" s="72"/>
      <c r="U83" s="68"/>
      <c r="V83" s="68"/>
    </row>
    <row r="84" spans="1:22" ht="12.75" customHeight="1" outlineLevel="1">
      <c r="A84" s="161" t="s">
        <v>59</v>
      </c>
      <c r="B84" s="161" t="s">
        <v>30</v>
      </c>
      <c r="C84" s="161" t="s">
        <v>29</v>
      </c>
      <c r="D84" s="161" t="s">
        <v>682</v>
      </c>
      <c r="E84" s="7">
        <v>0</v>
      </c>
      <c r="F84" s="7">
        <v>0</v>
      </c>
      <c r="G84" s="7">
        <v>0</v>
      </c>
      <c r="H84" s="7">
        <v>0</v>
      </c>
      <c r="I84" s="7">
        <v>-19786.670000000002</v>
      </c>
      <c r="J84" s="7">
        <v>-39573.340000000004</v>
      </c>
      <c r="K84" s="7">
        <v>-59360.01</v>
      </c>
      <c r="L84" s="7">
        <v>-79146.680000000008</v>
      </c>
      <c r="M84" s="7">
        <v>-98933.35</v>
      </c>
      <c r="N84" s="7">
        <v>-118720.02</v>
      </c>
      <c r="O84" s="7">
        <v>-138506.69</v>
      </c>
      <c r="P84" s="7">
        <v>-158293.36000000002</v>
      </c>
      <c r="Q84" s="7">
        <v>-178080.03</v>
      </c>
      <c r="R84" s="190">
        <v>-777698.55000000016</v>
      </c>
      <c r="S84" s="163">
        <v>14</v>
      </c>
      <c r="T84" s="72"/>
      <c r="U84" s="68"/>
      <c r="V84" s="68"/>
    </row>
    <row r="85" spans="1:22" ht="12.75" customHeight="1" outlineLevel="1">
      <c r="A85" s="161" t="s">
        <v>60</v>
      </c>
      <c r="B85" s="161" t="s">
        <v>32</v>
      </c>
      <c r="C85" s="161" t="s">
        <v>34</v>
      </c>
      <c r="D85" s="161" t="s">
        <v>61</v>
      </c>
      <c r="E85" s="7">
        <v>-16130594.640000001</v>
      </c>
      <c r="F85" s="7">
        <v>-16627321</v>
      </c>
      <c r="G85" s="7">
        <v>-17091638.469999999</v>
      </c>
      <c r="H85" s="7">
        <v>-17568020.739999998</v>
      </c>
      <c r="I85" s="7">
        <v>-18049323.09</v>
      </c>
      <c r="J85" s="7">
        <v>-18537570.41</v>
      </c>
      <c r="K85" s="7">
        <v>-19033284.010000002</v>
      </c>
      <c r="L85" s="7">
        <v>-18288533.93</v>
      </c>
      <c r="M85" s="7">
        <v>-18796370.940000001</v>
      </c>
      <c r="N85" s="7">
        <v>-19319348.34</v>
      </c>
      <c r="O85" s="7">
        <v>-19856425.600000001</v>
      </c>
      <c r="P85" s="7">
        <v>-20399595.379999999</v>
      </c>
      <c r="Q85" s="7">
        <v>-15016000.140000001</v>
      </c>
      <c r="R85" s="190">
        <v>2753492.58</v>
      </c>
      <c r="S85" s="163">
        <v>17</v>
      </c>
      <c r="T85" s="72"/>
      <c r="U85" s="68"/>
      <c r="V85" s="68"/>
    </row>
    <row r="86" spans="1:22" ht="12.75" customHeight="1" outlineLevel="1">
      <c r="A86" s="161" t="s">
        <v>62</v>
      </c>
      <c r="B86" s="161" t="s">
        <v>32</v>
      </c>
      <c r="C86" s="161" t="s">
        <v>34</v>
      </c>
      <c r="D86" s="161" t="s">
        <v>683</v>
      </c>
      <c r="E86" s="7">
        <v>-19001.400000000001</v>
      </c>
      <c r="F86" s="7">
        <v>-19809.97</v>
      </c>
      <c r="G86" s="7">
        <v>-20618.54</v>
      </c>
      <c r="H86" s="7">
        <v>-21427.11</v>
      </c>
      <c r="I86" s="7">
        <v>-22235.68</v>
      </c>
      <c r="J86" s="7">
        <v>-23044.25</v>
      </c>
      <c r="K86" s="7">
        <v>-23852.82</v>
      </c>
      <c r="L86" s="7">
        <v>-24661.39</v>
      </c>
      <c r="M86" s="7">
        <v>-25469.96</v>
      </c>
      <c r="N86" s="7">
        <v>-26278.53</v>
      </c>
      <c r="O86" s="7">
        <v>-27087.100000000002</v>
      </c>
      <c r="P86" s="7">
        <v>-27895.670000000002</v>
      </c>
      <c r="Q86" s="7">
        <v>-28704.29</v>
      </c>
      <c r="R86" s="190">
        <v>-2707818.094583333</v>
      </c>
      <c r="S86" s="163">
        <v>18</v>
      </c>
      <c r="T86" s="72"/>
      <c r="U86" s="68"/>
      <c r="V86" s="68"/>
    </row>
    <row r="87" spans="1:22" ht="12.75" customHeight="1" outlineLevel="1">
      <c r="A87" s="161" t="s">
        <v>684</v>
      </c>
      <c r="B87" s="161" t="s">
        <v>32</v>
      </c>
      <c r="C87" s="161" t="s">
        <v>27</v>
      </c>
      <c r="D87" s="161" t="s">
        <v>685</v>
      </c>
      <c r="E87" s="7">
        <v>-4537.4000000000005</v>
      </c>
      <c r="F87" s="7">
        <v>-4537.4000000000005</v>
      </c>
      <c r="G87" s="7">
        <v>-4537.4000000000005</v>
      </c>
      <c r="H87" s="7">
        <v>-4537.4000000000005</v>
      </c>
      <c r="I87" s="7">
        <v>-4537.4000000000005</v>
      </c>
      <c r="J87" s="7">
        <v>-4537.4000000000005</v>
      </c>
      <c r="K87" s="7">
        <v>-4537.4000000000005</v>
      </c>
      <c r="L87" s="7">
        <v>-4537.4000000000005</v>
      </c>
      <c r="M87" s="7">
        <v>-4537.4000000000005</v>
      </c>
      <c r="N87" s="7">
        <v>-4537.4000000000005</v>
      </c>
      <c r="O87" s="7">
        <v>-4537.4000000000005</v>
      </c>
      <c r="P87" s="7">
        <v>-4537.4000000000005</v>
      </c>
      <c r="Q87" s="7">
        <v>-4537.4000000000005</v>
      </c>
      <c r="R87" s="190">
        <v>4283451.8650000012</v>
      </c>
      <c r="S87" s="163">
        <v>23</v>
      </c>
      <c r="T87" s="72"/>
      <c r="U87" s="68"/>
      <c r="V87" s="68"/>
    </row>
    <row r="88" spans="1:22" ht="12.75" customHeight="1" outlineLevel="1">
      <c r="A88" s="161" t="s">
        <v>684</v>
      </c>
      <c r="B88" s="161" t="s">
        <v>32</v>
      </c>
      <c r="C88" s="161" t="s">
        <v>34</v>
      </c>
      <c r="D88" s="161" t="s">
        <v>685</v>
      </c>
      <c r="E88" s="7">
        <v>-8332.0400000000009</v>
      </c>
      <c r="F88" s="7">
        <v>-8332.0400000000009</v>
      </c>
      <c r="G88" s="7">
        <v>-8332.0400000000009</v>
      </c>
      <c r="H88" s="7">
        <v>-8332.0400000000009</v>
      </c>
      <c r="I88" s="7">
        <v>-8332.0400000000009</v>
      </c>
      <c r="J88" s="7">
        <v>-8332.0400000000009</v>
      </c>
      <c r="K88" s="7">
        <v>-8332.0400000000009</v>
      </c>
      <c r="L88" s="7">
        <v>-8332.0400000000009</v>
      </c>
      <c r="M88" s="7">
        <v>-8332.0400000000009</v>
      </c>
      <c r="N88" s="7">
        <v>-8332.0400000000009</v>
      </c>
      <c r="O88" s="7">
        <v>-8332.0400000000009</v>
      </c>
      <c r="P88" s="7">
        <v>-8332.0400000000009</v>
      </c>
      <c r="Q88" s="7">
        <v>-8332.0400000000009</v>
      </c>
      <c r="R88" s="190">
        <v>1052982.24</v>
      </c>
      <c r="S88" s="163">
        <v>23</v>
      </c>
      <c r="T88" s="72"/>
      <c r="U88" s="69"/>
      <c r="V88" s="68"/>
    </row>
    <row r="89" spans="1:22" ht="12.75" customHeight="1" outlineLevel="1">
      <c r="A89" s="161" t="s">
        <v>63</v>
      </c>
      <c r="B89" s="161" t="s">
        <v>44</v>
      </c>
      <c r="C89" s="161" t="s">
        <v>44</v>
      </c>
      <c r="D89" s="161" t="s">
        <v>64</v>
      </c>
      <c r="E89" s="7">
        <v>-5154841.96</v>
      </c>
      <c r="F89" s="7">
        <v>-5262543.78</v>
      </c>
      <c r="G89" s="7">
        <v>-5370292.4299999997</v>
      </c>
      <c r="H89" s="7">
        <v>-5477998.3200000003</v>
      </c>
      <c r="I89" s="7">
        <v>-5585700.1500000004</v>
      </c>
      <c r="J89" s="7">
        <v>-5693398.04</v>
      </c>
      <c r="K89" s="7">
        <v>-5797944.5999999996</v>
      </c>
      <c r="L89" s="7">
        <v>-5639304.9400000004</v>
      </c>
      <c r="M89" s="7">
        <v>-5740714.1799999997</v>
      </c>
      <c r="N89" s="7">
        <v>-5842199.5199999996</v>
      </c>
      <c r="O89" s="7">
        <v>-5943716.2000000002</v>
      </c>
      <c r="P89" s="7">
        <v>-6044753.3899999997</v>
      </c>
      <c r="Q89" s="7">
        <v>-5850672.7199999997</v>
      </c>
      <c r="R89" s="190">
        <v>5638551.8045833325</v>
      </c>
      <c r="S89" s="163">
        <v>39</v>
      </c>
      <c r="T89" s="72"/>
      <c r="U89" s="68"/>
      <c r="V89" s="68"/>
    </row>
    <row r="90" spans="1:22" ht="12.75" customHeight="1" outlineLevel="1">
      <c r="A90" s="161" t="s">
        <v>686</v>
      </c>
      <c r="B90" s="161" t="s">
        <v>44</v>
      </c>
      <c r="C90" s="161" t="s">
        <v>44</v>
      </c>
      <c r="D90" s="161" t="s">
        <v>687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190">
        <v>97810.820000000022</v>
      </c>
      <c r="S90" s="163">
        <v>39</v>
      </c>
      <c r="T90" s="72"/>
      <c r="U90" s="68"/>
      <c r="V90" s="68"/>
    </row>
    <row r="91" spans="1:22" ht="12.75" customHeight="1" outlineLevel="1">
      <c r="A91" s="161" t="s">
        <v>65</v>
      </c>
      <c r="B91" s="161" t="s">
        <v>44</v>
      </c>
      <c r="C91" s="161" t="s">
        <v>44</v>
      </c>
      <c r="D91" s="161" t="s">
        <v>66</v>
      </c>
      <c r="E91" s="7">
        <v>-130956.94</v>
      </c>
      <c r="F91" s="7">
        <v>-132627.87</v>
      </c>
      <c r="G91" s="7">
        <v>-134298.79999999999</v>
      </c>
      <c r="H91" s="7">
        <v>-135969.73000000001</v>
      </c>
      <c r="I91" s="7">
        <v>-137640.66</v>
      </c>
      <c r="J91" s="7">
        <v>-139311.59</v>
      </c>
      <c r="K91" s="7">
        <v>-140982.51999999999</v>
      </c>
      <c r="L91" s="7">
        <v>-142653.45000000001</v>
      </c>
      <c r="M91" s="7">
        <v>-144324.38</v>
      </c>
      <c r="N91" s="7">
        <v>-146244.5</v>
      </c>
      <c r="O91" s="7">
        <v>-148413.81</v>
      </c>
      <c r="P91" s="7">
        <v>-152331.26</v>
      </c>
      <c r="Q91" s="7">
        <v>-156754.6</v>
      </c>
      <c r="R91" s="190">
        <v>-911666.3041666667</v>
      </c>
      <c r="S91" s="163">
        <v>39</v>
      </c>
      <c r="T91" s="72"/>
      <c r="U91" s="68"/>
      <c r="V91" s="68"/>
    </row>
    <row r="92" spans="1:22" ht="12.75" customHeight="1" outlineLevel="1">
      <c r="A92" s="161" t="s">
        <v>67</v>
      </c>
      <c r="B92" s="161" t="s">
        <v>44</v>
      </c>
      <c r="C92" s="161" t="s">
        <v>44</v>
      </c>
      <c r="D92" s="161" t="s">
        <v>68</v>
      </c>
      <c r="E92" s="7">
        <v>-525254.97</v>
      </c>
      <c r="F92" s="7">
        <v>-536041.69000000006</v>
      </c>
      <c r="G92" s="7">
        <v>-546828.41</v>
      </c>
      <c r="H92" s="7">
        <v>-559747.66</v>
      </c>
      <c r="I92" s="7">
        <v>-575314.1</v>
      </c>
      <c r="J92" s="7">
        <v>-592103.35</v>
      </c>
      <c r="K92" s="7">
        <v>-610354.55000000005</v>
      </c>
      <c r="L92" s="7">
        <v>-460006.46</v>
      </c>
      <c r="M92" s="7">
        <v>-481668.68</v>
      </c>
      <c r="N92" s="7">
        <v>-505988.12</v>
      </c>
      <c r="O92" s="7">
        <v>-530307.56000000006</v>
      </c>
      <c r="P92" s="7">
        <v>-555599.94999999995</v>
      </c>
      <c r="Q92" s="7">
        <v>-240337.49</v>
      </c>
      <c r="R92" s="190">
        <v>500000</v>
      </c>
      <c r="S92" s="163">
        <v>41</v>
      </c>
      <c r="T92" s="72"/>
      <c r="U92" s="68"/>
      <c r="V92" s="68"/>
    </row>
    <row r="93" spans="1:22" ht="12.75" customHeight="1" outlineLevel="1">
      <c r="A93" s="161" t="s">
        <v>69</v>
      </c>
      <c r="B93" s="161" t="s">
        <v>44</v>
      </c>
      <c r="C93" s="161" t="s">
        <v>44</v>
      </c>
      <c r="D93" s="161" t="s">
        <v>688</v>
      </c>
      <c r="E93" s="7">
        <v>-244680.63</v>
      </c>
      <c r="F93" s="7">
        <v>-244940.39</v>
      </c>
      <c r="G93" s="7">
        <v>-245296.2</v>
      </c>
      <c r="H93" s="7">
        <v>-245637.42</v>
      </c>
      <c r="I93" s="7">
        <v>-245978.64</v>
      </c>
      <c r="J93" s="7">
        <v>-246319.86000000002</v>
      </c>
      <c r="K93" s="7">
        <v>-246661.08000000002</v>
      </c>
      <c r="L93" s="7">
        <v>-247002.30000000002</v>
      </c>
      <c r="M93" s="7">
        <v>-247343.52000000002</v>
      </c>
      <c r="N93" s="7">
        <v>-247684.74</v>
      </c>
      <c r="O93" s="7">
        <v>-248025.96</v>
      </c>
      <c r="P93" s="7">
        <v>-248367.18</v>
      </c>
      <c r="Q93" s="7">
        <v>-248708.4</v>
      </c>
      <c r="R93" s="190">
        <v>11547000</v>
      </c>
      <c r="S93" s="163">
        <v>41</v>
      </c>
      <c r="T93" s="72"/>
      <c r="U93" s="68"/>
      <c r="V93" s="68"/>
    </row>
    <row r="94" spans="1:22" ht="12.75" customHeight="1" outlineLevel="1">
      <c r="A94" s="161" t="s">
        <v>70</v>
      </c>
      <c r="B94" s="161" t="s">
        <v>44</v>
      </c>
      <c r="C94" s="161" t="s">
        <v>44</v>
      </c>
      <c r="D94" s="161" t="s">
        <v>689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190">
        <v>172848725.28625</v>
      </c>
      <c r="S94" s="163">
        <v>40</v>
      </c>
      <c r="T94" s="72"/>
      <c r="U94" s="68"/>
      <c r="V94" s="68"/>
    </row>
    <row r="95" spans="1:22" ht="12.75" customHeight="1" outlineLevel="1">
      <c r="A95" s="161" t="s">
        <v>71</v>
      </c>
      <c r="B95" s="161" t="s">
        <v>44</v>
      </c>
      <c r="C95" s="161" t="s">
        <v>44</v>
      </c>
      <c r="D95" s="161" t="s">
        <v>690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190">
        <v>-103132095.3725</v>
      </c>
      <c r="S95" s="163">
        <v>40</v>
      </c>
      <c r="T95" s="75"/>
      <c r="U95" s="68"/>
      <c r="V95" s="68"/>
    </row>
    <row r="96" spans="1:22" ht="12.75" customHeight="1" outlineLevel="1">
      <c r="A96" s="161" t="s">
        <v>691</v>
      </c>
      <c r="B96" s="161" t="s">
        <v>44</v>
      </c>
      <c r="C96" s="161" t="s">
        <v>44</v>
      </c>
      <c r="D96" s="161" t="s">
        <v>1066</v>
      </c>
      <c r="E96" s="7">
        <v>-31370.25</v>
      </c>
      <c r="F96" s="7">
        <v>-31688.95</v>
      </c>
      <c r="G96" s="7">
        <v>-32007.65</v>
      </c>
      <c r="H96" s="7">
        <v>-32326.350000000002</v>
      </c>
      <c r="I96" s="7">
        <v>-32645.05</v>
      </c>
      <c r="J96" s="7">
        <v>-32963.75</v>
      </c>
      <c r="K96" s="7">
        <v>-33282.449999999997</v>
      </c>
      <c r="L96" s="7">
        <v>-33601.15</v>
      </c>
      <c r="M96" s="7">
        <v>-33919.85</v>
      </c>
      <c r="N96" s="7">
        <v>-34238.550000000003</v>
      </c>
      <c r="O96" s="7">
        <v>-34557.25</v>
      </c>
      <c r="P96" s="7">
        <v>-34875.949999999997</v>
      </c>
      <c r="Q96" s="7">
        <v>-35194.69</v>
      </c>
      <c r="R96" s="190">
        <v>2403651.0833333335</v>
      </c>
      <c r="S96" s="163">
        <v>40</v>
      </c>
      <c r="T96" s="72"/>
      <c r="U96" s="68"/>
      <c r="V96" s="68"/>
    </row>
    <row r="97" spans="1:22" ht="12.75" customHeight="1" outlineLevel="1">
      <c r="A97" s="161" t="s">
        <v>692</v>
      </c>
      <c r="B97" s="161" t="s">
        <v>44</v>
      </c>
      <c r="C97" s="161" t="s">
        <v>44</v>
      </c>
      <c r="D97" s="161" t="s">
        <v>693</v>
      </c>
      <c r="E97" s="7">
        <v>-84160.46</v>
      </c>
      <c r="F97" s="7">
        <v>-85997.2</v>
      </c>
      <c r="G97" s="7">
        <v>-87844.19</v>
      </c>
      <c r="H97" s="7">
        <v>-89689.62</v>
      </c>
      <c r="I97" s="7">
        <v>-91535.05</v>
      </c>
      <c r="J97" s="7">
        <v>-93380.479999999996</v>
      </c>
      <c r="K97" s="7">
        <v>-95225.91</v>
      </c>
      <c r="L97" s="7">
        <v>-97071.34</v>
      </c>
      <c r="M97" s="7">
        <v>-98916.77</v>
      </c>
      <c r="N97" s="7">
        <v>-100762.2</v>
      </c>
      <c r="O97" s="7">
        <v>-102607.63</v>
      </c>
      <c r="P97" s="7">
        <v>-104453.06</v>
      </c>
      <c r="Q97" s="7">
        <v>-106298.49</v>
      </c>
      <c r="R97" s="190">
        <v>2237.0416666666665</v>
      </c>
      <c r="S97" s="163">
        <v>40</v>
      </c>
      <c r="T97" s="72"/>
      <c r="U97" s="68"/>
      <c r="V97" s="68"/>
    </row>
    <row r="98" spans="1:22" ht="12.75" customHeight="1" outlineLevel="1">
      <c r="A98" s="161" t="s">
        <v>1067</v>
      </c>
      <c r="B98" s="161" t="s">
        <v>44</v>
      </c>
      <c r="C98" s="161" t="s">
        <v>44</v>
      </c>
      <c r="D98" s="161" t="s">
        <v>1068</v>
      </c>
      <c r="E98" s="7">
        <v>-39359.65</v>
      </c>
      <c r="F98" s="7">
        <v>-39746.950000000004</v>
      </c>
      <c r="G98" s="7">
        <v>-40134.25</v>
      </c>
      <c r="H98" s="7">
        <v>-40521.550000000003</v>
      </c>
      <c r="I98" s="7">
        <v>-41338.21</v>
      </c>
      <c r="J98" s="7">
        <v>-43037.950000000004</v>
      </c>
      <c r="K98" s="7">
        <v>-44737.69</v>
      </c>
      <c r="L98" s="7">
        <v>-46437.43</v>
      </c>
      <c r="M98" s="7">
        <v>-22719.95</v>
      </c>
      <c r="N98" s="7">
        <v>-24628.36</v>
      </c>
      <c r="O98" s="7">
        <v>-26545.93</v>
      </c>
      <c r="P98" s="7">
        <v>-28470.100000000002</v>
      </c>
      <c r="Q98" s="7">
        <v>-30394.27</v>
      </c>
      <c r="R98" s="190">
        <v>8.07</v>
      </c>
      <c r="S98" s="163">
        <v>40</v>
      </c>
      <c r="T98" s="72"/>
      <c r="U98" s="69"/>
      <c r="V98" s="68"/>
    </row>
    <row r="99" spans="1:22" ht="12.75" customHeight="1" outlineLevel="1">
      <c r="A99" s="161" t="s">
        <v>72</v>
      </c>
      <c r="B99" s="161" t="s">
        <v>30</v>
      </c>
      <c r="C99" s="161" t="s">
        <v>28</v>
      </c>
      <c r="D99" s="161" t="s">
        <v>694</v>
      </c>
      <c r="E99" s="7">
        <v>-1547993.52</v>
      </c>
      <c r="F99" s="7">
        <v>-1553602.19</v>
      </c>
      <c r="G99" s="7">
        <v>-1559210.86</v>
      </c>
      <c r="H99" s="7">
        <v>-1564819.53</v>
      </c>
      <c r="I99" s="7">
        <v>-1570428.2</v>
      </c>
      <c r="J99" s="7">
        <v>-1576036.87</v>
      </c>
      <c r="K99" s="7">
        <v>-1581645.54</v>
      </c>
      <c r="L99" s="7">
        <v>-1587254.21</v>
      </c>
      <c r="M99" s="7">
        <v>-1592862.8800000001</v>
      </c>
      <c r="N99" s="7">
        <v>-1598471.55</v>
      </c>
      <c r="O99" s="7">
        <v>-1604080.22</v>
      </c>
      <c r="P99" s="7">
        <v>-1609688.89</v>
      </c>
      <c r="Q99" s="7">
        <v>-1615297.56</v>
      </c>
      <c r="R99" s="190">
        <v>64677.469999999979</v>
      </c>
      <c r="S99" s="163">
        <v>23</v>
      </c>
      <c r="T99" s="72"/>
      <c r="U99" s="68"/>
      <c r="V99" s="68"/>
    </row>
    <row r="100" spans="1:22" ht="12.75" customHeight="1" outlineLevel="1">
      <c r="A100" s="161" t="s">
        <v>73</v>
      </c>
      <c r="B100" s="161" t="s">
        <v>44</v>
      </c>
      <c r="C100" s="161" t="s">
        <v>44</v>
      </c>
      <c r="D100" s="161" t="s">
        <v>695</v>
      </c>
      <c r="E100" s="7">
        <v>-730084.23</v>
      </c>
      <c r="F100" s="7">
        <v>-732729.47</v>
      </c>
      <c r="G100" s="7">
        <v>-735374.71</v>
      </c>
      <c r="H100" s="7">
        <v>-738019.95000000007</v>
      </c>
      <c r="I100" s="7">
        <v>-740665.19000000006</v>
      </c>
      <c r="J100" s="7">
        <v>-743310.43</v>
      </c>
      <c r="K100" s="7">
        <v>-745955.67</v>
      </c>
      <c r="L100" s="7">
        <v>-748600.91</v>
      </c>
      <c r="M100" s="7">
        <v>-751246.15</v>
      </c>
      <c r="N100" s="7">
        <v>-753891.39</v>
      </c>
      <c r="O100" s="7">
        <v>-756536.63</v>
      </c>
      <c r="P100" s="7">
        <v>-759181.87</v>
      </c>
      <c r="Q100" s="7">
        <v>-761827.11</v>
      </c>
      <c r="R100" s="190">
        <v>12715806.626666667</v>
      </c>
      <c r="S100" s="163">
        <v>41</v>
      </c>
      <c r="T100" s="72"/>
      <c r="U100" s="69"/>
      <c r="V100" s="68"/>
    </row>
    <row r="101" spans="1:22" ht="12.75" customHeight="1" outlineLevel="1">
      <c r="A101" s="161" t="s">
        <v>74</v>
      </c>
      <c r="B101" s="161" t="s">
        <v>44</v>
      </c>
      <c r="C101" s="161" t="s">
        <v>44</v>
      </c>
      <c r="D101" s="161" t="s">
        <v>696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190">
        <v>-12393056.976666667</v>
      </c>
      <c r="S101" s="163">
        <v>41</v>
      </c>
      <c r="T101" s="72"/>
      <c r="U101" s="68"/>
      <c r="V101" s="68"/>
    </row>
    <row r="102" spans="1:22" ht="12.75" customHeight="1" outlineLevel="1">
      <c r="A102" s="161" t="s">
        <v>75</v>
      </c>
      <c r="B102" s="161" t="s">
        <v>32</v>
      </c>
      <c r="C102" s="161" t="s">
        <v>34</v>
      </c>
      <c r="D102" s="161" t="s">
        <v>697</v>
      </c>
      <c r="E102" s="7">
        <v>22122748.420000002</v>
      </c>
      <c r="F102" s="7">
        <v>22211433.449999999</v>
      </c>
      <c r="G102" s="7">
        <v>22000172.149999999</v>
      </c>
      <c r="H102" s="7">
        <v>22000172.149999999</v>
      </c>
      <c r="I102" s="7">
        <v>22069358.59</v>
      </c>
      <c r="J102" s="7">
        <v>22069358.59</v>
      </c>
      <c r="K102" s="7">
        <v>22027940.640000001</v>
      </c>
      <c r="L102" s="7">
        <v>22027940.640000001</v>
      </c>
      <c r="M102" s="7">
        <v>22027940.640000001</v>
      </c>
      <c r="N102" s="7">
        <v>22027940.640000001</v>
      </c>
      <c r="O102" s="7">
        <v>22027940.640000001</v>
      </c>
      <c r="P102" s="7">
        <v>22027940.640000001</v>
      </c>
      <c r="Q102" s="7">
        <v>22027940.640000001</v>
      </c>
      <c r="R102" s="190">
        <v>47751.337499999994</v>
      </c>
      <c r="S102" s="163">
        <v>41</v>
      </c>
      <c r="T102" s="72"/>
      <c r="U102" s="69"/>
      <c r="V102" s="68"/>
    </row>
    <row r="103" spans="1:22" ht="12.75" customHeight="1" outlineLevel="1">
      <c r="A103" s="161" t="s">
        <v>76</v>
      </c>
      <c r="B103" s="161" t="s">
        <v>30</v>
      </c>
      <c r="C103" s="161" t="s">
        <v>29</v>
      </c>
      <c r="D103" s="161" t="s">
        <v>698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190">
        <v>79626000</v>
      </c>
      <c r="S103" s="163">
        <v>27</v>
      </c>
      <c r="T103" s="72"/>
      <c r="U103" s="68"/>
      <c r="V103" s="68"/>
    </row>
    <row r="104" spans="1:22" ht="12.75" customHeight="1" outlineLevel="1">
      <c r="A104" s="161" t="s">
        <v>77</v>
      </c>
      <c r="B104" s="161" t="s">
        <v>30</v>
      </c>
      <c r="C104" s="161" t="s">
        <v>29</v>
      </c>
      <c r="D104" s="161" t="s">
        <v>78</v>
      </c>
      <c r="E104" s="7">
        <v>-20490274.649999999</v>
      </c>
      <c r="F104" s="7">
        <v>-20580861.969999999</v>
      </c>
      <c r="G104" s="7">
        <v>-20671449.289999999</v>
      </c>
      <c r="H104" s="7">
        <v>-20767917.57</v>
      </c>
      <c r="I104" s="7">
        <v>-20860465.210000001</v>
      </c>
      <c r="J104" s="7">
        <v>-20953012.850000001</v>
      </c>
      <c r="K104" s="7">
        <v>-21045560.489999998</v>
      </c>
      <c r="L104" s="7">
        <v>-21138108.129999999</v>
      </c>
      <c r="M104" s="7">
        <v>-21230655.77</v>
      </c>
      <c r="N104" s="7">
        <v>-21323203.41</v>
      </c>
      <c r="O104" s="7">
        <v>-21415751.050000001</v>
      </c>
      <c r="P104" s="7">
        <v>-21508298.690000001</v>
      </c>
      <c r="Q104" s="7">
        <v>-21600846.329999998</v>
      </c>
      <c r="R104" s="190">
        <v>-59617807.939999998</v>
      </c>
      <c r="S104" s="163">
        <v>27</v>
      </c>
      <c r="T104" s="72"/>
      <c r="U104" s="69"/>
      <c r="V104" s="68"/>
    </row>
    <row r="105" spans="1:22" ht="12.75" customHeight="1" outlineLevel="1">
      <c r="A105" s="161" t="s">
        <v>79</v>
      </c>
      <c r="B105" s="161" t="s">
        <v>44</v>
      </c>
      <c r="C105" s="161" t="s">
        <v>44</v>
      </c>
      <c r="D105" s="161" t="s">
        <v>699</v>
      </c>
      <c r="E105" s="7">
        <v>0</v>
      </c>
      <c r="F105" s="7">
        <v>0</v>
      </c>
      <c r="G105" s="7">
        <v>0</v>
      </c>
      <c r="H105" s="7">
        <v>0</v>
      </c>
      <c r="I105" s="7">
        <v>4329646.3499999996</v>
      </c>
      <c r="J105" s="7">
        <v>4329646.3499999996</v>
      </c>
      <c r="K105" s="7">
        <v>1870764.99</v>
      </c>
      <c r="L105" s="7">
        <v>1870764.99</v>
      </c>
      <c r="M105" s="7">
        <v>1870764.99</v>
      </c>
      <c r="N105" s="7">
        <v>1870764.99</v>
      </c>
      <c r="O105" s="7">
        <v>1870764.99</v>
      </c>
      <c r="P105" s="7">
        <v>1870764.99</v>
      </c>
      <c r="Q105" s="7">
        <v>1870764.99</v>
      </c>
      <c r="R105" s="190">
        <v>457619.15083333338</v>
      </c>
      <c r="S105" s="163"/>
      <c r="T105" s="72"/>
      <c r="U105" s="68"/>
      <c r="V105" s="68"/>
    </row>
    <row r="106" spans="1:22" ht="12.75" customHeight="1" outlineLevel="1">
      <c r="A106" s="161" t="s">
        <v>700</v>
      </c>
      <c r="B106" s="161" t="s">
        <v>44</v>
      </c>
      <c r="C106" s="161" t="s">
        <v>44</v>
      </c>
      <c r="D106" s="161" t="s">
        <v>80</v>
      </c>
      <c r="E106" s="7">
        <v>0</v>
      </c>
      <c r="F106" s="7">
        <v>0</v>
      </c>
      <c r="G106" s="7">
        <v>0</v>
      </c>
      <c r="H106" s="7">
        <v>0</v>
      </c>
      <c r="I106" s="7">
        <v>732020.25</v>
      </c>
      <c r="J106" s="7">
        <v>732020.25</v>
      </c>
      <c r="K106" s="7">
        <v>706265.99</v>
      </c>
      <c r="L106" s="7">
        <v>706265.99</v>
      </c>
      <c r="M106" s="7">
        <v>706265.99</v>
      </c>
      <c r="N106" s="7">
        <v>706265.99</v>
      </c>
      <c r="O106" s="7">
        <v>706265.99</v>
      </c>
      <c r="P106" s="7">
        <v>706265.99</v>
      </c>
      <c r="Q106" s="7">
        <v>706265.99</v>
      </c>
      <c r="R106" s="190">
        <v>2930720.7962499992</v>
      </c>
      <c r="S106" s="163"/>
      <c r="T106" s="72"/>
      <c r="U106" s="68"/>
      <c r="V106" s="68"/>
    </row>
    <row r="107" spans="1:22" ht="12.75" customHeight="1" outlineLevel="1">
      <c r="A107" s="161" t="s">
        <v>81</v>
      </c>
      <c r="B107" s="161" t="s">
        <v>44</v>
      </c>
      <c r="C107" s="161" t="s">
        <v>44</v>
      </c>
      <c r="D107" s="161" t="s">
        <v>701</v>
      </c>
      <c r="E107" s="7">
        <v>5031620.1100000003</v>
      </c>
      <c r="F107" s="7">
        <v>5031620.1100000003</v>
      </c>
      <c r="G107" s="7">
        <v>5031620.1100000003</v>
      </c>
      <c r="H107" s="7">
        <v>5031620.1100000003</v>
      </c>
      <c r="I107" s="7">
        <v>5031620.1100000003</v>
      </c>
      <c r="J107" s="7">
        <v>5031840.76</v>
      </c>
      <c r="K107" s="7">
        <v>5031840.76</v>
      </c>
      <c r="L107" s="7">
        <v>5166154.93</v>
      </c>
      <c r="M107" s="7">
        <v>5261613.17</v>
      </c>
      <c r="N107" s="7">
        <v>5261613.17</v>
      </c>
      <c r="O107" s="7">
        <v>5261613.17</v>
      </c>
      <c r="P107" s="7">
        <v>5305199.59</v>
      </c>
      <c r="Q107" s="7">
        <v>5305199.59</v>
      </c>
      <c r="R107" s="190">
        <v>9556363.8037500009</v>
      </c>
      <c r="S107" s="163">
        <v>42</v>
      </c>
      <c r="T107" s="72"/>
      <c r="U107" s="68"/>
      <c r="V107" s="68"/>
    </row>
    <row r="108" spans="1:22" ht="12.75" customHeight="1" outlineLevel="1">
      <c r="A108" s="161" t="s">
        <v>82</v>
      </c>
      <c r="B108" s="161" t="s">
        <v>44</v>
      </c>
      <c r="C108" s="161" t="s">
        <v>44</v>
      </c>
      <c r="D108" s="161" t="s">
        <v>702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114399</v>
      </c>
      <c r="N108" s="7">
        <v>114399</v>
      </c>
      <c r="O108" s="7">
        <v>0</v>
      </c>
      <c r="P108" s="7">
        <v>97810.82</v>
      </c>
      <c r="Q108" s="7">
        <v>97810.82</v>
      </c>
      <c r="R108" s="190">
        <v>64062.121250000004</v>
      </c>
      <c r="S108" s="163"/>
      <c r="T108" s="72"/>
      <c r="U108" s="68"/>
      <c r="V108" s="68"/>
    </row>
    <row r="109" spans="1:22" ht="12.75" customHeight="1" outlineLevel="1">
      <c r="A109" s="161" t="s">
        <v>83</v>
      </c>
      <c r="B109" s="161" t="s">
        <v>44</v>
      </c>
      <c r="C109" s="161" t="s">
        <v>44</v>
      </c>
      <c r="D109" s="161" t="s">
        <v>84</v>
      </c>
      <c r="E109" s="7">
        <v>-897683.87</v>
      </c>
      <c r="F109" s="7">
        <v>-903535.05</v>
      </c>
      <c r="G109" s="7">
        <v>-903946.83000000007</v>
      </c>
      <c r="H109" s="7">
        <v>-904358.61</v>
      </c>
      <c r="I109" s="7">
        <v>-904770.39</v>
      </c>
      <c r="J109" s="7">
        <v>-905182.17</v>
      </c>
      <c r="K109" s="7">
        <v>-905593.95000000007</v>
      </c>
      <c r="L109" s="7">
        <v>-906005.73</v>
      </c>
      <c r="M109" s="7">
        <v>-906505.69000000006</v>
      </c>
      <c r="N109" s="7">
        <v>-907093.84</v>
      </c>
      <c r="O109" s="7">
        <v>-907241.07000000007</v>
      </c>
      <c r="P109" s="7">
        <v>-907728.25</v>
      </c>
      <c r="Q109" s="7">
        <v>-908290.82000000007</v>
      </c>
      <c r="R109" s="190">
        <v>2932708.4024999999</v>
      </c>
      <c r="S109" s="163" t="s">
        <v>13</v>
      </c>
      <c r="T109" s="76"/>
      <c r="U109" s="68"/>
      <c r="V109" s="68"/>
    </row>
    <row r="110" spans="1:22" ht="12.75" customHeight="1" outlineLevel="1">
      <c r="A110" s="161" t="s">
        <v>85</v>
      </c>
      <c r="B110" s="161" t="s">
        <v>44</v>
      </c>
      <c r="C110" s="161" t="s">
        <v>44</v>
      </c>
      <c r="D110" s="161" t="s">
        <v>86</v>
      </c>
      <c r="E110" s="7">
        <v>500000</v>
      </c>
      <c r="F110" s="7">
        <v>500000</v>
      </c>
      <c r="G110" s="7">
        <v>500000</v>
      </c>
      <c r="H110" s="7">
        <v>500000</v>
      </c>
      <c r="I110" s="7">
        <v>500000</v>
      </c>
      <c r="J110" s="7">
        <v>500000</v>
      </c>
      <c r="K110" s="7">
        <v>500000</v>
      </c>
      <c r="L110" s="7">
        <v>500000</v>
      </c>
      <c r="M110" s="7">
        <v>500000</v>
      </c>
      <c r="N110" s="7">
        <v>500000</v>
      </c>
      <c r="O110" s="7">
        <v>500000</v>
      </c>
      <c r="P110" s="7">
        <v>500000</v>
      </c>
      <c r="Q110" s="7">
        <v>500000</v>
      </c>
      <c r="R110" s="190">
        <v>-4771078.873333334</v>
      </c>
      <c r="S110" s="163" t="s">
        <v>13</v>
      </c>
      <c r="T110" s="72"/>
      <c r="U110" s="68"/>
      <c r="V110" s="68"/>
    </row>
    <row r="111" spans="1:22" ht="12.75" customHeight="1" outlineLevel="1">
      <c r="A111" s="161" t="s">
        <v>87</v>
      </c>
      <c r="B111" s="161" t="s">
        <v>44</v>
      </c>
      <c r="C111" s="161" t="s">
        <v>44</v>
      </c>
      <c r="D111" s="161" t="s">
        <v>88</v>
      </c>
      <c r="E111" s="7">
        <v>11547000</v>
      </c>
      <c r="F111" s="7">
        <v>11547000</v>
      </c>
      <c r="G111" s="7">
        <v>11547000</v>
      </c>
      <c r="H111" s="7">
        <v>11547000</v>
      </c>
      <c r="I111" s="7">
        <v>11547000</v>
      </c>
      <c r="J111" s="7">
        <v>11547000</v>
      </c>
      <c r="K111" s="7">
        <v>11547000</v>
      </c>
      <c r="L111" s="7">
        <v>11547000</v>
      </c>
      <c r="M111" s="7">
        <v>11547000</v>
      </c>
      <c r="N111" s="7">
        <v>11547000</v>
      </c>
      <c r="O111" s="7">
        <v>11547000</v>
      </c>
      <c r="P111" s="7">
        <v>11547000</v>
      </c>
      <c r="Q111" s="7">
        <v>11547000</v>
      </c>
      <c r="R111" s="190">
        <v>4991.666666666667</v>
      </c>
      <c r="S111" s="163" t="s">
        <v>13</v>
      </c>
      <c r="T111" s="72"/>
      <c r="U111" s="68"/>
      <c r="V111" s="68"/>
    </row>
    <row r="112" spans="1:22" ht="12.75" customHeight="1" outlineLevel="1">
      <c r="A112" s="161" t="s">
        <v>89</v>
      </c>
      <c r="B112" s="161" t="s">
        <v>44</v>
      </c>
      <c r="C112" s="161" t="s">
        <v>44</v>
      </c>
      <c r="D112" s="161" t="s">
        <v>90</v>
      </c>
      <c r="E112" s="7">
        <v>187935344</v>
      </c>
      <c r="F112" s="7">
        <v>188094289</v>
      </c>
      <c r="G112" s="7">
        <v>183649089.58000001</v>
      </c>
      <c r="H112" s="7">
        <v>183687370.93000001</v>
      </c>
      <c r="I112" s="7">
        <v>184770101.77000001</v>
      </c>
      <c r="J112" s="7">
        <v>185445077.18000001</v>
      </c>
      <c r="K112" s="7">
        <v>183994995.41</v>
      </c>
      <c r="L112" s="7">
        <v>184294377.68000001</v>
      </c>
      <c r="M112" s="7">
        <v>184745330.63</v>
      </c>
      <c r="N112" s="7">
        <v>182023356.03999999</v>
      </c>
      <c r="O112" s="7">
        <v>179949577.16</v>
      </c>
      <c r="P112" s="7">
        <v>180366716.77000001</v>
      </c>
      <c r="Q112" s="7">
        <v>178473736.88999999</v>
      </c>
      <c r="R112" s="190">
        <v>13914.647500000001</v>
      </c>
      <c r="S112" s="163" t="s">
        <v>13</v>
      </c>
      <c r="T112" s="72"/>
      <c r="U112" s="68"/>
      <c r="V112" s="68"/>
    </row>
    <row r="113" spans="1:22" ht="12.75" customHeight="1" outlineLevel="1">
      <c r="A113" s="161" t="s">
        <v>91</v>
      </c>
      <c r="B113" s="161" t="s">
        <v>44</v>
      </c>
      <c r="C113" s="161" t="s">
        <v>44</v>
      </c>
      <c r="D113" s="161" t="s">
        <v>92</v>
      </c>
      <c r="E113" s="7">
        <v>-107001756.54000001</v>
      </c>
      <c r="F113" s="7">
        <v>-106542407.83</v>
      </c>
      <c r="G113" s="7">
        <v>-106005443.2</v>
      </c>
      <c r="H113" s="7">
        <v>-105882700.18000001</v>
      </c>
      <c r="I113" s="7">
        <v>-105286940.02</v>
      </c>
      <c r="J113" s="7">
        <v>-104987932.83</v>
      </c>
      <c r="K113" s="7">
        <v>-104313177.66</v>
      </c>
      <c r="L113" s="7">
        <v>-103322154.56</v>
      </c>
      <c r="M113" s="7">
        <v>-101979958.95</v>
      </c>
      <c r="N113" s="7">
        <v>-100945675.8</v>
      </c>
      <c r="O113" s="7">
        <v>-100342829.76000001</v>
      </c>
      <c r="P113" s="7">
        <v>-99706911.560000002</v>
      </c>
      <c r="Q113" s="7">
        <v>-100908755.34</v>
      </c>
      <c r="R113" s="190">
        <v>54.395000000000003</v>
      </c>
      <c r="S113" s="163" t="s">
        <v>13</v>
      </c>
      <c r="T113" s="72"/>
      <c r="U113" s="68"/>
      <c r="V113" s="68"/>
    </row>
    <row r="114" spans="1:22" ht="12.75" customHeight="1" outlineLevel="1">
      <c r="A114" s="161" t="s">
        <v>93</v>
      </c>
      <c r="B114" s="161" t="s">
        <v>44</v>
      </c>
      <c r="C114" s="161" t="s">
        <v>44</v>
      </c>
      <c r="D114" s="161" t="s">
        <v>703</v>
      </c>
      <c r="E114" s="7">
        <v>309652</v>
      </c>
      <c r="F114" s="7">
        <v>361515</v>
      </c>
      <c r="G114" s="7">
        <v>443376</v>
      </c>
      <c r="H114" s="7">
        <v>525237</v>
      </c>
      <c r="I114" s="7">
        <v>651946</v>
      </c>
      <c r="J114" s="7">
        <v>780253</v>
      </c>
      <c r="K114" s="7">
        <v>914269</v>
      </c>
      <c r="L114" s="7">
        <v>1029206</v>
      </c>
      <c r="M114" s="7">
        <v>1144210</v>
      </c>
      <c r="N114" s="7">
        <v>1263958</v>
      </c>
      <c r="O114" s="7">
        <v>1374607</v>
      </c>
      <c r="P114" s="7">
        <v>1490706</v>
      </c>
      <c r="Q114" s="7">
        <v>1622516</v>
      </c>
      <c r="R114" s="190">
        <v>217916.66666666666</v>
      </c>
      <c r="S114" s="163"/>
      <c r="T114" s="76"/>
      <c r="U114" s="68"/>
      <c r="V114" s="68"/>
    </row>
    <row r="115" spans="1:22" ht="12.75" customHeight="1" outlineLevel="1">
      <c r="A115" s="161" t="s">
        <v>704</v>
      </c>
      <c r="B115" s="161" t="s">
        <v>44</v>
      </c>
      <c r="C115" s="161" t="s">
        <v>44</v>
      </c>
      <c r="D115" s="161" t="s">
        <v>705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190">
        <v>9113203.1529166661</v>
      </c>
      <c r="S115" s="163"/>
      <c r="T115" s="72"/>
      <c r="U115" s="68"/>
      <c r="V115" s="68"/>
    </row>
    <row r="116" spans="1:22" ht="12.75" customHeight="1" outlineLevel="1">
      <c r="A116" s="161" t="s">
        <v>94</v>
      </c>
      <c r="B116" s="161" t="s">
        <v>44</v>
      </c>
      <c r="C116" s="161" t="s">
        <v>44</v>
      </c>
      <c r="D116" s="161" t="s">
        <v>706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190">
        <v>1600000</v>
      </c>
      <c r="S116" s="163"/>
      <c r="T116" s="72"/>
      <c r="U116" s="68"/>
      <c r="V116" s="68"/>
    </row>
    <row r="117" spans="1:22" ht="12.75" customHeight="1" outlineLevel="1">
      <c r="A117" s="161" t="s">
        <v>95</v>
      </c>
      <c r="B117" s="161" t="s">
        <v>44</v>
      </c>
      <c r="C117" s="161" t="s">
        <v>44</v>
      </c>
      <c r="D117" s="161" t="s">
        <v>96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190">
        <v>750000</v>
      </c>
      <c r="S117" s="163"/>
      <c r="T117" s="72"/>
      <c r="U117" s="68"/>
      <c r="V117" s="68"/>
    </row>
    <row r="118" spans="1:22" ht="12.75" customHeight="1" outlineLevel="1">
      <c r="A118" s="161" t="s">
        <v>707</v>
      </c>
      <c r="B118" s="161" t="s">
        <v>44</v>
      </c>
      <c r="C118" s="161" t="s">
        <v>44</v>
      </c>
      <c r="D118" s="161" t="s">
        <v>708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190">
        <v>898405.61</v>
      </c>
      <c r="S118" s="163"/>
      <c r="T118" s="72"/>
      <c r="U118" s="68"/>
      <c r="V118" s="68"/>
    </row>
    <row r="119" spans="1:22" ht="12.75" customHeight="1" outlineLevel="1">
      <c r="A119" s="161" t="s">
        <v>97</v>
      </c>
      <c r="B119" s="161" t="s">
        <v>44</v>
      </c>
      <c r="C119" s="161" t="s">
        <v>44</v>
      </c>
      <c r="D119" s="161" t="s">
        <v>98</v>
      </c>
      <c r="E119" s="7">
        <v>65177.47</v>
      </c>
      <c r="F119" s="7">
        <v>65177.47</v>
      </c>
      <c r="G119" s="7">
        <v>65177.47</v>
      </c>
      <c r="H119" s="7">
        <v>65177.47</v>
      </c>
      <c r="I119" s="7">
        <v>65177.47</v>
      </c>
      <c r="J119" s="7">
        <v>65177.47</v>
      </c>
      <c r="K119" s="7">
        <v>65177.47</v>
      </c>
      <c r="L119" s="7">
        <v>65177.47</v>
      </c>
      <c r="M119" s="7">
        <v>65177.47</v>
      </c>
      <c r="N119" s="7">
        <v>65177.47</v>
      </c>
      <c r="O119" s="7">
        <v>65177.47</v>
      </c>
      <c r="P119" s="7">
        <v>65177.47</v>
      </c>
      <c r="Q119" s="7">
        <v>65177.47</v>
      </c>
      <c r="R119" s="190">
        <v>8859.4920833333326</v>
      </c>
      <c r="S119" s="163" t="s">
        <v>13</v>
      </c>
      <c r="T119" s="72"/>
      <c r="U119" s="68"/>
      <c r="V119" s="68"/>
    </row>
    <row r="120" spans="1:22" ht="12.75" customHeight="1" outlineLevel="1">
      <c r="A120" s="161" t="s">
        <v>99</v>
      </c>
      <c r="B120" s="161" t="s">
        <v>44</v>
      </c>
      <c r="C120" s="161" t="s">
        <v>44</v>
      </c>
      <c r="D120" s="161" t="s">
        <v>100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190">
        <v>10000</v>
      </c>
      <c r="S120" s="163" t="s">
        <v>13</v>
      </c>
      <c r="T120" s="72"/>
      <c r="U120" s="68"/>
      <c r="V120" s="68"/>
    </row>
    <row r="121" spans="1:22" ht="12.75" customHeight="1" outlineLevel="1">
      <c r="A121" s="161" t="s">
        <v>101</v>
      </c>
      <c r="B121" s="161" t="s">
        <v>44</v>
      </c>
      <c r="C121" s="161" t="s">
        <v>44</v>
      </c>
      <c r="D121" s="161" t="s">
        <v>102</v>
      </c>
      <c r="E121" s="7">
        <v>13041396.58</v>
      </c>
      <c r="F121" s="7">
        <v>13041396.58</v>
      </c>
      <c r="G121" s="7">
        <v>13041396.58</v>
      </c>
      <c r="H121" s="7">
        <v>14183228.51</v>
      </c>
      <c r="I121" s="7">
        <v>14183228.51</v>
      </c>
      <c r="J121" s="7">
        <v>14218443.779999999</v>
      </c>
      <c r="K121" s="7">
        <v>12022345.960000001</v>
      </c>
      <c r="L121" s="7">
        <v>12022345.960000001</v>
      </c>
      <c r="M121" s="7">
        <v>12022345.960000001</v>
      </c>
      <c r="N121" s="7">
        <v>12022345.960000001</v>
      </c>
      <c r="O121" s="7">
        <v>12022345.960000001</v>
      </c>
      <c r="P121" s="7">
        <v>12022345.960000001</v>
      </c>
      <c r="Q121" s="7">
        <v>12022345.960000001</v>
      </c>
      <c r="R121" s="190">
        <v>5000</v>
      </c>
      <c r="S121" s="163" t="s">
        <v>13</v>
      </c>
      <c r="T121" s="72"/>
      <c r="U121" s="68"/>
      <c r="V121" s="68"/>
    </row>
    <row r="122" spans="1:22" ht="12.75" customHeight="1" outlineLevel="1">
      <c r="A122" s="161" t="s">
        <v>103</v>
      </c>
      <c r="B122" s="161" t="s">
        <v>44</v>
      </c>
      <c r="C122" s="161" t="s">
        <v>44</v>
      </c>
      <c r="D122" s="161" t="s">
        <v>104</v>
      </c>
      <c r="E122" s="7">
        <v>-13041396.58</v>
      </c>
      <c r="F122" s="7">
        <v>-13041396.58</v>
      </c>
      <c r="G122" s="7">
        <v>-13041396.58</v>
      </c>
      <c r="H122" s="7">
        <v>-13201373.35</v>
      </c>
      <c r="I122" s="7">
        <v>-14183228.51</v>
      </c>
      <c r="J122" s="7">
        <v>-14189033.51</v>
      </c>
      <c r="K122" s="7">
        <v>-12022345.960000001</v>
      </c>
      <c r="L122" s="7">
        <v>-12022345.960000001</v>
      </c>
      <c r="M122" s="7">
        <v>-12022345.960000001</v>
      </c>
      <c r="N122" s="7">
        <v>-12022345.960000001</v>
      </c>
      <c r="O122" s="7">
        <v>-12022345.960000001</v>
      </c>
      <c r="P122" s="7">
        <v>-12022345.960000001</v>
      </c>
      <c r="Q122" s="7">
        <v>-12022345.960000001</v>
      </c>
      <c r="R122" s="190">
        <v>733.33333333333337</v>
      </c>
      <c r="S122" s="163" t="s">
        <v>13</v>
      </c>
      <c r="T122" s="72"/>
      <c r="U122" s="68"/>
      <c r="V122" s="68"/>
    </row>
    <row r="123" spans="1:22" ht="12.75" customHeight="1" outlineLevel="1">
      <c r="A123" s="161" t="s">
        <v>105</v>
      </c>
      <c r="B123" s="161" t="s">
        <v>44</v>
      </c>
      <c r="C123" s="161" t="s">
        <v>44</v>
      </c>
      <c r="D123" s="161" t="s">
        <v>106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190">
        <v>12.5</v>
      </c>
      <c r="S123" s="163" t="s">
        <v>13</v>
      </c>
      <c r="T123" s="72"/>
      <c r="U123" s="68"/>
      <c r="V123" s="68"/>
    </row>
    <row r="124" spans="1:22" ht="12.75" customHeight="1" outlineLevel="1">
      <c r="A124" s="161" t="s">
        <v>107</v>
      </c>
      <c r="B124" s="161" t="s">
        <v>44</v>
      </c>
      <c r="C124" s="161" t="s">
        <v>44</v>
      </c>
      <c r="D124" s="161" t="s">
        <v>108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190">
        <v>80000</v>
      </c>
      <c r="S124" s="163" t="s">
        <v>13</v>
      </c>
      <c r="T124" s="72"/>
      <c r="U124" s="68"/>
      <c r="V124" s="68"/>
    </row>
    <row r="125" spans="1:22" ht="12.75" customHeight="1" outlineLevel="1">
      <c r="A125" s="161" t="s">
        <v>109</v>
      </c>
      <c r="B125" s="161" t="s">
        <v>44</v>
      </c>
      <c r="C125" s="161" t="s">
        <v>44</v>
      </c>
      <c r="D125" s="161" t="s">
        <v>110</v>
      </c>
      <c r="E125" s="7">
        <v>50023.69</v>
      </c>
      <c r="F125" s="7">
        <v>49479.770000000004</v>
      </c>
      <c r="G125" s="7">
        <v>47375.1</v>
      </c>
      <c r="H125" s="7">
        <v>46592.82</v>
      </c>
      <c r="I125" s="7">
        <v>46162.770000000004</v>
      </c>
      <c r="J125" s="7">
        <v>45675.040000000001</v>
      </c>
      <c r="K125" s="7">
        <v>45151.39</v>
      </c>
      <c r="L125" s="7">
        <v>44419.75</v>
      </c>
      <c r="M125" s="7">
        <v>43981.55</v>
      </c>
      <c r="N125" s="7">
        <v>47087.41</v>
      </c>
      <c r="O125" s="7">
        <v>49502.07</v>
      </c>
      <c r="P125" s="7">
        <v>48890.93</v>
      </c>
      <c r="Q125" s="7">
        <v>48247.86</v>
      </c>
      <c r="R125" s="190">
        <v>755350.23333333351</v>
      </c>
      <c r="S125" s="163" t="s">
        <v>13</v>
      </c>
      <c r="T125" s="72"/>
      <c r="U125" s="69"/>
      <c r="V125" s="68"/>
    </row>
    <row r="126" spans="1:22" ht="12.75" customHeight="1" outlineLevel="1">
      <c r="A126" s="161" t="s">
        <v>111</v>
      </c>
      <c r="B126" s="161" t="s">
        <v>44</v>
      </c>
      <c r="C126" s="161" t="s">
        <v>44</v>
      </c>
      <c r="D126" s="161" t="s">
        <v>112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190">
        <v>5837560.2241666662</v>
      </c>
      <c r="S126" s="163"/>
      <c r="T126" s="72"/>
      <c r="U126" s="68"/>
      <c r="V126" s="68"/>
    </row>
    <row r="127" spans="1:22" ht="12.75" customHeight="1" outlineLevel="1">
      <c r="A127" s="161" t="s">
        <v>709</v>
      </c>
      <c r="B127" s="161" t="s">
        <v>44</v>
      </c>
      <c r="C127" s="161" t="s">
        <v>44</v>
      </c>
      <c r="D127" s="161" t="s">
        <v>113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190">
        <v>287381.20333333331</v>
      </c>
      <c r="S127" s="163" t="s">
        <v>13</v>
      </c>
      <c r="T127" s="72"/>
      <c r="U127" s="68"/>
      <c r="V127" s="68"/>
    </row>
    <row r="128" spans="1:22" ht="12.75" customHeight="1" outlineLevel="1">
      <c r="A128" s="161" t="s">
        <v>114</v>
      </c>
      <c r="B128" s="161" t="s">
        <v>44</v>
      </c>
      <c r="C128" s="161" t="s">
        <v>44</v>
      </c>
      <c r="D128" s="161" t="s">
        <v>115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190">
        <v>65093810.119583338</v>
      </c>
      <c r="S128" s="163" t="s">
        <v>13</v>
      </c>
      <c r="T128" s="72"/>
      <c r="U128" s="68"/>
      <c r="V128" s="68"/>
    </row>
    <row r="129" spans="1:24" ht="12.75" customHeight="1" outlineLevel="1">
      <c r="A129" s="161" t="s">
        <v>116</v>
      </c>
      <c r="B129" s="161" t="s">
        <v>44</v>
      </c>
      <c r="C129" s="161" t="s">
        <v>44</v>
      </c>
      <c r="D129" s="161" t="s">
        <v>117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190">
        <v>12837415.847083336</v>
      </c>
      <c r="S129" s="163" t="s">
        <v>13</v>
      </c>
      <c r="T129" s="72"/>
      <c r="U129" s="68"/>
      <c r="V129" s="68"/>
    </row>
    <row r="130" spans="1:24" ht="12.75" customHeight="1" outlineLevel="1">
      <c r="A130" s="161" t="s">
        <v>118</v>
      </c>
      <c r="B130" s="161" t="s">
        <v>44</v>
      </c>
      <c r="C130" s="161" t="s">
        <v>44</v>
      </c>
      <c r="D130" s="161" t="s">
        <v>710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190">
        <v>41500145.291666664</v>
      </c>
      <c r="S130" s="163" t="s">
        <v>13</v>
      </c>
      <c r="T130" s="72"/>
      <c r="U130" s="68"/>
      <c r="V130" s="68"/>
    </row>
    <row r="131" spans="1:24" ht="12.75" customHeight="1" outlineLevel="1">
      <c r="A131" s="161" t="s">
        <v>119</v>
      </c>
      <c r="B131" s="161" t="s">
        <v>44</v>
      </c>
      <c r="C131" s="161" t="s">
        <v>44</v>
      </c>
      <c r="D131" s="161" t="s">
        <v>120</v>
      </c>
      <c r="E131" s="7">
        <v>79626000</v>
      </c>
      <c r="F131" s="7">
        <v>79626000</v>
      </c>
      <c r="G131" s="7">
        <v>79626000</v>
      </c>
      <c r="H131" s="7">
        <v>79626000</v>
      </c>
      <c r="I131" s="7">
        <v>79626000</v>
      </c>
      <c r="J131" s="7">
        <v>79626000</v>
      </c>
      <c r="K131" s="7">
        <v>79626000</v>
      </c>
      <c r="L131" s="7">
        <v>79626000</v>
      </c>
      <c r="M131" s="7">
        <v>79626000</v>
      </c>
      <c r="N131" s="7">
        <v>79626000</v>
      </c>
      <c r="O131" s="7">
        <v>79626000</v>
      </c>
      <c r="P131" s="7">
        <v>79626000</v>
      </c>
      <c r="Q131" s="7">
        <v>79626000</v>
      </c>
      <c r="R131" s="190">
        <v>20519008.375</v>
      </c>
      <c r="S131" s="163" t="s">
        <v>13</v>
      </c>
      <c r="T131" s="72"/>
      <c r="U131" s="68"/>
      <c r="V131" s="68"/>
    </row>
    <row r="132" spans="1:24" ht="12.75" customHeight="1" outlineLevel="1">
      <c r="A132" s="161" t="s">
        <v>121</v>
      </c>
      <c r="B132" s="161" t="s">
        <v>44</v>
      </c>
      <c r="C132" s="161" t="s">
        <v>44</v>
      </c>
      <c r="D132" s="161" t="s">
        <v>122</v>
      </c>
      <c r="E132" s="7">
        <v>-55942761.799999997</v>
      </c>
      <c r="F132" s="7">
        <v>-56146931.030000001</v>
      </c>
      <c r="G132" s="7">
        <v>-56351100.259999998</v>
      </c>
      <c r="H132" s="7">
        <v>-56555269.490000002</v>
      </c>
      <c r="I132" s="7">
        <v>-56759438.719999999</v>
      </c>
      <c r="J132" s="7">
        <v>-56963607.950000003</v>
      </c>
      <c r="K132" s="7">
        <v>-57167777.18</v>
      </c>
      <c r="L132" s="7">
        <v>-57371946.409999996</v>
      </c>
      <c r="M132" s="7">
        <v>-57576115.640000001</v>
      </c>
      <c r="N132" s="7">
        <v>-57780284.869999997</v>
      </c>
      <c r="O132" s="7">
        <v>-57984454.100000001</v>
      </c>
      <c r="P132" s="7">
        <v>-58188623.329999998</v>
      </c>
      <c r="Q132" s="7">
        <v>-58392792.560000002</v>
      </c>
      <c r="R132" s="190">
        <v>12610684.640416667</v>
      </c>
      <c r="S132" s="163" t="s">
        <v>13</v>
      </c>
      <c r="T132" s="76"/>
      <c r="U132" s="68"/>
      <c r="V132" s="68"/>
    </row>
    <row r="133" spans="1:24" ht="12.75" customHeight="1" outlineLevel="1">
      <c r="A133" s="161" t="s">
        <v>123</v>
      </c>
      <c r="B133" s="161" t="s">
        <v>44</v>
      </c>
      <c r="C133" s="161" t="s">
        <v>44</v>
      </c>
      <c r="D133" s="161" t="s">
        <v>124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208245</v>
      </c>
      <c r="R133" s="190">
        <v>10183784.068750001</v>
      </c>
      <c r="S133" s="163" t="s">
        <v>13</v>
      </c>
      <c r="T133" s="72"/>
      <c r="U133" s="68"/>
      <c r="V133" s="68"/>
      <c r="X133" s="318"/>
    </row>
    <row r="134" spans="1:24" ht="12.75" customHeight="1" outlineLevel="1">
      <c r="A134" s="161" t="s">
        <v>125</v>
      </c>
      <c r="B134" s="161" t="s">
        <v>44</v>
      </c>
      <c r="C134" s="161" t="s">
        <v>44</v>
      </c>
      <c r="D134" s="161" t="s">
        <v>126</v>
      </c>
      <c r="E134" s="7">
        <v>2060463</v>
      </c>
      <c r="F134" s="7">
        <v>2060463</v>
      </c>
      <c r="G134" s="7">
        <v>2060463</v>
      </c>
      <c r="H134" s="7">
        <v>2280277.83</v>
      </c>
      <c r="I134" s="7">
        <v>2280277.83</v>
      </c>
      <c r="J134" s="7">
        <v>2280277.83</v>
      </c>
      <c r="K134" s="7">
        <v>2425064.61</v>
      </c>
      <c r="L134" s="7">
        <v>2425064.61</v>
      </c>
      <c r="M134" s="7">
        <v>2425064.61</v>
      </c>
      <c r="N134" s="7">
        <v>2610556.52</v>
      </c>
      <c r="O134" s="7">
        <v>2610556.52</v>
      </c>
      <c r="P134" s="7">
        <v>2610556.52</v>
      </c>
      <c r="Q134" s="7">
        <v>2840926</v>
      </c>
      <c r="R134" s="190">
        <v>2459529.4066666667</v>
      </c>
      <c r="S134" s="163"/>
      <c r="T134" s="72"/>
      <c r="U134" s="68"/>
      <c r="V134" s="68"/>
    </row>
    <row r="135" spans="1:24" ht="12.75" customHeight="1" outlineLevel="1">
      <c r="A135" s="161" t="s">
        <v>711</v>
      </c>
      <c r="B135" s="161" t="s">
        <v>44</v>
      </c>
      <c r="C135" s="161" t="s">
        <v>44</v>
      </c>
      <c r="D135" s="161" t="s">
        <v>712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190">
        <v>1485096.9054166665</v>
      </c>
      <c r="S135" s="163"/>
      <c r="T135" s="72"/>
      <c r="U135" s="68"/>
      <c r="V135" s="68"/>
    </row>
    <row r="136" spans="1:24" ht="12.75" customHeight="1" outlineLevel="1">
      <c r="A136" s="161" t="s">
        <v>127</v>
      </c>
      <c r="B136" s="161" t="s">
        <v>44</v>
      </c>
      <c r="C136" s="161" t="s">
        <v>44</v>
      </c>
      <c r="D136" s="161" t="s">
        <v>713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190">
        <v>-29634.037083333333</v>
      </c>
      <c r="S136" s="163"/>
      <c r="T136" s="72"/>
      <c r="U136" s="68"/>
      <c r="V136" s="68"/>
    </row>
    <row r="137" spans="1:24" ht="12.75" customHeight="1" outlineLevel="1">
      <c r="A137" s="161" t="s">
        <v>128</v>
      </c>
      <c r="B137" s="161" t="s">
        <v>44</v>
      </c>
      <c r="C137" s="161" t="s">
        <v>44</v>
      </c>
      <c r="D137" s="161" t="s">
        <v>129</v>
      </c>
      <c r="E137" s="7">
        <v>9436629.3399999999</v>
      </c>
      <c r="F137" s="7">
        <v>9165788.6999999993</v>
      </c>
      <c r="G137" s="7">
        <v>9365576.5399999991</v>
      </c>
      <c r="H137" s="7">
        <v>9650667.6400000006</v>
      </c>
      <c r="I137" s="7">
        <v>9738579.1300000008</v>
      </c>
      <c r="J137" s="7">
        <v>9178506.3399999999</v>
      </c>
      <c r="K137" s="7">
        <v>8955502.7899999991</v>
      </c>
      <c r="L137" s="7">
        <v>9295348</v>
      </c>
      <c r="M137" s="7">
        <v>8873857.1699999999</v>
      </c>
      <c r="N137" s="7">
        <v>8874934.1300000008</v>
      </c>
      <c r="O137" s="7">
        <v>9291337.9900000002</v>
      </c>
      <c r="P137" s="7">
        <v>9361922.6099999994</v>
      </c>
      <c r="Q137" s="7">
        <v>9285113.1799999997</v>
      </c>
      <c r="R137" s="190">
        <v>467912.48124999995</v>
      </c>
      <c r="S137" s="163"/>
      <c r="T137" s="76"/>
      <c r="U137" s="68"/>
      <c r="V137" s="68"/>
    </row>
    <row r="138" spans="1:24" ht="12.75" customHeight="1" outlineLevel="1">
      <c r="A138" s="161" t="s">
        <v>130</v>
      </c>
      <c r="B138" s="161" t="s">
        <v>44</v>
      </c>
      <c r="C138" s="161" t="s">
        <v>44</v>
      </c>
      <c r="D138" s="161" t="s">
        <v>714</v>
      </c>
      <c r="E138" s="7">
        <v>61209.020000000004</v>
      </c>
      <c r="F138" s="7">
        <v>61209.020000000004</v>
      </c>
      <c r="G138" s="7">
        <v>61209.020000000004</v>
      </c>
      <c r="H138" s="7">
        <v>61706.340000000004</v>
      </c>
      <c r="I138" s="7">
        <v>61706.340000000004</v>
      </c>
      <c r="J138" s="7">
        <v>61706.340000000004</v>
      </c>
      <c r="K138" s="7">
        <v>62207.700000000004</v>
      </c>
      <c r="L138" s="7">
        <v>62207.700000000004</v>
      </c>
      <c r="M138" s="7">
        <v>62207.700000000004</v>
      </c>
      <c r="N138" s="7">
        <v>62713.14</v>
      </c>
      <c r="O138" s="7">
        <v>62713.14</v>
      </c>
      <c r="P138" s="7">
        <v>62713.14</v>
      </c>
      <c r="Q138" s="7">
        <v>63222.68</v>
      </c>
      <c r="R138" s="190">
        <v>1586692.0070833331</v>
      </c>
      <c r="S138" s="163"/>
      <c r="T138" s="72"/>
      <c r="U138" s="68"/>
      <c r="V138" s="68"/>
    </row>
    <row r="139" spans="1:24" ht="12.75" customHeight="1" outlineLevel="1">
      <c r="A139" s="161" t="s">
        <v>131</v>
      </c>
      <c r="B139" s="161" t="s">
        <v>44</v>
      </c>
      <c r="C139" s="161" t="s">
        <v>44</v>
      </c>
      <c r="D139" s="161" t="s">
        <v>715</v>
      </c>
      <c r="E139" s="7">
        <v>2000000</v>
      </c>
      <c r="F139" s="7">
        <v>2000000</v>
      </c>
      <c r="G139" s="7">
        <v>2000000</v>
      </c>
      <c r="H139" s="7">
        <v>2000000</v>
      </c>
      <c r="I139" s="7">
        <v>2000000</v>
      </c>
      <c r="J139" s="7">
        <v>2000000</v>
      </c>
      <c r="K139" s="7">
        <v>2000000</v>
      </c>
      <c r="L139" s="7">
        <v>2000000</v>
      </c>
      <c r="M139" s="7">
        <v>2000000</v>
      </c>
      <c r="N139" s="7">
        <v>2000000</v>
      </c>
      <c r="O139" s="7">
        <v>1297400</v>
      </c>
      <c r="P139" s="7">
        <v>1297400</v>
      </c>
      <c r="Q139" s="7">
        <v>0</v>
      </c>
      <c r="R139" s="190">
        <v>4343.9933333333347</v>
      </c>
      <c r="S139" s="163"/>
      <c r="T139" s="72"/>
      <c r="U139" s="68"/>
      <c r="V139" s="68"/>
    </row>
    <row r="140" spans="1:24" ht="12.75" customHeight="1" outlineLevel="1">
      <c r="A140" s="161" t="s">
        <v>132</v>
      </c>
      <c r="B140" s="161" t="s">
        <v>44</v>
      </c>
      <c r="C140" s="161" t="s">
        <v>44</v>
      </c>
      <c r="D140" s="161" t="s">
        <v>133</v>
      </c>
      <c r="E140" s="7">
        <v>2462480.4900000002</v>
      </c>
      <c r="F140" s="7">
        <v>4067413.18</v>
      </c>
      <c r="G140" s="7">
        <v>2601977.39</v>
      </c>
      <c r="H140" s="7">
        <v>1983564.55</v>
      </c>
      <c r="I140" s="7">
        <v>2475466.8199999998</v>
      </c>
      <c r="J140" s="7">
        <v>3266511.25</v>
      </c>
      <c r="K140" s="7">
        <v>1712453.53</v>
      </c>
      <c r="L140" s="7">
        <v>2285103.2400000002</v>
      </c>
      <c r="M140" s="7">
        <v>1974756.15</v>
      </c>
      <c r="N140" s="7">
        <v>2079571.65</v>
      </c>
      <c r="O140" s="7">
        <v>1799773.73</v>
      </c>
      <c r="P140" s="7">
        <v>2082010.39</v>
      </c>
      <c r="Q140" s="7">
        <v>1722178.37</v>
      </c>
      <c r="R140" s="190">
        <v>2574198.8495833329</v>
      </c>
      <c r="S140" s="163"/>
      <c r="T140" s="72"/>
      <c r="U140" s="68"/>
      <c r="V140" s="68"/>
    </row>
    <row r="141" spans="1:24" ht="12.75" customHeight="1" outlineLevel="1">
      <c r="A141" s="161" t="s">
        <v>716</v>
      </c>
      <c r="B141" s="161" t="s">
        <v>44</v>
      </c>
      <c r="C141" s="161" t="s">
        <v>44</v>
      </c>
      <c r="D141" s="161" t="s">
        <v>134</v>
      </c>
      <c r="E141" s="7">
        <v>-5288784.17</v>
      </c>
      <c r="F141" s="7">
        <v>-6034461.8200000003</v>
      </c>
      <c r="G141" s="7">
        <v>-4991350.7300000004</v>
      </c>
      <c r="H141" s="7">
        <v>-2755186.04</v>
      </c>
      <c r="I141" s="7">
        <v>-9700090.4800000004</v>
      </c>
      <c r="J141" s="7">
        <v>-7479601.4100000001</v>
      </c>
      <c r="K141" s="7">
        <v>-1093056.94</v>
      </c>
      <c r="L141" s="7">
        <v>-5520909.29</v>
      </c>
      <c r="M141" s="7">
        <v>-3089928.74</v>
      </c>
      <c r="N141" s="7">
        <v>-1203364.3600000001</v>
      </c>
      <c r="O141" s="7">
        <v>-5142294.05</v>
      </c>
      <c r="P141" s="7">
        <v>-2309389.5299999998</v>
      </c>
      <c r="Q141" s="7">
        <v>-4878265.2</v>
      </c>
      <c r="R141" s="190">
        <v>55512.520000000011</v>
      </c>
      <c r="S141" s="163"/>
      <c r="T141" s="72"/>
      <c r="U141" s="68"/>
      <c r="V141" s="68"/>
    </row>
    <row r="142" spans="1:24" ht="12.75" customHeight="1" outlineLevel="1">
      <c r="A142" s="161" t="s">
        <v>717</v>
      </c>
      <c r="B142" s="161" t="s">
        <v>44</v>
      </c>
      <c r="C142" s="161" t="s">
        <v>44</v>
      </c>
      <c r="D142" s="161" t="s">
        <v>135</v>
      </c>
      <c r="E142" s="7">
        <v>5000</v>
      </c>
      <c r="F142" s="7">
        <v>5000</v>
      </c>
      <c r="G142" s="7">
        <v>5000</v>
      </c>
      <c r="H142" s="7">
        <v>1041.4000000000001</v>
      </c>
      <c r="I142" s="7">
        <v>5000</v>
      </c>
      <c r="J142" s="7">
        <v>5000</v>
      </c>
      <c r="K142" s="7">
        <v>5000</v>
      </c>
      <c r="L142" s="7">
        <v>5000</v>
      </c>
      <c r="M142" s="7">
        <v>5000</v>
      </c>
      <c r="N142" s="7">
        <v>4180.3599999999997</v>
      </c>
      <c r="O142" s="7">
        <v>5000</v>
      </c>
      <c r="P142" s="7">
        <v>5000</v>
      </c>
      <c r="Q142" s="7">
        <v>4800</v>
      </c>
      <c r="R142" s="190">
        <v>466.66666666666669</v>
      </c>
      <c r="S142" s="163"/>
      <c r="T142" s="72"/>
      <c r="U142" s="68"/>
      <c r="V142" s="68"/>
    </row>
    <row r="143" spans="1:24" ht="12.75" customHeight="1" outlineLevel="1">
      <c r="A143" s="161" t="s">
        <v>718</v>
      </c>
      <c r="B143" s="161" t="s">
        <v>44</v>
      </c>
      <c r="C143" s="161" t="s">
        <v>44</v>
      </c>
      <c r="D143" s="161" t="s">
        <v>719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190">
        <v>30013.984583333335</v>
      </c>
      <c r="S143" s="163"/>
      <c r="T143" s="72"/>
      <c r="U143" s="68"/>
      <c r="V143" s="68"/>
    </row>
    <row r="144" spans="1:24" ht="12.75" customHeight="1" outlineLevel="1">
      <c r="A144" s="161" t="s">
        <v>136</v>
      </c>
      <c r="B144" s="161" t="s">
        <v>44</v>
      </c>
      <c r="C144" s="161" t="s">
        <v>44</v>
      </c>
      <c r="D144" s="161" t="s">
        <v>137</v>
      </c>
      <c r="E144" s="7">
        <v>-5323.39</v>
      </c>
      <c r="F144" s="7">
        <v>5198</v>
      </c>
      <c r="G144" s="7">
        <v>10444.23</v>
      </c>
      <c r="H144" s="7">
        <v>6063.28</v>
      </c>
      <c r="I144" s="7">
        <v>-4140.03</v>
      </c>
      <c r="J144" s="7">
        <v>-1564.6000000000001</v>
      </c>
      <c r="K144" s="7">
        <v>-642.35</v>
      </c>
      <c r="L144" s="7">
        <v>-4295.92</v>
      </c>
      <c r="M144" s="7">
        <v>999.84</v>
      </c>
      <c r="N144" s="7">
        <v>8027.12</v>
      </c>
      <c r="O144" s="7">
        <v>15356.52</v>
      </c>
      <c r="P144" s="7">
        <v>11528.82</v>
      </c>
      <c r="Q144" s="7">
        <v>21843.33</v>
      </c>
      <c r="R144" s="190">
        <v>649098.93125000002</v>
      </c>
      <c r="S144" s="163"/>
      <c r="T144" s="72"/>
      <c r="U144" s="68"/>
      <c r="V144" s="68"/>
    </row>
    <row r="145" spans="1:36" ht="12.75" customHeight="1" outlineLevel="1">
      <c r="A145" s="161" t="s">
        <v>138</v>
      </c>
      <c r="B145" s="161" t="s">
        <v>44</v>
      </c>
      <c r="C145" s="161" t="s">
        <v>44</v>
      </c>
      <c r="D145" s="161" t="s">
        <v>720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190">
        <v>58925.5</v>
      </c>
      <c r="S145" s="163"/>
      <c r="T145" s="72"/>
      <c r="U145" s="68"/>
      <c r="V145" s="68"/>
    </row>
    <row r="146" spans="1:36" ht="12.75" customHeight="1" outlineLevel="1">
      <c r="A146" s="161" t="s">
        <v>139</v>
      </c>
      <c r="B146" s="161" t="s">
        <v>30</v>
      </c>
      <c r="C146" s="161" t="s">
        <v>27</v>
      </c>
      <c r="D146" s="161" t="s">
        <v>721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190">
        <v>-44041.018333333341</v>
      </c>
      <c r="S146" s="163">
        <v>0</v>
      </c>
      <c r="T146" s="72"/>
      <c r="U146" s="68"/>
      <c r="V146" s="68"/>
    </row>
    <row r="147" spans="1:36" ht="12.75" customHeight="1" outlineLevel="1">
      <c r="A147" s="161" t="s">
        <v>139</v>
      </c>
      <c r="B147" s="161" t="s">
        <v>32</v>
      </c>
      <c r="C147" s="161" t="s">
        <v>27</v>
      </c>
      <c r="D147" s="161" t="s">
        <v>721</v>
      </c>
      <c r="E147" s="7">
        <v>0</v>
      </c>
      <c r="F147" s="7">
        <v>-600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819.56000000000006</v>
      </c>
      <c r="O147" s="7">
        <v>-200</v>
      </c>
      <c r="P147" s="7">
        <v>0</v>
      </c>
      <c r="Q147" s="7">
        <v>200</v>
      </c>
      <c r="R147" s="190">
        <v>-8691.4604166666668</v>
      </c>
      <c r="S147" s="163">
        <v>0</v>
      </c>
      <c r="T147" s="72"/>
      <c r="U147" s="68"/>
      <c r="V147" s="68"/>
    </row>
    <row r="148" spans="1:36" ht="12.75" customHeight="1" outlineLevel="1">
      <c r="A148" s="161" t="s">
        <v>139</v>
      </c>
      <c r="B148" s="161" t="s">
        <v>32</v>
      </c>
      <c r="C148" s="161" t="s">
        <v>34</v>
      </c>
      <c r="D148" s="161" t="s">
        <v>721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190">
        <v>-2439.2112500000003</v>
      </c>
      <c r="S148" s="163">
        <v>0</v>
      </c>
      <c r="T148" s="72"/>
      <c r="U148" s="68"/>
      <c r="V148" s="68"/>
    </row>
    <row r="149" spans="1:36" ht="12.75" customHeight="1" outlineLevel="1">
      <c r="A149" s="161" t="s">
        <v>139</v>
      </c>
      <c r="B149" s="161" t="s">
        <v>32</v>
      </c>
      <c r="C149" s="161" t="s">
        <v>29</v>
      </c>
      <c r="D149" s="161" t="s">
        <v>721</v>
      </c>
      <c r="E149" s="7">
        <v>30322.560000000001</v>
      </c>
      <c r="F149" s="7">
        <v>30322.560000000001</v>
      </c>
      <c r="G149" s="7">
        <v>108305.2</v>
      </c>
      <c r="H149" s="7">
        <v>370322.56</v>
      </c>
      <c r="I149" s="7">
        <v>501209.08</v>
      </c>
      <c r="J149" s="7">
        <v>239978.37</v>
      </c>
      <c r="K149" s="7">
        <v>79390.64</v>
      </c>
      <c r="L149" s="7">
        <v>854945.69000000006</v>
      </c>
      <c r="M149" s="7">
        <v>109842.77</v>
      </c>
      <c r="N149" s="7">
        <v>-115547.24</v>
      </c>
      <c r="O149" s="7">
        <v>1500986.97</v>
      </c>
      <c r="P149" s="7">
        <v>1153799.3500000001</v>
      </c>
      <c r="Q149" s="7">
        <v>1981877.91</v>
      </c>
      <c r="R149" s="190">
        <v>-1.5275000000000001</v>
      </c>
      <c r="S149" s="163">
        <v>0</v>
      </c>
      <c r="T149" s="72"/>
      <c r="U149" s="68"/>
      <c r="V149" s="68"/>
    </row>
    <row r="150" spans="1:36" s="66" customFormat="1" ht="12.75" customHeight="1" outlineLevel="1">
      <c r="A150" s="161" t="s">
        <v>140</v>
      </c>
      <c r="B150" s="161" t="s">
        <v>24</v>
      </c>
      <c r="C150" s="161" t="s">
        <v>28</v>
      </c>
      <c r="D150" s="161" t="s">
        <v>141</v>
      </c>
      <c r="E150" s="233">
        <v>1600000</v>
      </c>
      <c r="F150" s="233">
        <v>1600000</v>
      </c>
      <c r="G150" s="233">
        <v>1600000</v>
      </c>
      <c r="H150" s="233">
        <v>1600000</v>
      </c>
      <c r="I150" s="233">
        <v>1600000</v>
      </c>
      <c r="J150" s="233">
        <v>1600000</v>
      </c>
      <c r="K150" s="233">
        <v>1600000</v>
      </c>
      <c r="L150" s="233">
        <v>1600000</v>
      </c>
      <c r="M150" s="233">
        <v>1600000</v>
      </c>
      <c r="N150" s="233">
        <v>1600000</v>
      </c>
      <c r="O150" s="233">
        <v>1600000</v>
      </c>
      <c r="P150" s="233">
        <v>1600000</v>
      </c>
      <c r="Q150" s="233">
        <v>1600000</v>
      </c>
      <c r="R150" s="190">
        <v>23182076.872916665</v>
      </c>
      <c r="S150" s="163">
        <v>0</v>
      </c>
      <c r="T150" s="77"/>
      <c r="U150" s="70"/>
      <c r="V150" s="70"/>
      <c r="W150" s="180"/>
      <c r="X150" s="182"/>
      <c r="Y150" s="182"/>
      <c r="Z150" s="182"/>
      <c r="AA150" s="182"/>
      <c r="AB150" s="192"/>
      <c r="AC150" s="182"/>
      <c r="AD150" s="182"/>
      <c r="AE150" s="182"/>
      <c r="AF150" s="180"/>
      <c r="AG150" s="182"/>
      <c r="AH150" s="180"/>
      <c r="AI150" s="193"/>
      <c r="AJ150" s="193"/>
    </row>
    <row r="151" spans="1:36" ht="12.75" customHeight="1" outlineLevel="1">
      <c r="A151" s="161" t="s">
        <v>140</v>
      </c>
      <c r="B151" s="161" t="s">
        <v>24</v>
      </c>
      <c r="C151" s="161" t="s">
        <v>29</v>
      </c>
      <c r="D151" s="161" t="s">
        <v>141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190">
        <v>50317001.849583328</v>
      </c>
      <c r="S151" s="163">
        <v>0</v>
      </c>
      <c r="T151" s="72"/>
      <c r="U151" s="68"/>
      <c r="V151" s="68"/>
    </row>
    <row r="152" spans="1:36" ht="12.75" customHeight="1" outlineLevel="1">
      <c r="A152" s="161" t="s">
        <v>140</v>
      </c>
      <c r="B152" s="161" t="s">
        <v>32</v>
      </c>
      <c r="C152" s="161" t="s">
        <v>42</v>
      </c>
      <c r="D152" s="161" t="s">
        <v>141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1500000</v>
      </c>
      <c r="K152" s="7">
        <v>750000</v>
      </c>
      <c r="L152" s="7">
        <v>2250000</v>
      </c>
      <c r="M152" s="7">
        <v>1000000</v>
      </c>
      <c r="N152" s="7">
        <v>0</v>
      </c>
      <c r="O152" s="7">
        <v>1000000</v>
      </c>
      <c r="P152" s="7">
        <v>3500000</v>
      </c>
      <c r="Q152" s="7">
        <v>3500000</v>
      </c>
      <c r="R152" s="190">
        <v>964460.5</v>
      </c>
      <c r="S152" s="163">
        <v>0</v>
      </c>
      <c r="T152" s="76"/>
      <c r="U152" s="68"/>
      <c r="V152" s="68"/>
    </row>
    <row r="153" spans="1:36" ht="12.75" customHeight="1" outlineLevel="1">
      <c r="A153" s="161" t="s">
        <v>140</v>
      </c>
      <c r="B153" s="161" t="s">
        <v>32</v>
      </c>
      <c r="C153" s="161" t="s">
        <v>34</v>
      </c>
      <c r="D153" s="161" t="s">
        <v>141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900016.99</v>
      </c>
      <c r="R153" s="190">
        <v>13287149.820000002</v>
      </c>
      <c r="S153" s="163">
        <v>0</v>
      </c>
      <c r="T153" s="72"/>
      <c r="U153" s="68"/>
      <c r="V153" s="68"/>
    </row>
    <row r="154" spans="1:36" ht="12.75" customHeight="1" outlineLevel="1">
      <c r="A154" s="161" t="s">
        <v>142</v>
      </c>
      <c r="B154" s="161" t="s">
        <v>24</v>
      </c>
      <c r="C154" s="161" t="s">
        <v>28</v>
      </c>
      <c r="D154" s="161" t="s">
        <v>722</v>
      </c>
      <c r="E154" s="7">
        <v>17976.689999999999</v>
      </c>
      <c r="F154" s="7">
        <v>18348.72</v>
      </c>
      <c r="G154" s="7">
        <v>18242.05</v>
      </c>
      <c r="H154" s="7">
        <v>16687.87</v>
      </c>
      <c r="I154" s="7">
        <v>18365.91</v>
      </c>
      <c r="J154" s="7">
        <v>17781.510000000002</v>
      </c>
      <c r="K154" s="7">
        <v>17950.05</v>
      </c>
      <c r="L154" s="7">
        <v>17520.900000000001</v>
      </c>
      <c r="M154" s="7">
        <v>21135.510000000002</v>
      </c>
      <c r="N154" s="7">
        <v>20862</v>
      </c>
      <c r="O154" s="7">
        <v>19762</v>
      </c>
      <c r="P154" s="7">
        <v>19562</v>
      </c>
      <c r="Q154" s="7">
        <v>13700</v>
      </c>
      <c r="R154" s="190">
        <v>-4305972.4216666669</v>
      </c>
      <c r="S154" s="163">
        <v>0</v>
      </c>
      <c r="T154" s="72"/>
      <c r="U154" s="68"/>
      <c r="V154" s="68"/>
    </row>
    <row r="155" spans="1:36" ht="12.75" customHeight="1" outlineLevel="1">
      <c r="A155" s="161" t="s">
        <v>142</v>
      </c>
      <c r="B155" s="161" t="s">
        <v>24</v>
      </c>
      <c r="C155" s="161" t="s">
        <v>29</v>
      </c>
      <c r="D155" s="161" t="s">
        <v>722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190">
        <v>-9111319.2229166664</v>
      </c>
      <c r="S155" s="163">
        <v>0</v>
      </c>
      <c r="T155" s="72"/>
      <c r="U155" s="68"/>
      <c r="V155" s="68"/>
    </row>
    <row r="156" spans="1:36" ht="12.75" customHeight="1" outlineLevel="1">
      <c r="A156" s="161" t="s">
        <v>142</v>
      </c>
      <c r="B156" s="161" t="s">
        <v>32</v>
      </c>
      <c r="C156" s="161" t="s">
        <v>42</v>
      </c>
      <c r="D156" s="161" t="s">
        <v>722</v>
      </c>
      <c r="E156" s="7">
        <v>10000</v>
      </c>
      <c r="F156" s="7">
        <v>10000</v>
      </c>
      <c r="G156" s="7">
        <v>10000</v>
      </c>
      <c r="H156" s="7">
        <v>10000</v>
      </c>
      <c r="I156" s="7">
        <v>10000</v>
      </c>
      <c r="J156" s="7">
        <v>10000</v>
      </c>
      <c r="K156" s="7">
        <v>10000</v>
      </c>
      <c r="L156" s="7">
        <v>10000</v>
      </c>
      <c r="M156" s="7">
        <v>10000</v>
      </c>
      <c r="N156" s="7">
        <v>10000</v>
      </c>
      <c r="O156" s="7">
        <v>10000</v>
      </c>
      <c r="P156" s="7">
        <v>10000</v>
      </c>
      <c r="Q156" s="7">
        <v>10000</v>
      </c>
      <c r="R156" s="190">
        <v>-84099.439999999988</v>
      </c>
      <c r="S156" s="163">
        <v>0</v>
      </c>
      <c r="T156" s="72"/>
      <c r="U156" s="68"/>
      <c r="V156" s="68"/>
    </row>
    <row r="157" spans="1:36" ht="12.75" customHeight="1" outlineLevel="1">
      <c r="A157" s="161" t="s">
        <v>142</v>
      </c>
      <c r="B157" s="161" t="s">
        <v>32</v>
      </c>
      <c r="C157" s="161" t="s">
        <v>34</v>
      </c>
      <c r="D157" s="161" t="s">
        <v>722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190">
        <v>-1967159.0845833335</v>
      </c>
      <c r="S157" s="163">
        <v>0</v>
      </c>
      <c r="T157" s="72"/>
      <c r="U157" s="68"/>
      <c r="V157" s="68"/>
    </row>
    <row r="158" spans="1:36" ht="12.75" customHeight="1" outlineLevel="1">
      <c r="A158" s="161" t="s">
        <v>143</v>
      </c>
      <c r="B158" s="161" t="s">
        <v>30</v>
      </c>
      <c r="C158" s="161" t="s">
        <v>27</v>
      </c>
      <c r="D158" s="161" t="s">
        <v>723</v>
      </c>
      <c r="E158" s="7">
        <v>5000</v>
      </c>
      <c r="F158" s="7">
        <v>5000</v>
      </c>
      <c r="G158" s="7">
        <v>5000</v>
      </c>
      <c r="H158" s="7">
        <v>5000</v>
      </c>
      <c r="I158" s="7">
        <v>5000</v>
      </c>
      <c r="J158" s="7">
        <v>5000</v>
      </c>
      <c r="K158" s="7">
        <v>5000</v>
      </c>
      <c r="L158" s="7">
        <v>5000</v>
      </c>
      <c r="M158" s="7">
        <v>5000</v>
      </c>
      <c r="N158" s="7">
        <v>5000</v>
      </c>
      <c r="O158" s="7">
        <v>5000</v>
      </c>
      <c r="P158" s="7">
        <v>5000</v>
      </c>
      <c r="Q158" s="7">
        <v>5000</v>
      </c>
      <c r="R158" s="190">
        <v>-26861.776249999999</v>
      </c>
      <c r="S158" s="163">
        <v>0</v>
      </c>
      <c r="T158" s="72"/>
      <c r="U158" s="68"/>
      <c r="V158" s="68"/>
    </row>
    <row r="159" spans="1:36" ht="12.75" customHeight="1" outlineLevel="1">
      <c r="A159" s="161" t="s">
        <v>143</v>
      </c>
      <c r="B159" s="161" t="s">
        <v>32</v>
      </c>
      <c r="C159" s="161" t="s">
        <v>25</v>
      </c>
      <c r="D159" s="161" t="s">
        <v>723</v>
      </c>
      <c r="E159" s="7">
        <v>1600</v>
      </c>
      <c r="F159" s="7">
        <v>1600</v>
      </c>
      <c r="G159" s="7">
        <v>1600</v>
      </c>
      <c r="H159" s="7">
        <v>1600</v>
      </c>
      <c r="I159" s="7">
        <v>1600</v>
      </c>
      <c r="J159" s="7">
        <v>1600</v>
      </c>
      <c r="K159" s="7">
        <v>1600</v>
      </c>
      <c r="L159" s="7">
        <v>1600</v>
      </c>
      <c r="M159" s="7">
        <v>1600</v>
      </c>
      <c r="N159" s="7">
        <v>1600</v>
      </c>
      <c r="O159" s="7">
        <v>1600</v>
      </c>
      <c r="P159" s="7">
        <v>1600</v>
      </c>
      <c r="Q159" s="7">
        <v>1600</v>
      </c>
      <c r="R159" s="190">
        <v>-20000</v>
      </c>
      <c r="S159" s="163">
        <v>0</v>
      </c>
      <c r="T159" s="72"/>
      <c r="U159" s="68"/>
      <c r="V159" s="68"/>
      <c r="AB159" s="180"/>
    </row>
    <row r="160" spans="1:36" ht="12.75" customHeight="1" outlineLevel="1">
      <c r="A160" s="161" t="s">
        <v>144</v>
      </c>
      <c r="B160" s="161" t="s">
        <v>24</v>
      </c>
      <c r="C160" s="161" t="s">
        <v>28</v>
      </c>
      <c r="D160" s="161" t="s">
        <v>145</v>
      </c>
      <c r="E160" s="7">
        <v>500</v>
      </c>
      <c r="F160" s="7">
        <v>500</v>
      </c>
      <c r="G160" s="7">
        <v>500</v>
      </c>
      <c r="H160" s="7">
        <v>500</v>
      </c>
      <c r="I160" s="7">
        <v>500</v>
      </c>
      <c r="J160" s="7">
        <v>500</v>
      </c>
      <c r="K160" s="7">
        <v>500</v>
      </c>
      <c r="L160" s="7">
        <v>500</v>
      </c>
      <c r="M160" s="7">
        <v>500</v>
      </c>
      <c r="N160" s="7">
        <v>500</v>
      </c>
      <c r="O160" s="7">
        <v>500</v>
      </c>
      <c r="P160" s="7">
        <v>500</v>
      </c>
      <c r="Q160" s="7">
        <v>500</v>
      </c>
      <c r="R160" s="190">
        <v>-3933780.8462500009</v>
      </c>
      <c r="S160" s="163">
        <v>0</v>
      </c>
      <c r="T160" s="72"/>
      <c r="U160" s="68"/>
      <c r="V160" s="68"/>
    </row>
    <row r="161" spans="1:36" ht="12.75" customHeight="1" outlineLevel="1">
      <c r="A161" s="161" t="s">
        <v>144</v>
      </c>
      <c r="B161" s="161" t="s">
        <v>24</v>
      </c>
      <c r="C161" s="161" t="s">
        <v>29</v>
      </c>
      <c r="D161" s="161" t="s">
        <v>145</v>
      </c>
      <c r="E161" s="7">
        <v>80000</v>
      </c>
      <c r="F161" s="7">
        <v>80000</v>
      </c>
      <c r="G161" s="7">
        <v>80000</v>
      </c>
      <c r="H161" s="7">
        <v>80000</v>
      </c>
      <c r="I161" s="7">
        <v>80000</v>
      </c>
      <c r="J161" s="7">
        <v>80000</v>
      </c>
      <c r="K161" s="7">
        <v>80000</v>
      </c>
      <c r="L161" s="7">
        <v>80000</v>
      </c>
      <c r="M161" s="7">
        <v>80000</v>
      </c>
      <c r="N161" s="7">
        <v>80000</v>
      </c>
      <c r="O161" s="7">
        <v>80000</v>
      </c>
      <c r="P161" s="7">
        <v>80000</v>
      </c>
      <c r="Q161" s="7">
        <v>80000</v>
      </c>
      <c r="R161" s="190">
        <v>-7998659.8358333334</v>
      </c>
      <c r="S161" s="163">
        <v>0</v>
      </c>
      <c r="T161" s="72"/>
      <c r="U161" s="68"/>
      <c r="V161" s="68"/>
    </row>
    <row r="162" spans="1:36" ht="12.75" customHeight="1" outlineLevel="1">
      <c r="A162" s="161" t="s">
        <v>144</v>
      </c>
      <c r="B162" s="161" t="s">
        <v>30</v>
      </c>
      <c r="C162" s="161" t="s">
        <v>29</v>
      </c>
      <c r="D162" s="161" t="s">
        <v>145</v>
      </c>
      <c r="E162" s="7">
        <v>733536.4</v>
      </c>
      <c r="F162" s="7">
        <v>651983.4</v>
      </c>
      <c r="G162" s="7">
        <v>651983.4</v>
      </c>
      <c r="H162" s="7">
        <v>651983.4</v>
      </c>
      <c r="I162" s="7">
        <v>651983.4</v>
      </c>
      <c r="J162" s="7">
        <v>651983.4</v>
      </c>
      <c r="K162" s="7">
        <v>651983.4</v>
      </c>
      <c r="L162" s="7">
        <v>651984.4</v>
      </c>
      <c r="M162" s="7">
        <v>651984.4</v>
      </c>
      <c r="N162" s="7">
        <v>651984.4</v>
      </c>
      <c r="O162" s="7">
        <v>651984.4</v>
      </c>
      <c r="P162" s="7">
        <v>651984.4</v>
      </c>
      <c r="Q162" s="7">
        <v>651984.4</v>
      </c>
      <c r="R162" s="190">
        <v>-1.9783333333333335</v>
      </c>
      <c r="S162" s="163">
        <v>0</v>
      </c>
      <c r="T162" s="72"/>
      <c r="U162" s="68"/>
      <c r="V162" s="68"/>
    </row>
    <row r="163" spans="1:36" s="66" customFormat="1" ht="12.75" customHeight="1" outlineLevel="1">
      <c r="A163" s="161" t="s">
        <v>144</v>
      </c>
      <c r="B163" s="161" t="s">
        <v>32</v>
      </c>
      <c r="C163" s="161" t="s">
        <v>42</v>
      </c>
      <c r="D163" s="161" t="s">
        <v>145</v>
      </c>
      <c r="E163" s="233">
        <v>652010.39</v>
      </c>
      <c r="F163" s="233">
        <v>877142.49</v>
      </c>
      <c r="G163" s="233">
        <v>777535.56</v>
      </c>
      <c r="H163" s="233">
        <v>1627764.37</v>
      </c>
      <c r="I163" s="233">
        <v>6128278.2699999996</v>
      </c>
      <c r="J163" s="233">
        <v>9379074.1600000001</v>
      </c>
      <c r="K163" s="233">
        <v>1680268.2</v>
      </c>
      <c r="L163" s="233">
        <v>330652.21000000002</v>
      </c>
      <c r="M163" s="233">
        <v>1981327.08</v>
      </c>
      <c r="N163" s="233">
        <v>6882035.2699999996</v>
      </c>
      <c r="O163" s="233">
        <v>4052647.23</v>
      </c>
      <c r="P163" s="233">
        <v>11603096.43</v>
      </c>
      <c r="Q163" s="233">
        <v>17455809.949999999</v>
      </c>
      <c r="R163" s="190">
        <v>-148986.95208333334</v>
      </c>
      <c r="S163" s="163">
        <v>0</v>
      </c>
      <c r="T163" s="77"/>
      <c r="U163" s="70"/>
      <c r="V163" s="68"/>
      <c r="W163" s="180"/>
      <c r="X163" s="182"/>
      <c r="Y163" s="182"/>
      <c r="Z163" s="182"/>
      <c r="AA163" s="182"/>
      <c r="AB163" s="192"/>
      <c r="AC163" s="182"/>
      <c r="AD163" s="182"/>
      <c r="AE163" s="182"/>
      <c r="AF163" s="180"/>
      <c r="AG163" s="182"/>
      <c r="AH163" s="180"/>
      <c r="AI163" s="193"/>
      <c r="AJ163" s="193"/>
    </row>
    <row r="164" spans="1:36" ht="12.75" customHeight="1" outlineLevel="1">
      <c r="A164" s="161" t="s">
        <v>144</v>
      </c>
      <c r="B164" s="161" t="s">
        <v>32</v>
      </c>
      <c r="C164" s="161" t="s">
        <v>34</v>
      </c>
      <c r="D164" s="161" t="s">
        <v>145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190">
        <v>-2958856.2737499997</v>
      </c>
      <c r="S164" s="163">
        <v>0</v>
      </c>
      <c r="T164" s="72"/>
      <c r="U164" s="68"/>
      <c r="V164" s="68"/>
    </row>
    <row r="165" spans="1:36" ht="12.75" customHeight="1" outlineLevel="1">
      <c r="A165" s="161" t="s">
        <v>146</v>
      </c>
      <c r="B165" s="161" t="s">
        <v>24</v>
      </c>
      <c r="C165" s="161" t="s">
        <v>25</v>
      </c>
      <c r="D165" s="161" t="s">
        <v>723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190">
        <v>-61596639.860000007</v>
      </c>
      <c r="S165" s="163">
        <v>0</v>
      </c>
      <c r="T165" s="72"/>
      <c r="U165" s="68"/>
      <c r="V165" s="68"/>
    </row>
    <row r="166" spans="1:36" ht="12.75" customHeight="1" outlineLevel="1">
      <c r="A166" s="161" t="s">
        <v>147</v>
      </c>
      <c r="B166" s="161" t="s">
        <v>44</v>
      </c>
      <c r="C166" s="161" t="s">
        <v>44</v>
      </c>
      <c r="D166" s="161" t="s">
        <v>724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190">
        <v>-1630861.5520833337</v>
      </c>
      <c r="S166" s="163">
        <v>45</v>
      </c>
      <c r="T166" s="72"/>
      <c r="U166" s="68"/>
      <c r="V166" s="68"/>
    </row>
    <row r="167" spans="1:36" ht="12.75" customHeight="1" outlineLevel="1">
      <c r="A167" s="161" t="s">
        <v>148</v>
      </c>
      <c r="B167" s="161" t="s">
        <v>44</v>
      </c>
      <c r="C167" s="161" t="s">
        <v>44</v>
      </c>
      <c r="D167" s="161" t="s">
        <v>149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190">
        <v>48545.835833333338</v>
      </c>
      <c r="S167" s="163">
        <v>45</v>
      </c>
      <c r="T167" s="72"/>
      <c r="U167" s="68"/>
      <c r="V167" s="68"/>
    </row>
    <row r="168" spans="1:36" ht="12.75" customHeight="1" outlineLevel="1">
      <c r="A168" s="161" t="s">
        <v>150</v>
      </c>
      <c r="B168" s="161" t="s">
        <v>44</v>
      </c>
      <c r="C168" s="161" t="s">
        <v>44</v>
      </c>
      <c r="D168" s="161" t="s">
        <v>151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190">
        <v>1787104.2883333333</v>
      </c>
      <c r="S168" s="163" t="s">
        <v>13</v>
      </c>
      <c r="T168" s="72"/>
      <c r="U168" s="68"/>
      <c r="V168" s="68"/>
    </row>
    <row r="169" spans="1:36" s="66" customFormat="1" ht="12.75" customHeight="1" outlineLevel="1">
      <c r="A169" s="161" t="s">
        <v>152</v>
      </c>
      <c r="B169" s="161" t="s">
        <v>44</v>
      </c>
      <c r="C169" s="161" t="s">
        <v>44</v>
      </c>
      <c r="D169" s="161" t="s">
        <v>153</v>
      </c>
      <c r="E169" s="233">
        <v>629624.65</v>
      </c>
      <c r="F169" s="233">
        <v>804036.8</v>
      </c>
      <c r="G169" s="233">
        <v>842755.02</v>
      </c>
      <c r="H169" s="233">
        <v>645730.1</v>
      </c>
      <c r="I169" s="233">
        <v>709130.27</v>
      </c>
      <c r="J169" s="233">
        <v>571307.53</v>
      </c>
      <c r="K169" s="233">
        <v>560837.18000000005</v>
      </c>
      <c r="L169" s="233">
        <v>488282.66000000003</v>
      </c>
      <c r="M169" s="233">
        <v>415329.99</v>
      </c>
      <c r="N169" s="233">
        <v>404204.12</v>
      </c>
      <c r="O169" s="233">
        <v>374412.68</v>
      </c>
      <c r="P169" s="233">
        <v>217276.15</v>
      </c>
      <c r="Q169" s="233">
        <v>226712.08000000002</v>
      </c>
      <c r="R169" s="190">
        <v>5113322.791666667</v>
      </c>
      <c r="S169" s="163" t="s">
        <v>13</v>
      </c>
      <c r="T169" s="77"/>
      <c r="U169" s="70"/>
      <c r="V169" s="68"/>
      <c r="W169" s="180"/>
      <c r="X169" s="182"/>
      <c r="Y169" s="182"/>
      <c r="Z169" s="182"/>
      <c r="AA169" s="182"/>
      <c r="AB169" s="192"/>
      <c r="AC169" s="182"/>
      <c r="AD169" s="182"/>
      <c r="AE169" s="180"/>
      <c r="AF169" s="182"/>
      <c r="AG169" s="182"/>
      <c r="AH169" s="180"/>
      <c r="AI169" s="193"/>
      <c r="AJ169" s="193"/>
    </row>
    <row r="170" spans="1:36" ht="12.75" customHeight="1" outlineLevel="1">
      <c r="A170" s="161" t="s">
        <v>154</v>
      </c>
      <c r="B170" s="161" t="s">
        <v>44</v>
      </c>
      <c r="C170" s="161" t="s">
        <v>44</v>
      </c>
      <c r="D170" s="161" t="s">
        <v>725</v>
      </c>
      <c r="E170" s="7">
        <v>57403894.93</v>
      </c>
      <c r="F170" s="7">
        <v>71054868.920000002</v>
      </c>
      <c r="G170" s="7">
        <v>72392686.709999993</v>
      </c>
      <c r="H170" s="7">
        <v>62012642.229999997</v>
      </c>
      <c r="I170" s="7">
        <v>58828116.340000004</v>
      </c>
      <c r="J170" s="7">
        <v>55719136.270000003</v>
      </c>
      <c r="K170" s="7">
        <v>45334475.369999997</v>
      </c>
      <c r="L170" s="7">
        <v>40225074.799999997</v>
      </c>
      <c r="M170" s="7">
        <v>37118242.189999998</v>
      </c>
      <c r="N170" s="7">
        <v>33106262.350000001</v>
      </c>
      <c r="O170" s="7">
        <v>31947244.420000002</v>
      </c>
      <c r="P170" s="7">
        <v>36744619.950000003</v>
      </c>
      <c r="Q170" s="7">
        <v>66904659.100000001</v>
      </c>
      <c r="R170" s="190">
        <v>20619471.795833331</v>
      </c>
      <c r="S170" s="163" t="s">
        <v>13</v>
      </c>
      <c r="T170" s="72"/>
      <c r="U170" s="68"/>
      <c r="V170" s="68"/>
    </row>
    <row r="171" spans="1:36" ht="12.75" customHeight="1" outlineLevel="1">
      <c r="A171" s="161" t="s">
        <v>155</v>
      </c>
      <c r="B171" s="161" t="s">
        <v>44</v>
      </c>
      <c r="C171" s="161" t="s">
        <v>44</v>
      </c>
      <c r="D171" s="161" t="s">
        <v>726</v>
      </c>
      <c r="E171" s="7">
        <v>881590.33000000007</v>
      </c>
      <c r="F171" s="7">
        <v>2694433.71</v>
      </c>
      <c r="G171" s="7">
        <v>1768750.34</v>
      </c>
      <c r="H171" s="7">
        <v>5343278.03</v>
      </c>
      <c r="I171" s="7">
        <v>7639697.4699999997</v>
      </c>
      <c r="J171" s="7">
        <v>6455089.8099999996</v>
      </c>
      <c r="K171" s="7">
        <v>8445184.3000000007</v>
      </c>
      <c r="L171" s="7">
        <v>17076335.530000001</v>
      </c>
      <c r="M171" s="7">
        <v>5656618.1699999999</v>
      </c>
      <c r="N171" s="7">
        <v>1590190.07</v>
      </c>
      <c r="O171" s="7">
        <v>7684985.2599999998</v>
      </c>
      <c r="P171" s="7">
        <v>8471164.8900000006</v>
      </c>
      <c r="Q171" s="7">
        <v>9549755.6099999994</v>
      </c>
      <c r="R171" s="190">
        <v>894305.90458333341</v>
      </c>
      <c r="S171" s="163" t="s">
        <v>13</v>
      </c>
      <c r="T171" s="72"/>
      <c r="U171" s="68"/>
      <c r="V171" s="68"/>
    </row>
    <row r="172" spans="1:36" ht="12.75" customHeight="1" outlineLevel="1">
      <c r="A172" s="161" t="s">
        <v>156</v>
      </c>
      <c r="B172" s="161" t="s">
        <v>44</v>
      </c>
      <c r="C172" s="161" t="s">
        <v>44</v>
      </c>
      <c r="D172" s="161" t="s">
        <v>157</v>
      </c>
      <c r="E172" s="7">
        <v>47819.12</v>
      </c>
      <c r="F172" s="7">
        <v>10212.6</v>
      </c>
      <c r="G172" s="7">
        <v>9078.61</v>
      </c>
      <c r="H172" s="7">
        <v>7944.62</v>
      </c>
      <c r="I172" s="7">
        <v>1918.3600000000001</v>
      </c>
      <c r="J172" s="7">
        <v>959.09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190">
        <v>2117320.1916666664</v>
      </c>
      <c r="S172" s="163" t="s">
        <v>13</v>
      </c>
      <c r="T172" s="72"/>
      <c r="U172" s="68"/>
      <c r="V172" s="68"/>
    </row>
    <row r="173" spans="1:36" ht="12.75" customHeight="1" outlineLevel="1">
      <c r="A173" s="161" t="s">
        <v>158</v>
      </c>
      <c r="B173" s="161" t="s">
        <v>44</v>
      </c>
      <c r="C173" s="161" t="s">
        <v>44</v>
      </c>
      <c r="D173" s="161" t="s">
        <v>727</v>
      </c>
      <c r="E173" s="7">
        <v>50623102</v>
      </c>
      <c r="F173" s="7">
        <v>46722791</v>
      </c>
      <c r="G173" s="7">
        <v>41482640</v>
      </c>
      <c r="H173" s="7">
        <v>39909682</v>
      </c>
      <c r="I173" s="7">
        <v>36188667</v>
      </c>
      <c r="J173" s="7">
        <v>33947634</v>
      </c>
      <c r="K173" s="7">
        <v>32989320</v>
      </c>
      <c r="L173" s="7">
        <v>36028359</v>
      </c>
      <c r="M173" s="7">
        <v>35852335</v>
      </c>
      <c r="N173" s="7">
        <v>32837408</v>
      </c>
      <c r="O173" s="7">
        <v>37779572</v>
      </c>
      <c r="P173" s="7">
        <v>44937821</v>
      </c>
      <c r="Q173" s="7">
        <v>48436401</v>
      </c>
      <c r="R173" s="190">
        <v>4529.0908333333327</v>
      </c>
      <c r="S173" s="163" t="s">
        <v>13</v>
      </c>
      <c r="T173" s="72"/>
      <c r="U173" s="68"/>
      <c r="V173" s="68"/>
    </row>
    <row r="174" spans="1:36" ht="12.75" customHeight="1" outlineLevel="1">
      <c r="A174" s="161" t="s">
        <v>159</v>
      </c>
      <c r="B174" s="161" t="s">
        <v>44</v>
      </c>
      <c r="C174" s="161" t="s">
        <v>44</v>
      </c>
      <c r="D174" s="161" t="s">
        <v>728</v>
      </c>
      <c r="E174" s="7">
        <v>38935000</v>
      </c>
      <c r="F174" s="7">
        <v>31544084</v>
      </c>
      <c r="G174" s="7">
        <v>26307058</v>
      </c>
      <c r="H174" s="7">
        <v>22793040</v>
      </c>
      <c r="I174" s="7">
        <v>17338744</v>
      </c>
      <c r="J174" s="7">
        <v>12615531</v>
      </c>
      <c r="K174" s="7">
        <v>8159770</v>
      </c>
      <c r="L174" s="7">
        <v>6386395</v>
      </c>
      <c r="M174" s="7">
        <v>6917854</v>
      </c>
      <c r="N174" s="7">
        <v>7943115</v>
      </c>
      <c r="O174" s="7">
        <v>14967359</v>
      </c>
      <c r="P174" s="7">
        <v>32391385</v>
      </c>
      <c r="Q174" s="7">
        <v>35636276</v>
      </c>
      <c r="R174" s="190">
        <v>-2530.6954166666665</v>
      </c>
      <c r="S174" s="163" t="s">
        <v>13</v>
      </c>
      <c r="T174" s="72"/>
      <c r="U174" s="68"/>
      <c r="V174" s="68"/>
    </row>
    <row r="175" spans="1:36" ht="12.75" customHeight="1" outlineLevel="1">
      <c r="A175" s="161" t="s">
        <v>160</v>
      </c>
      <c r="B175" s="161" t="s">
        <v>44</v>
      </c>
      <c r="C175" s="161" t="s">
        <v>44</v>
      </c>
      <c r="D175" s="161" t="s">
        <v>729</v>
      </c>
      <c r="E175" s="7">
        <v>12417193.710000001</v>
      </c>
      <c r="F175" s="7">
        <v>17646083.719999999</v>
      </c>
      <c r="G175" s="7">
        <v>18648045.719999999</v>
      </c>
      <c r="H175" s="7">
        <v>11029436.24</v>
      </c>
      <c r="I175" s="7">
        <v>10319306.15</v>
      </c>
      <c r="J175" s="7">
        <v>14873943.640000001</v>
      </c>
      <c r="K175" s="7">
        <v>18897638.420000002</v>
      </c>
      <c r="L175" s="7">
        <v>17646912.18</v>
      </c>
      <c r="M175" s="7">
        <v>15098698.369999999</v>
      </c>
      <c r="N175" s="7">
        <v>11014952.960000001</v>
      </c>
      <c r="O175" s="7">
        <v>10146138.43</v>
      </c>
      <c r="P175" s="7">
        <v>16284883.34</v>
      </c>
      <c r="Q175" s="7">
        <v>8605357.1899999995</v>
      </c>
      <c r="R175" s="190">
        <v>48861.21125</v>
      </c>
      <c r="S175" s="163" t="s">
        <v>13</v>
      </c>
      <c r="T175" s="72"/>
      <c r="U175" s="68"/>
      <c r="V175" s="68"/>
    </row>
    <row r="176" spans="1:36" ht="12.75" customHeight="1" outlineLevel="1">
      <c r="A176" s="161" t="s">
        <v>161</v>
      </c>
      <c r="B176" s="161" t="s">
        <v>44</v>
      </c>
      <c r="C176" s="161" t="s">
        <v>44</v>
      </c>
      <c r="D176" s="161" t="s">
        <v>162</v>
      </c>
      <c r="E176" s="7">
        <v>18631245.600000001</v>
      </c>
      <c r="F176" s="7">
        <v>22310075.399999999</v>
      </c>
      <c r="G176" s="7">
        <v>20846124.350000001</v>
      </c>
      <c r="H176" s="7">
        <v>24360366.98</v>
      </c>
      <c r="I176" s="7">
        <v>22622038.629999999</v>
      </c>
      <c r="J176" s="7">
        <v>14888363.970000001</v>
      </c>
      <c r="K176" s="7">
        <v>16773346.880000001</v>
      </c>
      <c r="L176" s="7">
        <v>28053443.390000001</v>
      </c>
      <c r="M176" s="7">
        <v>22121204.43</v>
      </c>
      <c r="N176" s="7">
        <v>23811207.649999999</v>
      </c>
      <c r="O176" s="7">
        <v>20099163.07</v>
      </c>
      <c r="P176" s="7">
        <v>21718911.66</v>
      </c>
      <c r="Q176" s="7">
        <v>21087456.379999999</v>
      </c>
      <c r="R176" s="190">
        <v>4659.8850000000002</v>
      </c>
      <c r="S176" s="163" t="s">
        <v>13</v>
      </c>
      <c r="T176" s="72"/>
      <c r="U176" s="68"/>
      <c r="V176" s="68"/>
    </row>
    <row r="177" spans="1:28" ht="12.75" customHeight="1" outlineLevel="1">
      <c r="A177" s="161" t="s">
        <v>163</v>
      </c>
      <c r="B177" s="161" t="s">
        <v>44</v>
      </c>
      <c r="C177" s="161" t="s">
        <v>44</v>
      </c>
      <c r="D177" s="161" t="s">
        <v>730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190">
        <v>12088.948749999998</v>
      </c>
      <c r="S177" s="163" t="s">
        <v>13</v>
      </c>
      <c r="T177" s="72"/>
      <c r="U177" s="68"/>
      <c r="V177" s="68"/>
    </row>
    <row r="178" spans="1:28" ht="12.75" customHeight="1" outlineLevel="1">
      <c r="A178" s="161" t="s">
        <v>164</v>
      </c>
      <c r="B178" s="161" t="s">
        <v>32</v>
      </c>
      <c r="C178" s="161" t="s">
        <v>27</v>
      </c>
      <c r="D178" s="161" t="s">
        <v>165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190">
        <v>15482583.45875</v>
      </c>
      <c r="S178" s="163">
        <v>23</v>
      </c>
      <c r="T178" s="72"/>
      <c r="U178" s="68"/>
      <c r="V178" s="68"/>
    </row>
    <row r="179" spans="1:28" ht="12.75" customHeight="1" outlineLevel="1">
      <c r="A179" s="161" t="s">
        <v>164</v>
      </c>
      <c r="B179" s="161" t="s">
        <v>32</v>
      </c>
      <c r="C179" s="161" t="s">
        <v>34</v>
      </c>
      <c r="D179" s="161" t="s">
        <v>165</v>
      </c>
      <c r="E179" s="7">
        <v>3862843.66</v>
      </c>
      <c r="F179" s="7">
        <v>2908740.75</v>
      </c>
      <c r="G179" s="7">
        <v>3435097.55</v>
      </c>
      <c r="H179" s="7">
        <v>5013525.17</v>
      </c>
      <c r="I179" s="7">
        <v>6762436.3799999999</v>
      </c>
      <c r="J179" s="7">
        <v>4862492.59</v>
      </c>
      <c r="K179" s="7">
        <v>4453841.58</v>
      </c>
      <c r="L179" s="7">
        <v>2943810.37</v>
      </c>
      <c r="M179" s="7">
        <v>4076188.66</v>
      </c>
      <c r="N179" s="7">
        <v>5489018.5300000003</v>
      </c>
      <c r="O179" s="7">
        <v>6648789.6600000001</v>
      </c>
      <c r="P179" s="7">
        <v>6589383.4199999999</v>
      </c>
      <c r="Q179" s="7">
        <v>829760.13</v>
      </c>
      <c r="R179" s="190">
        <v>1533313.4091666667</v>
      </c>
      <c r="S179" s="163">
        <v>23</v>
      </c>
      <c r="T179" s="72"/>
      <c r="U179" s="68"/>
      <c r="V179" s="68"/>
    </row>
    <row r="180" spans="1:28" ht="12.75" customHeight="1" outlineLevel="1">
      <c r="A180" s="161" t="s">
        <v>166</v>
      </c>
      <c r="B180" s="161" t="s">
        <v>32</v>
      </c>
      <c r="C180" s="161" t="s">
        <v>34</v>
      </c>
      <c r="D180" s="161" t="s">
        <v>167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507911.97000000003</v>
      </c>
      <c r="N180" s="7">
        <v>566738.6</v>
      </c>
      <c r="O180" s="7">
        <v>716381.03</v>
      </c>
      <c r="P180" s="7">
        <v>787077.04</v>
      </c>
      <c r="Q180" s="7">
        <v>817204.97</v>
      </c>
      <c r="R180" s="190">
        <v>225984.38791666666</v>
      </c>
      <c r="S180" s="163">
        <v>23</v>
      </c>
      <c r="T180" s="72"/>
      <c r="U180" s="68"/>
      <c r="V180" s="68"/>
    </row>
    <row r="181" spans="1:28" ht="12.75" customHeight="1" outlineLevel="1">
      <c r="A181" s="161" t="s">
        <v>168</v>
      </c>
      <c r="B181" s="161" t="s">
        <v>32</v>
      </c>
      <c r="C181" s="161" t="s">
        <v>34</v>
      </c>
      <c r="D181" s="161" t="s">
        <v>731</v>
      </c>
      <c r="E181" s="7">
        <v>2554.0700000000002</v>
      </c>
      <c r="F181" s="7">
        <v>-102566.53</v>
      </c>
      <c r="G181" s="7">
        <v>-102637.91</v>
      </c>
      <c r="H181" s="7">
        <v>2463.2000000000003</v>
      </c>
      <c r="I181" s="7">
        <v>-103069.04000000001</v>
      </c>
      <c r="J181" s="7">
        <v>-102898.25</v>
      </c>
      <c r="K181" s="7">
        <v>3657.73</v>
      </c>
      <c r="L181" s="7">
        <v>-102294.06</v>
      </c>
      <c r="M181" s="7">
        <v>3657.73</v>
      </c>
      <c r="N181" s="7">
        <v>3696.86</v>
      </c>
      <c r="O181" s="7">
        <v>-105215.1</v>
      </c>
      <c r="P181" s="7">
        <v>3657.73</v>
      </c>
      <c r="Q181" s="7">
        <v>1350.48</v>
      </c>
      <c r="R181" s="190">
        <v>163741.69749999998</v>
      </c>
      <c r="S181" s="163">
        <v>23</v>
      </c>
      <c r="T181" s="72"/>
      <c r="U181" s="68"/>
      <c r="V181" s="68"/>
    </row>
    <row r="182" spans="1:28" ht="12.75" customHeight="1" outlineLevel="1">
      <c r="A182" s="161" t="s">
        <v>732</v>
      </c>
      <c r="B182" s="161" t="s">
        <v>32</v>
      </c>
      <c r="C182" s="161" t="s">
        <v>25</v>
      </c>
      <c r="D182" s="161" t="s">
        <v>733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190">
        <v>17639.014166666668</v>
      </c>
      <c r="S182" s="163">
        <v>23</v>
      </c>
      <c r="T182" s="72"/>
      <c r="U182" s="68"/>
      <c r="V182" s="68"/>
      <c r="AB182" s="180"/>
    </row>
    <row r="183" spans="1:28" ht="12.75" customHeight="1" outlineLevel="1">
      <c r="A183" s="161" t="s">
        <v>732</v>
      </c>
      <c r="B183" s="161" t="s">
        <v>32</v>
      </c>
      <c r="C183" s="161" t="s">
        <v>27</v>
      </c>
      <c r="D183" s="161" t="s">
        <v>733</v>
      </c>
      <c r="E183" s="7">
        <v>800000</v>
      </c>
      <c r="F183" s="7">
        <v>799964</v>
      </c>
      <c r="G183" s="7">
        <v>804000</v>
      </c>
      <c r="H183" s="7">
        <v>1692368.96</v>
      </c>
      <c r="I183" s="7">
        <v>275400</v>
      </c>
      <c r="J183" s="7">
        <v>-26503.010000000002</v>
      </c>
      <c r="K183" s="7">
        <v>1384458.2</v>
      </c>
      <c r="L183" s="7">
        <v>1511059.45</v>
      </c>
      <c r="M183" s="7">
        <v>1614261.95</v>
      </c>
      <c r="N183" s="7">
        <v>1505736.7</v>
      </c>
      <c r="O183" s="7">
        <v>1379135.45</v>
      </c>
      <c r="P183" s="7">
        <v>1443149.2</v>
      </c>
      <c r="Q183" s="7">
        <v>676121.67</v>
      </c>
      <c r="R183" s="190">
        <v>-181.66249999999999</v>
      </c>
      <c r="S183" s="163">
        <v>23</v>
      </c>
      <c r="T183" s="72"/>
      <c r="U183" s="68"/>
      <c r="V183" s="68"/>
    </row>
    <row r="184" spans="1:28" ht="12.75" customHeight="1" outlineLevel="1">
      <c r="A184" s="161" t="s">
        <v>169</v>
      </c>
      <c r="B184" s="161" t="s">
        <v>44</v>
      </c>
      <c r="C184" s="161" t="s">
        <v>44</v>
      </c>
      <c r="D184" s="161" t="s">
        <v>170</v>
      </c>
      <c r="E184" s="7">
        <v>771499.16</v>
      </c>
      <c r="F184" s="7">
        <v>1322759</v>
      </c>
      <c r="G184" s="7">
        <v>1664038.34</v>
      </c>
      <c r="H184" s="7">
        <v>905753.36</v>
      </c>
      <c r="I184" s="7">
        <v>888572.95000000007</v>
      </c>
      <c r="J184" s="7">
        <v>990416.76</v>
      </c>
      <c r="K184" s="7">
        <v>1224882.1200000001</v>
      </c>
      <c r="L184" s="7">
        <v>1100993.18</v>
      </c>
      <c r="M184" s="7">
        <v>1057142.68</v>
      </c>
      <c r="N184" s="7">
        <v>948848.42</v>
      </c>
      <c r="O184" s="7">
        <v>1301949.3700000001</v>
      </c>
      <c r="P184" s="7">
        <v>1108996.43</v>
      </c>
      <c r="Q184" s="7">
        <v>2069781.05</v>
      </c>
      <c r="R184" s="190">
        <v>2696677.1666666665</v>
      </c>
      <c r="S184" s="163" t="s">
        <v>13</v>
      </c>
      <c r="T184" s="72"/>
      <c r="U184" s="68"/>
      <c r="V184" s="68"/>
    </row>
    <row r="185" spans="1:28" ht="12.75" customHeight="1" outlineLevel="1">
      <c r="A185" s="161" t="s">
        <v>171</v>
      </c>
      <c r="B185" s="161" t="s">
        <v>44</v>
      </c>
      <c r="C185" s="161" t="s">
        <v>44</v>
      </c>
      <c r="D185" s="161" t="s">
        <v>734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190">
        <v>1418707.3187499999</v>
      </c>
      <c r="S185" s="163" t="s">
        <v>13</v>
      </c>
      <c r="T185" s="72"/>
      <c r="U185" s="68"/>
      <c r="V185" s="68"/>
    </row>
    <row r="186" spans="1:28" ht="12.75" customHeight="1" outlineLevel="1">
      <c r="A186" s="161" t="s">
        <v>735</v>
      </c>
      <c r="B186" s="161" t="s">
        <v>44</v>
      </c>
      <c r="C186" s="161" t="s">
        <v>44</v>
      </c>
      <c r="D186" s="161" t="s">
        <v>736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-387.40000000000003</v>
      </c>
      <c r="P186" s="7">
        <v>0</v>
      </c>
      <c r="Q186" s="7">
        <v>0</v>
      </c>
      <c r="R186" s="190">
        <v>66566.099999999991</v>
      </c>
      <c r="S186" s="163" t="s">
        <v>13</v>
      </c>
      <c r="T186" s="72"/>
      <c r="U186" s="68"/>
      <c r="V186" s="68"/>
    </row>
    <row r="187" spans="1:28" ht="12.75" customHeight="1" outlineLevel="1">
      <c r="A187" s="161" t="s">
        <v>737</v>
      </c>
      <c r="B187" s="161" t="s">
        <v>44</v>
      </c>
      <c r="C187" s="161" t="s">
        <v>44</v>
      </c>
      <c r="D187" s="161" t="s">
        <v>738</v>
      </c>
      <c r="E187" s="7">
        <v>5045.41</v>
      </c>
      <c r="F187" s="7">
        <v>9090.41</v>
      </c>
      <c r="G187" s="7">
        <v>3654.41</v>
      </c>
      <c r="H187" s="7">
        <v>5044.41</v>
      </c>
      <c r="I187" s="7">
        <v>3914.41</v>
      </c>
      <c r="J187" s="7">
        <v>4029.4100000000003</v>
      </c>
      <c r="K187" s="7">
        <v>3849.41</v>
      </c>
      <c r="L187" s="7">
        <v>2914.41</v>
      </c>
      <c r="M187" s="7">
        <v>3979.4100000000003</v>
      </c>
      <c r="N187" s="7">
        <v>3849.41</v>
      </c>
      <c r="O187" s="7">
        <v>4044.4100000000003</v>
      </c>
      <c r="P187" s="7">
        <v>3914.41</v>
      </c>
      <c r="Q187" s="7">
        <v>5044.41</v>
      </c>
      <c r="R187" s="190">
        <v>803471.35416666663</v>
      </c>
      <c r="S187" s="163" t="s">
        <v>13</v>
      </c>
      <c r="T187" s="72"/>
      <c r="U187" s="68"/>
      <c r="V187" s="68"/>
    </row>
    <row r="188" spans="1:28" ht="12.75" customHeight="1" outlineLevel="1">
      <c r="A188" s="161" t="s">
        <v>172</v>
      </c>
      <c r="B188" s="161" t="s">
        <v>44</v>
      </c>
      <c r="C188" s="161" t="s">
        <v>44</v>
      </c>
      <c r="D188" s="161" t="s">
        <v>173</v>
      </c>
      <c r="E188" s="7">
        <v>616380.47</v>
      </c>
      <c r="F188" s="7">
        <v>274259.46000000002</v>
      </c>
      <c r="G188" s="7">
        <v>208014.83000000002</v>
      </c>
      <c r="H188" s="7">
        <v>233601.68</v>
      </c>
      <c r="I188" s="7">
        <v>1559590.6300000001</v>
      </c>
      <c r="J188" s="7">
        <v>814994.72</v>
      </c>
      <c r="K188" s="7">
        <v>1835317.73</v>
      </c>
      <c r="L188" s="7">
        <v>987008.95000000007</v>
      </c>
      <c r="M188" s="7">
        <v>321759.92</v>
      </c>
      <c r="N188" s="7">
        <v>1273462.8600000001</v>
      </c>
      <c r="O188" s="7">
        <v>1162603.94</v>
      </c>
      <c r="P188" s="7">
        <v>578791.22</v>
      </c>
      <c r="Q188" s="7">
        <v>3579307.69</v>
      </c>
      <c r="R188" s="190">
        <v>39755.073333333334</v>
      </c>
      <c r="S188" s="163" t="s">
        <v>13</v>
      </c>
      <c r="T188" s="72"/>
      <c r="U188" s="68"/>
      <c r="V188" s="68"/>
    </row>
    <row r="189" spans="1:28" ht="12.75" customHeight="1" outlineLevel="1">
      <c r="A189" s="161" t="s">
        <v>174</v>
      </c>
      <c r="B189" s="161" t="s">
        <v>44</v>
      </c>
      <c r="C189" s="161" t="s">
        <v>44</v>
      </c>
      <c r="D189" s="161" t="s">
        <v>175</v>
      </c>
      <c r="E189" s="49">
        <v>3491.03</v>
      </c>
      <c r="F189" s="49">
        <v>49973.69</v>
      </c>
      <c r="G189" s="49">
        <v>52981.1</v>
      </c>
      <c r="H189" s="49">
        <v>63212.770000000004</v>
      </c>
      <c r="I189" s="49">
        <v>76000</v>
      </c>
      <c r="J189" s="49">
        <v>1947.8600000000001</v>
      </c>
      <c r="K189" s="49">
        <v>35122.36</v>
      </c>
      <c r="L189" s="49">
        <v>39392.910000000003</v>
      </c>
      <c r="M189" s="49">
        <v>38679.129999999997</v>
      </c>
      <c r="N189" s="49">
        <v>53597.01</v>
      </c>
      <c r="O189" s="49">
        <v>1947.8700000000001</v>
      </c>
      <c r="P189" s="49">
        <v>1947.8700000000001</v>
      </c>
      <c r="Q189" s="49">
        <v>53414.090000000004</v>
      </c>
      <c r="R189" s="190">
        <v>73330.5</v>
      </c>
      <c r="S189" s="163" t="s">
        <v>13</v>
      </c>
      <c r="T189" s="72"/>
      <c r="U189" s="68"/>
      <c r="V189" s="68"/>
    </row>
    <row r="190" spans="1:28" ht="12.75" customHeight="1" outlineLevel="1">
      <c r="A190" s="161" t="s">
        <v>176</v>
      </c>
      <c r="B190" s="161" t="s">
        <v>44</v>
      </c>
      <c r="C190" s="161" t="s">
        <v>44</v>
      </c>
      <c r="D190" s="161" t="s">
        <v>177</v>
      </c>
      <c r="E190" s="7">
        <v>0</v>
      </c>
      <c r="F190" s="7">
        <v>0</v>
      </c>
      <c r="G190" s="7">
        <v>1500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4900</v>
      </c>
      <c r="N190" s="7">
        <v>0</v>
      </c>
      <c r="O190" s="7">
        <v>0</v>
      </c>
      <c r="P190" s="7">
        <v>0</v>
      </c>
      <c r="Q190" s="7">
        <v>0</v>
      </c>
      <c r="R190" s="190">
        <v>2717.4579166666667</v>
      </c>
      <c r="S190" s="163" t="s">
        <v>13</v>
      </c>
      <c r="T190" s="72"/>
      <c r="U190" s="68"/>
      <c r="V190" s="68"/>
    </row>
    <row r="191" spans="1:28" ht="12.75" customHeight="1" outlineLevel="1">
      <c r="A191" s="161" t="s">
        <v>178</v>
      </c>
      <c r="B191" s="161" t="s">
        <v>44</v>
      </c>
      <c r="C191" s="161" t="s">
        <v>44</v>
      </c>
      <c r="D191" s="161" t="s">
        <v>739</v>
      </c>
      <c r="E191" s="7">
        <v>0</v>
      </c>
      <c r="F191" s="7">
        <v>0</v>
      </c>
      <c r="G191" s="7">
        <v>0</v>
      </c>
      <c r="H191" s="7">
        <v>5371.18</v>
      </c>
      <c r="I191" s="7">
        <v>10742.36</v>
      </c>
      <c r="J191" s="7">
        <v>34056.76</v>
      </c>
      <c r="K191" s="7">
        <v>34056.76</v>
      </c>
      <c r="L191" s="7">
        <v>23461.61</v>
      </c>
      <c r="M191" s="7">
        <v>75764.66</v>
      </c>
      <c r="N191" s="7">
        <v>79158.95</v>
      </c>
      <c r="O191" s="7">
        <v>60977.3</v>
      </c>
      <c r="P191" s="7">
        <v>79397.41</v>
      </c>
      <c r="Q191" s="7">
        <v>52862.54</v>
      </c>
      <c r="R191" s="190">
        <v>89497.802499999991</v>
      </c>
      <c r="S191" s="163" t="s">
        <v>13</v>
      </c>
      <c r="T191" s="72"/>
      <c r="U191" s="68"/>
      <c r="V191" s="68"/>
    </row>
    <row r="192" spans="1:28" ht="12.75" customHeight="1" outlineLevel="1">
      <c r="A192" s="161" t="s">
        <v>179</v>
      </c>
      <c r="B192" s="161" t="s">
        <v>44</v>
      </c>
      <c r="C192" s="161" t="s">
        <v>44</v>
      </c>
      <c r="D192" s="161" t="s">
        <v>180</v>
      </c>
      <c r="E192" s="7">
        <v>377850.87</v>
      </c>
      <c r="F192" s="7">
        <v>489607.46</v>
      </c>
      <c r="G192" s="7">
        <v>439698.44</v>
      </c>
      <c r="H192" s="7">
        <v>455561.47000000003</v>
      </c>
      <c r="I192" s="7">
        <v>496304.77</v>
      </c>
      <c r="J192" s="7">
        <v>511813.9</v>
      </c>
      <c r="K192" s="7">
        <v>476733.61</v>
      </c>
      <c r="L192" s="7">
        <v>549384.65</v>
      </c>
      <c r="M192" s="7">
        <v>617086.71</v>
      </c>
      <c r="N192" s="7">
        <v>498622.14</v>
      </c>
      <c r="O192" s="7">
        <v>587943.31000000006</v>
      </c>
      <c r="P192" s="7">
        <v>628141.23</v>
      </c>
      <c r="Q192" s="7">
        <v>788551.43</v>
      </c>
      <c r="R192" s="190">
        <v>2061296.1025</v>
      </c>
      <c r="S192" s="163" t="s">
        <v>13</v>
      </c>
      <c r="T192" s="72"/>
      <c r="U192" s="68"/>
      <c r="V192" s="68"/>
    </row>
    <row r="193" spans="1:22" ht="12.75" customHeight="1" outlineLevel="1">
      <c r="A193" s="161" t="s">
        <v>181</v>
      </c>
      <c r="B193" s="161" t="s">
        <v>44</v>
      </c>
      <c r="C193" s="161" t="s">
        <v>44</v>
      </c>
      <c r="D193" s="161" t="s">
        <v>182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190">
        <v>347391</v>
      </c>
      <c r="S193" s="163" t="s">
        <v>13</v>
      </c>
      <c r="T193" s="72"/>
      <c r="U193" s="68"/>
      <c r="V193" s="68"/>
    </row>
    <row r="194" spans="1:22" ht="12.75" customHeight="1" outlineLevel="1">
      <c r="A194" s="161" t="s">
        <v>740</v>
      </c>
      <c r="B194" s="161" t="s">
        <v>44</v>
      </c>
      <c r="C194" s="161" t="s">
        <v>44</v>
      </c>
      <c r="D194" s="161" t="s">
        <v>741</v>
      </c>
      <c r="E194" s="7">
        <v>45298</v>
      </c>
      <c r="F194" s="7">
        <v>45298</v>
      </c>
      <c r="G194" s="7">
        <v>45298</v>
      </c>
      <c r="H194" s="7">
        <v>50828</v>
      </c>
      <c r="I194" s="7">
        <v>50828</v>
      </c>
      <c r="J194" s="7">
        <v>50828</v>
      </c>
      <c r="K194" s="7">
        <v>46878</v>
      </c>
      <c r="L194" s="7">
        <v>46878</v>
      </c>
      <c r="M194" s="7">
        <v>46878</v>
      </c>
      <c r="N194" s="7">
        <v>46088</v>
      </c>
      <c r="O194" s="7">
        <v>46088</v>
      </c>
      <c r="P194" s="7">
        <v>46088</v>
      </c>
      <c r="Q194" s="7">
        <v>46088</v>
      </c>
      <c r="R194" s="190">
        <v>92583.981666666674</v>
      </c>
      <c r="S194" s="163"/>
      <c r="T194" s="72"/>
      <c r="U194" s="68"/>
      <c r="V194" s="68"/>
    </row>
    <row r="195" spans="1:22" ht="12.75" customHeight="1" outlineLevel="1">
      <c r="A195" s="161" t="s">
        <v>742</v>
      </c>
      <c r="B195" s="161" t="s">
        <v>30</v>
      </c>
      <c r="C195" s="161" t="s">
        <v>27</v>
      </c>
      <c r="D195" s="161" t="s">
        <v>743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190">
        <v>-29013.274166666666</v>
      </c>
      <c r="S195" s="163">
        <v>0</v>
      </c>
      <c r="T195" s="72"/>
      <c r="U195" s="68"/>
      <c r="V195" s="68"/>
    </row>
    <row r="196" spans="1:22" ht="12.75" customHeight="1" outlineLevel="1">
      <c r="A196" s="161" t="s">
        <v>183</v>
      </c>
      <c r="B196" s="161" t="s">
        <v>32</v>
      </c>
      <c r="C196" s="161" t="s">
        <v>28</v>
      </c>
      <c r="D196" s="161" t="s">
        <v>184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190">
        <v>14718.426249999999</v>
      </c>
      <c r="S196" s="163">
        <v>0</v>
      </c>
      <c r="T196" s="72"/>
      <c r="U196" s="68"/>
      <c r="V196" s="68"/>
    </row>
    <row r="197" spans="1:22" ht="12.75" customHeight="1" outlineLevel="1">
      <c r="A197" s="161" t="s">
        <v>183</v>
      </c>
      <c r="B197" s="161" t="s">
        <v>32</v>
      </c>
      <c r="C197" s="161" t="s">
        <v>34</v>
      </c>
      <c r="D197" s="161" t="s">
        <v>184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190">
        <v>34497.74</v>
      </c>
      <c r="S197" s="163">
        <v>0</v>
      </c>
      <c r="T197" s="72"/>
      <c r="U197" s="68"/>
      <c r="V197" s="68"/>
    </row>
    <row r="198" spans="1:22" ht="12.75" customHeight="1" outlineLevel="1">
      <c r="A198" s="161" t="s">
        <v>183</v>
      </c>
      <c r="B198" s="161" t="s">
        <v>32</v>
      </c>
      <c r="C198" s="161" t="s">
        <v>29</v>
      </c>
      <c r="D198" s="161" t="s">
        <v>184</v>
      </c>
      <c r="E198" s="7">
        <v>-27174.14</v>
      </c>
      <c r="F198" s="7">
        <v>-28119.11</v>
      </c>
      <c r="G198" s="7">
        <v>-27187.279999999999</v>
      </c>
      <c r="H198" s="7">
        <v>-26850.880000000001</v>
      </c>
      <c r="I198" s="7">
        <v>-17766.22</v>
      </c>
      <c r="J198" s="7">
        <v>-29648.37</v>
      </c>
      <c r="K198" s="7">
        <v>-31488.97</v>
      </c>
      <c r="L198" s="7">
        <v>-33516.620000000003</v>
      </c>
      <c r="M198" s="7">
        <v>-33248.04</v>
      </c>
      <c r="N198" s="7">
        <v>-31859.68</v>
      </c>
      <c r="O198" s="7">
        <v>-27850.510000000002</v>
      </c>
      <c r="P198" s="7">
        <v>-33593.72</v>
      </c>
      <c r="Q198" s="7">
        <v>-39361</v>
      </c>
      <c r="R198" s="190">
        <v>31331.024166666666</v>
      </c>
      <c r="S198" s="163">
        <v>0</v>
      </c>
      <c r="T198" s="72"/>
      <c r="U198" s="68"/>
      <c r="V198" s="68"/>
    </row>
    <row r="199" spans="1:22" ht="12.75" customHeight="1" outlineLevel="1">
      <c r="A199" s="161" t="s">
        <v>185</v>
      </c>
      <c r="B199" s="161" t="s">
        <v>30</v>
      </c>
      <c r="C199" s="161" t="s">
        <v>27</v>
      </c>
      <c r="D199" s="161" t="s">
        <v>186</v>
      </c>
      <c r="E199" s="7">
        <v>-23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190">
        <v>7558.801666666669</v>
      </c>
      <c r="S199" s="163">
        <v>0</v>
      </c>
      <c r="T199" s="72"/>
      <c r="U199" s="68"/>
      <c r="V199" s="68"/>
    </row>
    <row r="200" spans="1:22" ht="12.75" customHeight="1" outlineLevel="1">
      <c r="A200" s="161" t="s">
        <v>187</v>
      </c>
      <c r="B200" s="161" t="s">
        <v>30</v>
      </c>
      <c r="C200" s="161" t="s">
        <v>27</v>
      </c>
      <c r="D200" s="161" t="s">
        <v>188</v>
      </c>
      <c r="E200" s="7">
        <v>0</v>
      </c>
      <c r="F200" s="7">
        <v>-455.76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190">
        <v>203.79208333333403</v>
      </c>
      <c r="S200" s="163">
        <v>0</v>
      </c>
      <c r="T200" s="72"/>
      <c r="U200" s="68"/>
      <c r="V200" s="68"/>
    </row>
    <row r="201" spans="1:22" ht="12.75" customHeight="1" outlineLevel="1">
      <c r="A201" s="161" t="s">
        <v>189</v>
      </c>
      <c r="B201" s="161" t="s">
        <v>30</v>
      </c>
      <c r="C201" s="161" t="s">
        <v>27</v>
      </c>
      <c r="D201" s="161" t="s">
        <v>190</v>
      </c>
      <c r="E201" s="7">
        <v>-6796.91</v>
      </c>
      <c r="F201" s="7">
        <v>-7966.74</v>
      </c>
      <c r="G201" s="7">
        <v>-5250.46</v>
      </c>
      <c r="H201" s="7">
        <v>-4749.72</v>
      </c>
      <c r="I201" s="7">
        <v>-4952.9400000000005</v>
      </c>
      <c r="J201" s="7">
        <v>-7410.9400000000005</v>
      </c>
      <c r="K201" s="7">
        <v>-7379.82</v>
      </c>
      <c r="L201" s="7">
        <v>-7590.43</v>
      </c>
      <c r="M201" s="7">
        <v>-5974.85</v>
      </c>
      <c r="N201" s="7">
        <v>-6557.85</v>
      </c>
      <c r="O201" s="7">
        <v>-8474.76</v>
      </c>
      <c r="P201" s="7">
        <v>-9857.76</v>
      </c>
      <c r="Q201" s="7">
        <v>-9501.66</v>
      </c>
      <c r="R201" s="190">
        <v>-4058.8762499999998</v>
      </c>
      <c r="S201" s="163">
        <v>0</v>
      </c>
      <c r="T201" s="72"/>
      <c r="U201" s="68"/>
      <c r="V201" s="68"/>
    </row>
    <row r="202" spans="1:22" ht="12.75" customHeight="1" outlineLevel="1">
      <c r="A202" s="161" t="s">
        <v>191</v>
      </c>
      <c r="B202" s="161" t="s">
        <v>30</v>
      </c>
      <c r="C202" s="161" t="s">
        <v>27</v>
      </c>
      <c r="D202" s="161" t="s">
        <v>192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190">
        <v>-7892.0275000000001</v>
      </c>
      <c r="S202" s="163">
        <v>0</v>
      </c>
      <c r="T202" s="75"/>
      <c r="U202" s="68"/>
      <c r="V202" s="68"/>
    </row>
    <row r="203" spans="1:22" ht="12.75" customHeight="1" outlineLevel="1">
      <c r="A203" s="161" t="s">
        <v>193</v>
      </c>
      <c r="B203" s="161" t="s">
        <v>30</v>
      </c>
      <c r="C203" s="161" t="s">
        <v>27</v>
      </c>
      <c r="D203" s="161" t="s">
        <v>194</v>
      </c>
      <c r="E203" s="7">
        <v>0</v>
      </c>
      <c r="F203" s="7">
        <v>-85.64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190">
        <v>571.42916666666667</v>
      </c>
      <c r="S203" s="163">
        <v>0</v>
      </c>
      <c r="T203" s="75"/>
      <c r="U203" s="68"/>
      <c r="V203" s="68"/>
    </row>
    <row r="204" spans="1:22" ht="12.75" customHeight="1" outlineLevel="1">
      <c r="A204" s="161" t="s">
        <v>195</v>
      </c>
      <c r="B204" s="161" t="s">
        <v>30</v>
      </c>
      <c r="C204" s="161" t="s">
        <v>27</v>
      </c>
      <c r="D204" s="161" t="s">
        <v>196</v>
      </c>
      <c r="E204" s="7">
        <v>-644.76</v>
      </c>
      <c r="F204" s="7">
        <v>-791.25</v>
      </c>
      <c r="G204" s="7">
        <v>-731.41</v>
      </c>
      <c r="H204" s="7">
        <v>-5308.46</v>
      </c>
      <c r="I204" s="7">
        <v>-5889.81</v>
      </c>
      <c r="J204" s="7">
        <v>-5889.81</v>
      </c>
      <c r="K204" s="7">
        <v>-6589.81</v>
      </c>
      <c r="L204" s="7">
        <v>-6589.81</v>
      </c>
      <c r="M204" s="7">
        <v>-5950.95</v>
      </c>
      <c r="N204" s="7">
        <v>-5912.12</v>
      </c>
      <c r="O204" s="7">
        <v>-6812.12</v>
      </c>
      <c r="P204" s="7">
        <v>-6444.51</v>
      </c>
      <c r="Q204" s="7">
        <v>-6409.03</v>
      </c>
      <c r="R204" s="190">
        <v>-6105.0079166666665</v>
      </c>
      <c r="S204" s="163">
        <v>0</v>
      </c>
      <c r="T204" s="72"/>
      <c r="U204" s="68"/>
      <c r="V204" s="68"/>
    </row>
    <row r="205" spans="1:22" ht="12.75" customHeight="1" outlineLevel="1">
      <c r="A205" s="161" t="s">
        <v>197</v>
      </c>
      <c r="B205" s="161" t="s">
        <v>44</v>
      </c>
      <c r="C205" s="161" t="s">
        <v>44</v>
      </c>
      <c r="D205" s="161" t="s">
        <v>198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190">
        <v>211815.64999999994</v>
      </c>
      <c r="S205" s="163"/>
      <c r="T205" s="72"/>
      <c r="U205" s="68"/>
      <c r="V205" s="68"/>
    </row>
    <row r="206" spans="1:22" ht="12.75" customHeight="1" outlineLevel="1">
      <c r="A206" s="161" t="s">
        <v>744</v>
      </c>
      <c r="B206" s="161" t="s">
        <v>44</v>
      </c>
      <c r="C206" s="161" t="s">
        <v>44</v>
      </c>
      <c r="D206" s="161" t="s">
        <v>745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190">
        <v>916666.65750000009</v>
      </c>
      <c r="S206" s="163">
        <v>23</v>
      </c>
      <c r="T206" s="72"/>
      <c r="U206" s="68"/>
      <c r="V206" s="68"/>
    </row>
    <row r="207" spans="1:22" ht="12.75" customHeight="1" outlineLevel="1">
      <c r="A207" s="161" t="s">
        <v>199</v>
      </c>
      <c r="B207" s="161" t="s">
        <v>44</v>
      </c>
      <c r="C207" s="161" t="s">
        <v>44</v>
      </c>
      <c r="D207" s="161" t="s">
        <v>746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190">
        <v>19241.681249999998</v>
      </c>
      <c r="S207" s="163"/>
      <c r="T207" s="72"/>
      <c r="U207" s="68"/>
      <c r="V207" s="68"/>
    </row>
    <row r="208" spans="1:22" ht="12.75" customHeight="1" outlineLevel="1">
      <c r="A208" s="161" t="s">
        <v>200</v>
      </c>
      <c r="B208" s="161" t="s">
        <v>44</v>
      </c>
      <c r="C208" s="161" t="s">
        <v>44</v>
      </c>
      <c r="D208" s="161" t="s">
        <v>201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190">
        <v>710363.79999999993</v>
      </c>
      <c r="S208" s="163"/>
      <c r="T208" s="72"/>
      <c r="U208" s="68"/>
      <c r="V208" s="68"/>
    </row>
    <row r="209" spans="1:22" ht="12.75" customHeight="1" outlineLevel="1">
      <c r="A209" s="161" t="s">
        <v>202</v>
      </c>
      <c r="B209" s="161" t="s">
        <v>44</v>
      </c>
      <c r="C209" s="161" t="s">
        <v>44</v>
      </c>
      <c r="D209" s="161" t="s">
        <v>203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190">
        <v>1080527.54</v>
      </c>
      <c r="S209" s="163"/>
      <c r="T209" s="72"/>
      <c r="U209" s="68"/>
      <c r="V209" s="68"/>
    </row>
    <row r="210" spans="1:22" ht="12.75" customHeight="1" outlineLevel="1">
      <c r="A210" s="161" t="s">
        <v>204</v>
      </c>
      <c r="B210" s="161" t="s">
        <v>44</v>
      </c>
      <c r="C210" s="161" t="s">
        <v>44</v>
      </c>
      <c r="D210" s="161" t="s">
        <v>747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190">
        <v>82821.277500000011</v>
      </c>
      <c r="S210" s="163">
        <v>23</v>
      </c>
      <c r="T210" s="72"/>
      <c r="U210" s="68"/>
      <c r="V210" s="68"/>
    </row>
    <row r="211" spans="1:22" ht="12.75" customHeight="1" outlineLevel="1">
      <c r="A211" s="161" t="s">
        <v>205</v>
      </c>
      <c r="B211" s="161" t="s">
        <v>44</v>
      </c>
      <c r="C211" s="161" t="s">
        <v>44</v>
      </c>
      <c r="D211" s="161" t="s">
        <v>206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190">
        <v>2138502.25</v>
      </c>
      <c r="S211" s="163">
        <v>46</v>
      </c>
      <c r="T211" s="72"/>
      <c r="U211" s="68"/>
      <c r="V211" s="68"/>
    </row>
    <row r="212" spans="1:22" ht="12.75" customHeight="1" outlineLevel="1">
      <c r="A212" s="161" t="s">
        <v>207</v>
      </c>
      <c r="B212" s="161" t="s">
        <v>44</v>
      </c>
      <c r="C212" s="161" t="s">
        <v>44</v>
      </c>
      <c r="D212" s="161" t="s">
        <v>208</v>
      </c>
      <c r="E212" s="7">
        <v>21029791.93</v>
      </c>
      <c r="F212" s="7">
        <v>21106814.969999999</v>
      </c>
      <c r="G212" s="7">
        <v>21200338.010000002</v>
      </c>
      <c r="H212" s="7">
        <v>21297566.010000002</v>
      </c>
      <c r="I212" s="7">
        <v>21433073.039999999</v>
      </c>
      <c r="J212" s="7">
        <v>21591401.940000001</v>
      </c>
      <c r="K212" s="7">
        <v>21750491.489999998</v>
      </c>
      <c r="L212" s="7">
        <v>21888522.629999999</v>
      </c>
      <c r="M212" s="7">
        <v>22024200.82</v>
      </c>
      <c r="N212" s="7">
        <v>22126811.07</v>
      </c>
      <c r="O212" s="7">
        <v>22230204.030000001</v>
      </c>
      <c r="P212" s="7">
        <v>22321997.859999999</v>
      </c>
      <c r="Q212" s="7">
        <v>22384345.059999999</v>
      </c>
      <c r="R212" s="190">
        <v>12299064.708333334</v>
      </c>
      <c r="S212" s="163">
        <v>46</v>
      </c>
      <c r="T212" s="72"/>
      <c r="U212" s="68"/>
      <c r="V212" s="68"/>
    </row>
    <row r="213" spans="1:22" ht="12.75" customHeight="1" outlineLevel="1">
      <c r="A213" s="161" t="s">
        <v>209</v>
      </c>
      <c r="B213" s="161" t="s">
        <v>44</v>
      </c>
      <c r="C213" s="161" t="s">
        <v>44</v>
      </c>
      <c r="D213" s="161" t="s">
        <v>748</v>
      </c>
      <c r="E213" s="7">
        <v>44724812.75</v>
      </c>
      <c r="F213" s="7">
        <v>44964059.5</v>
      </c>
      <c r="G213" s="7">
        <v>45205043.950000003</v>
      </c>
      <c r="H213" s="7">
        <v>45467583.270000003</v>
      </c>
      <c r="I213" s="7">
        <v>45825009.710000001</v>
      </c>
      <c r="J213" s="7">
        <v>46177803.240000002</v>
      </c>
      <c r="K213" s="7">
        <v>46529821.390000001</v>
      </c>
      <c r="L213" s="7">
        <v>46836519.079999998</v>
      </c>
      <c r="M213" s="7">
        <v>47150172.82</v>
      </c>
      <c r="N213" s="7">
        <v>47445136.43</v>
      </c>
      <c r="O213" s="7">
        <v>47763580.259999998</v>
      </c>
      <c r="P213" s="7">
        <v>48047480.859999999</v>
      </c>
      <c r="Q213" s="7">
        <v>48312319.340000004</v>
      </c>
      <c r="R213" s="190">
        <v>99085.204166666663</v>
      </c>
      <c r="S213" s="163">
        <v>46</v>
      </c>
      <c r="T213" s="72"/>
      <c r="U213" s="68"/>
      <c r="V213" s="68"/>
    </row>
    <row r="214" spans="1:22" ht="12.75" customHeight="1" outlineLevel="1">
      <c r="A214" s="161" t="s">
        <v>749</v>
      </c>
      <c r="B214" s="161" t="s">
        <v>44</v>
      </c>
      <c r="C214" s="161" t="s">
        <v>44</v>
      </c>
      <c r="D214" s="161" t="s">
        <v>748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190">
        <v>504035.35000000009</v>
      </c>
      <c r="S214" s="163">
        <v>46</v>
      </c>
      <c r="T214" s="72"/>
      <c r="U214" s="68"/>
      <c r="V214" s="68"/>
    </row>
    <row r="215" spans="1:22" ht="12.75" customHeight="1" outlineLevel="1">
      <c r="A215" s="161" t="s">
        <v>750</v>
      </c>
      <c r="B215" s="161" t="s">
        <v>44</v>
      </c>
      <c r="C215" s="161" t="s">
        <v>44</v>
      </c>
      <c r="D215" s="161" t="s">
        <v>751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190">
        <v>101394.80625000001</v>
      </c>
      <c r="S215" s="163">
        <v>46</v>
      </c>
      <c r="T215" s="72"/>
      <c r="U215" s="68"/>
      <c r="V215" s="68"/>
    </row>
    <row r="216" spans="1:22" ht="12.75" customHeight="1" outlineLevel="1">
      <c r="A216" s="161" t="s">
        <v>210</v>
      </c>
      <c r="B216" s="161" t="s">
        <v>44</v>
      </c>
      <c r="C216" s="161" t="s">
        <v>44</v>
      </c>
      <c r="D216" s="161" t="s">
        <v>752</v>
      </c>
      <c r="E216" s="7">
        <v>964460.5</v>
      </c>
      <c r="F216" s="7">
        <v>964460.5</v>
      </c>
      <c r="G216" s="7">
        <v>964460.5</v>
      </c>
      <c r="H216" s="7">
        <v>964460.5</v>
      </c>
      <c r="I216" s="7">
        <v>964460.5</v>
      </c>
      <c r="J216" s="7">
        <v>964460.5</v>
      </c>
      <c r="K216" s="7">
        <v>964460.5</v>
      </c>
      <c r="L216" s="7">
        <v>964460.5</v>
      </c>
      <c r="M216" s="7">
        <v>964460.5</v>
      </c>
      <c r="N216" s="7">
        <v>964460.5</v>
      </c>
      <c r="O216" s="7">
        <v>964460.5</v>
      </c>
      <c r="P216" s="7">
        <v>964460.5</v>
      </c>
      <c r="Q216" s="7">
        <v>964460.5</v>
      </c>
      <c r="R216" s="190">
        <v>1.25E-3</v>
      </c>
      <c r="S216" s="163">
        <v>5</v>
      </c>
      <c r="T216" s="72"/>
      <c r="U216" s="68"/>
      <c r="V216" s="68"/>
    </row>
    <row r="217" spans="1:22" ht="12.75" customHeight="1" outlineLevel="1">
      <c r="A217" s="161" t="s">
        <v>211</v>
      </c>
      <c r="B217" s="161" t="s">
        <v>44</v>
      </c>
      <c r="C217" s="161" t="s">
        <v>44</v>
      </c>
      <c r="D217" s="161" t="s">
        <v>212</v>
      </c>
      <c r="E217" s="7">
        <v>11983069.130000001</v>
      </c>
      <c r="F217" s="7">
        <v>12010174.84</v>
      </c>
      <c r="G217" s="7">
        <v>12045881.140000001</v>
      </c>
      <c r="H217" s="7">
        <v>12103112.73</v>
      </c>
      <c r="I217" s="7">
        <v>12177610.01</v>
      </c>
      <c r="J217" s="7">
        <v>12285390.640000001</v>
      </c>
      <c r="K217" s="7">
        <v>12390229.82</v>
      </c>
      <c r="L217" s="7">
        <v>12495372.470000001</v>
      </c>
      <c r="M217" s="7">
        <v>12600994.689999999</v>
      </c>
      <c r="N217" s="7">
        <v>12685234.039999999</v>
      </c>
      <c r="O217" s="7">
        <v>12747249.93</v>
      </c>
      <c r="P217" s="7">
        <v>12799685.189999999</v>
      </c>
      <c r="Q217" s="7">
        <v>12826591.460000001</v>
      </c>
      <c r="R217" s="190">
        <v>364385.05</v>
      </c>
      <c r="S217" s="163">
        <v>5</v>
      </c>
      <c r="T217" s="72"/>
      <c r="U217" s="68"/>
      <c r="V217" s="68"/>
    </row>
    <row r="218" spans="1:22" ht="12.75" customHeight="1" outlineLevel="1">
      <c r="A218" s="161" t="s">
        <v>213</v>
      </c>
      <c r="B218" s="161" t="s">
        <v>44</v>
      </c>
      <c r="C218" s="161" t="s">
        <v>44</v>
      </c>
      <c r="D218" s="161" t="s">
        <v>214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190">
        <v>11732661.447083334</v>
      </c>
      <c r="S218" s="163">
        <v>5</v>
      </c>
      <c r="T218" s="72"/>
      <c r="U218" s="68"/>
      <c r="V218" s="68"/>
    </row>
    <row r="219" spans="1:22" ht="12.75" customHeight="1" outlineLevel="1">
      <c r="A219" s="161" t="s">
        <v>215</v>
      </c>
      <c r="B219" s="161" t="s">
        <v>44</v>
      </c>
      <c r="C219" s="161" t="s">
        <v>44</v>
      </c>
      <c r="D219" s="161" t="s">
        <v>216</v>
      </c>
      <c r="E219" s="7">
        <v>-3737801.78</v>
      </c>
      <c r="F219" s="7">
        <v>-3775775.94</v>
      </c>
      <c r="G219" s="7">
        <v>-3815550.52</v>
      </c>
      <c r="H219" s="7">
        <v>-3847405.43</v>
      </c>
      <c r="I219" s="7">
        <v>-3889652.2600000002</v>
      </c>
      <c r="J219" s="7">
        <v>-3916562.63</v>
      </c>
      <c r="K219" s="7">
        <v>-3953862.7600000002</v>
      </c>
      <c r="L219" s="7">
        <v>-3986616.96</v>
      </c>
      <c r="M219" s="7">
        <v>-4021878.12</v>
      </c>
      <c r="N219" s="7">
        <v>-4053771.63</v>
      </c>
      <c r="O219" s="7">
        <v>-4084366.25</v>
      </c>
      <c r="P219" s="7">
        <v>-4121433.66</v>
      </c>
      <c r="Q219" s="7">
        <v>-4146507.79</v>
      </c>
      <c r="R219" s="190">
        <v>16589.47</v>
      </c>
      <c r="S219" s="163">
        <v>5</v>
      </c>
      <c r="T219" s="72"/>
      <c r="U219" s="68"/>
      <c r="V219" s="68"/>
    </row>
    <row r="220" spans="1:22" ht="12.75" customHeight="1" outlineLevel="1">
      <c r="A220" s="161" t="s">
        <v>217</v>
      </c>
      <c r="B220" s="161" t="s">
        <v>44</v>
      </c>
      <c r="C220" s="161" t="s">
        <v>44</v>
      </c>
      <c r="D220" s="161" t="s">
        <v>218</v>
      </c>
      <c r="E220" s="7">
        <v>-7788756.5800000001</v>
      </c>
      <c r="F220" s="7">
        <v>-7867898.7000000002</v>
      </c>
      <c r="G220" s="7">
        <v>-7932399.6100000003</v>
      </c>
      <c r="H220" s="7">
        <v>-7999815.6500000004</v>
      </c>
      <c r="I220" s="7">
        <v>-8100972.4299999997</v>
      </c>
      <c r="J220" s="7">
        <v>-8176167.0300000003</v>
      </c>
      <c r="K220" s="7">
        <v>-8253861.7999999998</v>
      </c>
      <c r="L220" s="7">
        <v>-8322985.2300000004</v>
      </c>
      <c r="M220" s="7">
        <v>-8389782.8200000003</v>
      </c>
      <c r="N220" s="7">
        <v>-8480641.6099999994</v>
      </c>
      <c r="O220" s="7">
        <v>-8562663.0800000001</v>
      </c>
      <c r="P220" s="7">
        <v>-8649280.3399999999</v>
      </c>
      <c r="Q220" s="7">
        <v>-8709125.0999999996</v>
      </c>
      <c r="R220" s="190">
        <v>58027.920000000006</v>
      </c>
      <c r="S220" s="163">
        <v>5</v>
      </c>
      <c r="T220" s="72"/>
      <c r="U220" s="68"/>
      <c r="V220" s="68"/>
    </row>
    <row r="221" spans="1:22" ht="12.75" customHeight="1" outlineLevel="1">
      <c r="A221" s="161" t="s">
        <v>219</v>
      </c>
      <c r="B221" s="161" t="s">
        <v>44</v>
      </c>
      <c r="C221" s="161" t="s">
        <v>44</v>
      </c>
      <c r="D221" s="161" t="s">
        <v>1069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190">
        <v>1905048.4562499998</v>
      </c>
      <c r="S221" s="163">
        <v>5</v>
      </c>
      <c r="T221" s="72"/>
      <c r="U221" s="68"/>
      <c r="V221" s="68"/>
    </row>
    <row r="222" spans="1:22" ht="12.75" customHeight="1" outlineLevel="1">
      <c r="A222" s="161" t="s">
        <v>220</v>
      </c>
      <c r="B222" s="161" t="s">
        <v>24</v>
      </c>
      <c r="C222" s="161" t="s">
        <v>27</v>
      </c>
      <c r="D222" s="161" t="s">
        <v>221</v>
      </c>
      <c r="E222" s="7">
        <v>-84099.44</v>
      </c>
      <c r="F222" s="7">
        <v>-84099.44</v>
      </c>
      <c r="G222" s="7">
        <v>-84099.44</v>
      </c>
      <c r="H222" s="7">
        <v>-84099.44</v>
      </c>
      <c r="I222" s="7">
        <v>-84099.44</v>
      </c>
      <c r="J222" s="7">
        <v>-84099.44</v>
      </c>
      <c r="K222" s="7">
        <v>-84099.44</v>
      </c>
      <c r="L222" s="7">
        <v>-84099.44</v>
      </c>
      <c r="M222" s="7">
        <v>-84099.44</v>
      </c>
      <c r="N222" s="7">
        <v>-84099.44</v>
      </c>
      <c r="O222" s="7">
        <v>-84099.44</v>
      </c>
      <c r="P222" s="7">
        <v>-84099.44</v>
      </c>
      <c r="Q222" s="7">
        <v>-84099.44</v>
      </c>
      <c r="R222" s="190">
        <v>709128</v>
      </c>
      <c r="S222" s="163">
        <v>23</v>
      </c>
      <c r="T222" s="72"/>
      <c r="U222" s="68"/>
      <c r="V222" s="68"/>
    </row>
    <row r="223" spans="1:22" ht="12.75" customHeight="1" outlineLevel="1">
      <c r="A223" s="161" t="s">
        <v>222</v>
      </c>
      <c r="B223" s="161" t="s">
        <v>24</v>
      </c>
      <c r="C223" s="161" t="s">
        <v>25</v>
      </c>
      <c r="D223" s="161" t="s">
        <v>223</v>
      </c>
      <c r="E223" s="7">
        <v>-1663454.46</v>
      </c>
      <c r="F223" s="7">
        <v>-1678982.07</v>
      </c>
      <c r="G223" s="7">
        <v>-1692333.94</v>
      </c>
      <c r="H223" s="7">
        <v>-1705307.3800000001</v>
      </c>
      <c r="I223" s="7">
        <v>-1720544.31</v>
      </c>
      <c r="J223" s="7">
        <v>-1737668.1300000001</v>
      </c>
      <c r="K223" s="7">
        <v>-1748850.59</v>
      </c>
      <c r="L223" s="7">
        <v>-1763164.3900000001</v>
      </c>
      <c r="M223" s="7">
        <v>-1781214.82</v>
      </c>
      <c r="N223" s="7">
        <v>-1796362.96</v>
      </c>
      <c r="O223" s="7">
        <v>-1820022.67</v>
      </c>
      <c r="P223" s="7">
        <v>-1847555.37</v>
      </c>
      <c r="Q223" s="7">
        <v>-1862457.49</v>
      </c>
      <c r="R223" s="190">
        <v>181506876.625</v>
      </c>
      <c r="S223" s="163">
        <v>23</v>
      </c>
      <c r="T223" s="72"/>
      <c r="U223" s="68"/>
      <c r="V223" s="68"/>
    </row>
    <row r="224" spans="1:22" ht="12.75" customHeight="1" outlineLevel="1">
      <c r="A224" s="161" t="s">
        <v>224</v>
      </c>
      <c r="B224" s="161" t="s">
        <v>24</v>
      </c>
      <c r="C224" s="161" t="s">
        <v>25</v>
      </c>
      <c r="D224" s="161" t="s">
        <v>753</v>
      </c>
      <c r="E224" s="7">
        <v>-22000</v>
      </c>
      <c r="F224" s="7">
        <v>-22000</v>
      </c>
      <c r="G224" s="7">
        <v>-22000</v>
      </c>
      <c r="H224" s="7">
        <v>-22000</v>
      </c>
      <c r="I224" s="7">
        <v>-22000</v>
      </c>
      <c r="J224" s="7">
        <v>-22000</v>
      </c>
      <c r="K224" s="7">
        <v>-50000</v>
      </c>
      <c r="L224" s="7">
        <v>-50000</v>
      </c>
      <c r="M224" s="7">
        <v>-50000</v>
      </c>
      <c r="N224" s="7">
        <v>-50000</v>
      </c>
      <c r="O224" s="7">
        <v>-50000</v>
      </c>
      <c r="P224" s="7">
        <v>-50000</v>
      </c>
      <c r="Q224" s="7">
        <v>-27000</v>
      </c>
      <c r="R224" s="190">
        <v>74180855.197916672</v>
      </c>
      <c r="S224" s="163">
        <v>48</v>
      </c>
      <c r="T224" s="72"/>
      <c r="U224" s="68"/>
      <c r="V224" s="68"/>
    </row>
    <row r="225" spans="1:36" ht="12.75" customHeight="1" outlineLevel="1">
      <c r="A225" s="161" t="s">
        <v>754</v>
      </c>
      <c r="B225" s="161" t="s">
        <v>30</v>
      </c>
      <c r="C225" s="161" t="s">
        <v>29</v>
      </c>
      <c r="D225" s="161" t="s">
        <v>755</v>
      </c>
      <c r="E225" s="7">
        <v>-20000</v>
      </c>
      <c r="F225" s="7">
        <v>-20000</v>
      </c>
      <c r="G225" s="7">
        <v>-20000</v>
      </c>
      <c r="H225" s="7">
        <v>-20000</v>
      </c>
      <c r="I225" s="7">
        <v>-20000</v>
      </c>
      <c r="J225" s="7">
        <v>-20000</v>
      </c>
      <c r="K225" s="7">
        <v>-22000</v>
      </c>
      <c r="L225" s="7">
        <v>-22000</v>
      </c>
      <c r="M225" s="7">
        <v>-22000</v>
      </c>
      <c r="N225" s="7">
        <v>-22000</v>
      </c>
      <c r="O225" s="7">
        <v>-22000</v>
      </c>
      <c r="P225" s="7">
        <v>-22000</v>
      </c>
      <c r="Q225" s="7">
        <v>-20000</v>
      </c>
      <c r="R225" s="190">
        <v>6006666.6900000004</v>
      </c>
      <c r="S225" s="163">
        <v>23</v>
      </c>
      <c r="T225" s="72"/>
      <c r="U225" s="68"/>
      <c r="V225" s="68"/>
    </row>
    <row r="226" spans="1:36" ht="12.75" customHeight="1" outlineLevel="1">
      <c r="A226" s="161" t="s">
        <v>756</v>
      </c>
      <c r="B226" s="161" t="s">
        <v>24</v>
      </c>
      <c r="C226" s="161" t="s">
        <v>25</v>
      </c>
      <c r="D226" s="161" t="s">
        <v>757</v>
      </c>
      <c r="E226" s="7">
        <v>-3372309.06</v>
      </c>
      <c r="F226" s="7">
        <v>-3386297.71</v>
      </c>
      <c r="G226" s="7">
        <v>-3416710.29</v>
      </c>
      <c r="H226" s="7">
        <v>-3442400.98</v>
      </c>
      <c r="I226" s="7">
        <v>-3643311.44</v>
      </c>
      <c r="J226" s="7">
        <v>-3659129.81</v>
      </c>
      <c r="K226" s="7">
        <v>-3677277.55</v>
      </c>
      <c r="L226" s="7">
        <v>-3698060.21</v>
      </c>
      <c r="M226" s="7">
        <v>-3716876.65</v>
      </c>
      <c r="N226" s="7">
        <v>-3742316.41</v>
      </c>
      <c r="O226" s="7">
        <v>-3764247.55</v>
      </c>
      <c r="P226" s="7">
        <v>-3779250.67</v>
      </c>
      <c r="Q226" s="7">
        <v>-3796659.38</v>
      </c>
      <c r="R226" s="190">
        <v>1765593.5</v>
      </c>
      <c r="S226" s="163">
        <v>48</v>
      </c>
      <c r="T226" s="72"/>
      <c r="U226" s="68"/>
      <c r="V226" s="68"/>
    </row>
    <row r="227" spans="1:36" ht="12.75" customHeight="1" outlineLevel="1">
      <c r="A227" s="161" t="s">
        <v>758</v>
      </c>
      <c r="B227" s="161" t="s">
        <v>24</v>
      </c>
      <c r="C227" s="161" t="s">
        <v>28</v>
      </c>
      <c r="D227" s="161" t="s">
        <v>759</v>
      </c>
      <c r="E227" s="7">
        <v>-7119721.2999999998</v>
      </c>
      <c r="F227" s="7">
        <v>-7156980.1200000001</v>
      </c>
      <c r="G227" s="7">
        <v>-7223157.7999999998</v>
      </c>
      <c r="H227" s="7">
        <v>-7263683.5099999998</v>
      </c>
      <c r="I227" s="7">
        <v>-7310222.8799999999</v>
      </c>
      <c r="J227" s="7">
        <v>-7344363.9000000004</v>
      </c>
      <c r="K227" s="7">
        <v>-7388412.5</v>
      </c>
      <c r="L227" s="7">
        <v>-7433560.4100000001</v>
      </c>
      <c r="M227" s="7">
        <v>-7474981.6799999997</v>
      </c>
      <c r="N227" s="7">
        <v>-7571295.4299999997</v>
      </c>
      <c r="O227" s="7">
        <v>-7617809.2800000003</v>
      </c>
      <c r="P227" s="7">
        <v>-7654810.6200000001</v>
      </c>
      <c r="Q227" s="7">
        <v>-7694981.9299999997</v>
      </c>
      <c r="R227" s="190">
        <v>6021442</v>
      </c>
      <c r="S227" s="163">
        <v>48</v>
      </c>
      <c r="T227" s="72"/>
      <c r="U227" s="68"/>
      <c r="V227" s="68"/>
    </row>
    <row r="228" spans="1:36" ht="12.75" customHeight="1" outlineLevel="1">
      <c r="A228" s="161" t="s">
        <v>758</v>
      </c>
      <c r="B228" s="161" t="s">
        <v>32</v>
      </c>
      <c r="C228" s="161" t="s">
        <v>34</v>
      </c>
      <c r="D228" s="161" t="s">
        <v>759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190">
        <v>55611.75</v>
      </c>
      <c r="S228" s="163">
        <v>48</v>
      </c>
      <c r="T228" s="72"/>
      <c r="U228" s="68"/>
      <c r="V228" s="68"/>
    </row>
    <row r="229" spans="1:36" ht="12.75" customHeight="1" outlineLevel="1">
      <c r="A229" s="161" t="s">
        <v>225</v>
      </c>
      <c r="B229" s="161" t="s">
        <v>30</v>
      </c>
      <c r="C229" s="161" t="s">
        <v>29</v>
      </c>
      <c r="D229" s="161" t="s">
        <v>226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190">
        <v>6084037.708333333</v>
      </c>
      <c r="S229" s="163">
        <v>48</v>
      </c>
      <c r="T229" s="72"/>
      <c r="U229" s="68"/>
      <c r="V229" s="68"/>
    </row>
    <row r="230" spans="1:36" ht="12.75" customHeight="1" outlineLevel="1">
      <c r="A230" s="161" t="s">
        <v>1070</v>
      </c>
      <c r="B230" s="161" t="s">
        <v>32</v>
      </c>
      <c r="C230" s="161" t="s">
        <v>34</v>
      </c>
      <c r="D230" s="161" t="s">
        <v>1071</v>
      </c>
      <c r="E230" s="7">
        <v>-148269.12</v>
      </c>
      <c r="F230" s="7">
        <v>-148340.21</v>
      </c>
      <c r="G230" s="7">
        <v>-148340.21</v>
      </c>
      <c r="H230" s="7">
        <v>-148340.21</v>
      </c>
      <c r="I230" s="7">
        <v>-148340.21</v>
      </c>
      <c r="J230" s="7">
        <v>-148457.21</v>
      </c>
      <c r="K230" s="7">
        <v>-148457.21</v>
      </c>
      <c r="L230" s="7">
        <v>-148502.88</v>
      </c>
      <c r="M230" s="7">
        <v>-148502.88</v>
      </c>
      <c r="N230" s="7">
        <v>-148502.88</v>
      </c>
      <c r="O230" s="7">
        <v>-148502.88</v>
      </c>
      <c r="P230" s="7">
        <v>-148502.88</v>
      </c>
      <c r="Q230" s="7">
        <v>-148788.94</v>
      </c>
      <c r="R230" s="190">
        <v>10996.166666666666</v>
      </c>
      <c r="S230" s="163">
        <v>23</v>
      </c>
      <c r="T230" s="72"/>
      <c r="U230" s="68"/>
      <c r="V230" s="68"/>
    </row>
    <row r="231" spans="1:36" ht="12.75" customHeight="1" outlineLevel="1">
      <c r="A231" s="161" t="s">
        <v>760</v>
      </c>
      <c r="B231" s="161" t="s">
        <v>30</v>
      </c>
      <c r="C231" s="161" t="s">
        <v>28</v>
      </c>
      <c r="D231" s="161" t="s">
        <v>761</v>
      </c>
      <c r="E231" s="7">
        <v>-2629380.38</v>
      </c>
      <c r="F231" s="7">
        <v>-2646161.39</v>
      </c>
      <c r="G231" s="7">
        <v>-2677666.64</v>
      </c>
      <c r="H231" s="7">
        <v>-2698203.07</v>
      </c>
      <c r="I231" s="7">
        <v>-2716512.18</v>
      </c>
      <c r="J231" s="7">
        <v>-2737726.24</v>
      </c>
      <c r="K231" s="7">
        <v>-2758263.88</v>
      </c>
      <c r="L231" s="7">
        <v>-2771455.7</v>
      </c>
      <c r="M231" s="7">
        <v>-2784703.74</v>
      </c>
      <c r="N231" s="7">
        <v>-2801483.14</v>
      </c>
      <c r="O231" s="7">
        <v>-2827229.05</v>
      </c>
      <c r="P231" s="7">
        <v>-2841303.46</v>
      </c>
      <c r="Q231" s="7">
        <v>-2855523.7</v>
      </c>
      <c r="R231" s="190">
        <v>53618.85</v>
      </c>
      <c r="S231" s="163">
        <v>23</v>
      </c>
      <c r="T231" s="72"/>
      <c r="U231" s="68"/>
      <c r="V231" s="68"/>
    </row>
    <row r="232" spans="1:36" ht="12.75" customHeight="1" outlineLevel="1">
      <c r="A232" s="161" t="s">
        <v>760</v>
      </c>
      <c r="B232" s="161" t="s">
        <v>30</v>
      </c>
      <c r="C232" s="161" t="s">
        <v>29</v>
      </c>
      <c r="D232" s="161" t="s">
        <v>761</v>
      </c>
      <c r="E232" s="7">
        <v>-55792473.170000002</v>
      </c>
      <c r="F232" s="7">
        <v>-56334139.840000004</v>
      </c>
      <c r="G232" s="7">
        <v>-56875806.509999998</v>
      </c>
      <c r="H232" s="7">
        <v>-57417473.18</v>
      </c>
      <c r="I232" s="7">
        <v>-57959139.850000001</v>
      </c>
      <c r="J232" s="7">
        <v>-58400806.520000003</v>
      </c>
      <c r="K232" s="7">
        <v>-58542473.189999998</v>
      </c>
      <c r="L232" s="7">
        <v>-58934139.859999999</v>
      </c>
      <c r="M232" s="7">
        <v>-58934139.859999999</v>
      </c>
      <c r="N232" s="7">
        <v>-58934139.859999999</v>
      </c>
      <c r="O232" s="7">
        <v>-58934139.859999999</v>
      </c>
      <c r="P232" s="7">
        <v>-58934139.859999999</v>
      </c>
      <c r="Q232" s="7">
        <v>-58934139.859999999</v>
      </c>
      <c r="R232" s="190">
        <v>686846.8600000001</v>
      </c>
      <c r="S232" s="163">
        <v>23</v>
      </c>
      <c r="T232" s="72"/>
      <c r="U232" s="68"/>
      <c r="V232" s="68"/>
    </row>
    <row r="233" spans="1:36" ht="12.75" customHeight="1" outlineLevel="1">
      <c r="A233" s="161" t="s">
        <v>762</v>
      </c>
      <c r="B233" s="161" t="s">
        <v>30</v>
      </c>
      <c r="C233" s="161" t="s">
        <v>28</v>
      </c>
      <c r="D233" s="161" t="s">
        <v>227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190">
        <v>249711.71</v>
      </c>
      <c r="S233" s="163">
        <v>23</v>
      </c>
      <c r="T233" s="72"/>
      <c r="U233" s="68"/>
      <c r="V233" s="68"/>
    </row>
    <row r="234" spans="1:36" ht="12.75" customHeight="1" outlineLevel="1">
      <c r="A234" s="161" t="s">
        <v>762</v>
      </c>
      <c r="B234" s="161" t="s">
        <v>30</v>
      </c>
      <c r="C234" s="161" t="s">
        <v>29</v>
      </c>
      <c r="D234" s="161" t="s">
        <v>227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190">
        <v>436142.12000000005</v>
      </c>
      <c r="S234" s="163">
        <v>23</v>
      </c>
      <c r="T234" s="72"/>
      <c r="U234" s="68"/>
      <c r="V234" s="68"/>
    </row>
    <row r="235" spans="1:36" ht="12.75" customHeight="1" outlineLevel="1">
      <c r="A235" s="161" t="s">
        <v>763</v>
      </c>
      <c r="B235" s="161" t="s">
        <v>30</v>
      </c>
      <c r="C235" s="161" t="s">
        <v>27</v>
      </c>
      <c r="D235" s="161" t="s">
        <v>228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190">
        <v>9649999.9299999997</v>
      </c>
      <c r="S235" s="163">
        <v>23</v>
      </c>
      <c r="T235" s="72"/>
      <c r="U235" s="68"/>
      <c r="V235" s="68"/>
    </row>
    <row r="236" spans="1:36" s="66" customFormat="1" ht="12.75" customHeight="1" outlineLevel="1">
      <c r="A236" s="161" t="s">
        <v>763</v>
      </c>
      <c r="B236" s="161" t="s">
        <v>30</v>
      </c>
      <c r="C236" s="161" t="s">
        <v>29</v>
      </c>
      <c r="D236" s="161" t="s">
        <v>228</v>
      </c>
      <c r="E236" s="233">
        <v>-6882247.1900000004</v>
      </c>
      <c r="F236" s="233">
        <v>-7672584.4900000002</v>
      </c>
      <c r="G236" s="233">
        <v>-7792008.7800000003</v>
      </c>
      <c r="H236" s="233">
        <v>-7813336.7300000004</v>
      </c>
      <c r="I236" s="233">
        <v>-8034791.1900000004</v>
      </c>
      <c r="J236" s="233">
        <v>-7271900.4100000001</v>
      </c>
      <c r="K236" s="233">
        <v>-8042104.46</v>
      </c>
      <c r="L236" s="233">
        <v>-8264854.9299999997</v>
      </c>
      <c r="M236" s="233">
        <v>-8287668.1900000004</v>
      </c>
      <c r="N236" s="233">
        <v>-7613430.3499999996</v>
      </c>
      <c r="O236" s="233">
        <v>-7434018.1100000003</v>
      </c>
      <c r="P236" s="233">
        <v>-7453876.0999999996</v>
      </c>
      <c r="Q236" s="233">
        <v>-7374317.2800000003</v>
      </c>
      <c r="R236" s="190">
        <v>104196.21999999999</v>
      </c>
      <c r="S236" s="163">
        <v>23</v>
      </c>
      <c r="T236" s="77"/>
      <c r="U236" s="70"/>
      <c r="V236" s="68"/>
      <c r="W236" s="182"/>
      <c r="X236" s="182"/>
      <c r="Y236" s="182"/>
      <c r="Z236" s="180"/>
      <c r="AA236" s="180"/>
      <c r="AB236" s="192"/>
      <c r="AC236" s="182"/>
      <c r="AD236" s="182"/>
      <c r="AE236" s="182"/>
      <c r="AF236" s="182"/>
      <c r="AG236" s="182"/>
      <c r="AH236" s="180"/>
      <c r="AI236" s="193"/>
      <c r="AJ236" s="193"/>
    </row>
    <row r="237" spans="1:36" s="66" customFormat="1" ht="12.75" customHeight="1" outlineLevel="1">
      <c r="A237" s="161" t="s">
        <v>764</v>
      </c>
      <c r="B237" s="161" t="s">
        <v>30</v>
      </c>
      <c r="C237" s="161" t="s">
        <v>27</v>
      </c>
      <c r="D237" s="161" t="s">
        <v>765</v>
      </c>
      <c r="E237" s="233">
        <v>101231.40000000001</v>
      </c>
      <c r="F237" s="233">
        <v>174956.5</v>
      </c>
      <c r="G237" s="233">
        <v>323380.35000000003</v>
      </c>
      <c r="H237" s="233">
        <v>57143.73</v>
      </c>
      <c r="I237" s="233">
        <v>48700.700000000004</v>
      </c>
      <c r="J237" s="233">
        <v>51310.39</v>
      </c>
      <c r="K237" s="233">
        <v>51907.28</v>
      </c>
      <c r="L237" s="233">
        <v>51024.200000000004</v>
      </c>
      <c r="M237" s="233">
        <v>98585.66</v>
      </c>
      <c r="N237" s="233">
        <v>62306.12</v>
      </c>
      <c r="O237" s="233">
        <v>78542.540000000008</v>
      </c>
      <c r="P237" s="233">
        <v>42070.18</v>
      </c>
      <c r="Q237" s="233">
        <v>211094.57</v>
      </c>
      <c r="R237" s="190">
        <v>2000000</v>
      </c>
      <c r="S237" s="163">
        <v>23</v>
      </c>
      <c r="T237" s="77"/>
      <c r="U237" s="70"/>
      <c r="V237" s="68"/>
      <c r="W237" s="182"/>
      <c r="X237" s="182"/>
      <c r="Y237" s="182"/>
      <c r="Z237" s="180"/>
      <c r="AA237" s="180"/>
      <c r="AB237" s="192"/>
      <c r="AC237" s="182"/>
      <c r="AD237" s="182"/>
      <c r="AE237" s="182"/>
      <c r="AF237" s="182"/>
      <c r="AG237" s="182"/>
      <c r="AH237" s="180"/>
      <c r="AI237" s="193"/>
      <c r="AJ237" s="193"/>
    </row>
    <row r="238" spans="1:36" ht="12.75" customHeight="1" outlineLevel="1">
      <c r="A238" s="161" t="s">
        <v>766</v>
      </c>
      <c r="B238" s="161" t="s">
        <v>32</v>
      </c>
      <c r="C238" s="161" t="s">
        <v>29</v>
      </c>
      <c r="D238" s="161" t="s">
        <v>767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190">
        <v>174651.04124999998</v>
      </c>
      <c r="S238" s="163">
        <v>23</v>
      </c>
      <c r="T238" s="72"/>
      <c r="U238" s="68"/>
      <c r="V238" s="68"/>
    </row>
    <row r="239" spans="1:36" ht="10.5" customHeight="1" outlineLevel="1">
      <c r="A239" s="161" t="s">
        <v>229</v>
      </c>
      <c r="B239" s="161" t="s">
        <v>32</v>
      </c>
      <c r="C239" s="161" t="s">
        <v>29</v>
      </c>
      <c r="D239" s="161" t="s">
        <v>768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190">
        <v>90638</v>
      </c>
      <c r="S239" s="163">
        <v>23</v>
      </c>
      <c r="T239" s="72"/>
      <c r="U239" s="68"/>
      <c r="V239" s="68"/>
    </row>
    <row r="240" spans="1:36" ht="12.75" customHeight="1" outlineLevel="1">
      <c r="A240" s="161" t="s">
        <v>769</v>
      </c>
      <c r="B240" s="161" t="s">
        <v>30</v>
      </c>
      <c r="C240" s="161" t="s">
        <v>28</v>
      </c>
      <c r="D240" s="161" t="s">
        <v>770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190">
        <v>162165.27458333335</v>
      </c>
      <c r="S240" s="163">
        <v>23</v>
      </c>
      <c r="T240" s="72"/>
      <c r="U240" s="68"/>
      <c r="V240" s="68"/>
    </row>
    <row r="241" spans="1:22" ht="12.75" customHeight="1" outlineLevel="1">
      <c r="A241" s="161" t="s">
        <v>769</v>
      </c>
      <c r="B241" s="161" t="s">
        <v>32</v>
      </c>
      <c r="C241" s="161" t="s">
        <v>28</v>
      </c>
      <c r="D241" s="161" t="s">
        <v>770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190">
        <v>2076.8887500000001</v>
      </c>
      <c r="S241" s="163">
        <v>23</v>
      </c>
      <c r="T241" s="72"/>
      <c r="U241" s="68"/>
      <c r="V241" s="68"/>
    </row>
    <row r="242" spans="1:22" ht="12.75" customHeight="1" outlineLevel="1">
      <c r="A242" s="161" t="s">
        <v>230</v>
      </c>
      <c r="B242" s="161" t="s">
        <v>30</v>
      </c>
      <c r="C242" s="161" t="s">
        <v>28</v>
      </c>
      <c r="D242" s="161" t="s">
        <v>771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190">
        <v>35402.707499999997</v>
      </c>
      <c r="S242" s="163">
        <v>23</v>
      </c>
      <c r="T242" s="72"/>
      <c r="U242" s="68"/>
      <c r="V242" s="68"/>
    </row>
    <row r="243" spans="1:22" ht="12.75" customHeight="1" outlineLevel="1">
      <c r="A243" s="161" t="s">
        <v>231</v>
      </c>
      <c r="B243" s="161" t="s">
        <v>30</v>
      </c>
      <c r="C243" s="161" t="s">
        <v>28</v>
      </c>
      <c r="D243" s="161" t="s">
        <v>772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190">
        <v>71863.557499999995</v>
      </c>
      <c r="S243" s="163">
        <v>23</v>
      </c>
      <c r="T243" s="72"/>
      <c r="U243" s="68"/>
      <c r="V243" s="68"/>
    </row>
    <row r="244" spans="1:22" ht="12.75" customHeight="1" outlineLevel="1">
      <c r="A244" s="161" t="s">
        <v>231</v>
      </c>
      <c r="B244" s="161" t="s">
        <v>30</v>
      </c>
      <c r="C244" s="161" t="s">
        <v>29</v>
      </c>
      <c r="D244" s="161" t="s">
        <v>772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190">
        <v>131645.48000000001</v>
      </c>
      <c r="S244" s="163">
        <v>23</v>
      </c>
      <c r="T244" s="72"/>
      <c r="U244" s="68"/>
      <c r="V244" s="68"/>
    </row>
    <row r="245" spans="1:22" ht="12.75" customHeight="1" outlineLevel="1">
      <c r="A245" s="161" t="s">
        <v>1072</v>
      </c>
      <c r="B245" s="161" t="s">
        <v>30</v>
      </c>
      <c r="C245" s="161" t="s">
        <v>28</v>
      </c>
      <c r="D245" s="161" t="s">
        <v>1073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190">
        <v>52261.091249999998</v>
      </c>
      <c r="S245" s="163">
        <v>23</v>
      </c>
      <c r="T245" s="72"/>
      <c r="U245" s="68"/>
      <c r="V245" s="68"/>
    </row>
    <row r="246" spans="1:22" ht="12.75" customHeight="1" outlineLevel="1">
      <c r="A246" s="161" t="s">
        <v>1072</v>
      </c>
      <c r="B246" s="161" t="s">
        <v>30</v>
      </c>
      <c r="C246" s="161" t="s">
        <v>29</v>
      </c>
      <c r="D246" s="161" t="s">
        <v>1073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190">
        <v>102886.35625</v>
      </c>
      <c r="S246" s="163">
        <v>23</v>
      </c>
      <c r="T246" s="72"/>
      <c r="U246" s="68"/>
      <c r="V246" s="68"/>
    </row>
    <row r="247" spans="1:22" ht="12.75" customHeight="1" outlineLevel="1">
      <c r="A247" s="161" t="s">
        <v>1074</v>
      </c>
      <c r="B247" s="161" t="s">
        <v>30</v>
      </c>
      <c r="C247" s="161" t="s">
        <v>28</v>
      </c>
      <c r="D247" s="161" t="s">
        <v>1075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190">
        <v>9552.1708333333354</v>
      </c>
      <c r="S247" s="163">
        <v>23</v>
      </c>
      <c r="T247" s="72"/>
      <c r="U247" s="68"/>
      <c r="V247" s="68"/>
    </row>
    <row r="248" spans="1:22" ht="12.75" customHeight="1" outlineLevel="1">
      <c r="A248" s="161" t="s">
        <v>1074</v>
      </c>
      <c r="B248" s="161" t="s">
        <v>30</v>
      </c>
      <c r="C248" s="161" t="s">
        <v>29</v>
      </c>
      <c r="D248" s="161" t="s">
        <v>1075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190">
        <v>-21510.458333333332</v>
      </c>
      <c r="S248" s="163">
        <v>23</v>
      </c>
      <c r="T248" s="72"/>
      <c r="U248" s="68"/>
      <c r="V248" s="68"/>
    </row>
    <row r="249" spans="1:22" ht="12.75" customHeight="1" outlineLevel="1">
      <c r="A249" s="161" t="s">
        <v>1076</v>
      </c>
      <c r="B249" s="161" t="s">
        <v>30</v>
      </c>
      <c r="C249" s="161" t="s">
        <v>29</v>
      </c>
      <c r="D249" s="161" t="s">
        <v>1077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190">
        <v>14078.291666666666</v>
      </c>
      <c r="S249" s="163">
        <v>23</v>
      </c>
      <c r="T249" s="72"/>
      <c r="U249" s="68"/>
      <c r="V249" s="68"/>
    </row>
    <row r="250" spans="1:22" ht="12.75" customHeight="1" outlineLevel="1">
      <c r="A250" s="161" t="s">
        <v>773</v>
      </c>
      <c r="B250" s="161" t="s">
        <v>30</v>
      </c>
      <c r="C250" s="161" t="s">
        <v>28</v>
      </c>
      <c r="D250" s="161" t="s">
        <v>232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190">
        <v>303428.49541666667</v>
      </c>
      <c r="S250" s="163">
        <v>23</v>
      </c>
      <c r="T250" s="72"/>
      <c r="U250" s="68"/>
      <c r="V250" s="68"/>
    </row>
    <row r="251" spans="1:22" ht="12.75" customHeight="1" outlineLevel="1">
      <c r="A251" s="161" t="s">
        <v>233</v>
      </c>
      <c r="B251" s="161" t="s">
        <v>30</v>
      </c>
      <c r="C251" s="161" t="s">
        <v>28</v>
      </c>
      <c r="D251" s="161" t="s">
        <v>774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190">
        <v>569381.04999999993</v>
      </c>
      <c r="S251" s="163">
        <v>23</v>
      </c>
      <c r="T251" s="72"/>
      <c r="U251" s="68"/>
      <c r="V251" s="68"/>
    </row>
    <row r="252" spans="1:22" ht="12.75" customHeight="1" outlineLevel="1">
      <c r="A252" s="161" t="s">
        <v>233</v>
      </c>
      <c r="B252" s="161" t="s">
        <v>30</v>
      </c>
      <c r="C252" s="161" t="s">
        <v>29</v>
      </c>
      <c r="D252" s="161" t="s">
        <v>774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190">
        <v>689118.25</v>
      </c>
      <c r="S252" s="163">
        <v>23</v>
      </c>
      <c r="T252" s="72"/>
      <c r="U252" s="68"/>
      <c r="V252" s="68"/>
    </row>
    <row r="253" spans="1:22" ht="12.75" customHeight="1" outlineLevel="1">
      <c r="A253" s="161" t="s">
        <v>234</v>
      </c>
      <c r="B253" s="161" t="s">
        <v>24</v>
      </c>
      <c r="C253" s="161" t="s">
        <v>25</v>
      </c>
      <c r="D253" s="161" t="s">
        <v>235</v>
      </c>
      <c r="E253" s="7">
        <v>1048056.88</v>
      </c>
      <c r="F253" s="7">
        <v>796774.55</v>
      </c>
      <c r="G253" s="7">
        <v>859229.11</v>
      </c>
      <c r="H253" s="7">
        <v>774252.79</v>
      </c>
      <c r="I253" s="7">
        <v>703054.04</v>
      </c>
      <c r="J253" s="7">
        <v>650895.46</v>
      </c>
      <c r="K253" s="7">
        <v>939378.6</v>
      </c>
      <c r="L253" s="7">
        <v>790022.24</v>
      </c>
      <c r="M253" s="7">
        <v>1109816.3999999999</v>
      </c>
      <c r="N253" s="7">
        <v>1072752.54</v>
      </c>
      <c r="O253" s="7">
        <v>879107.16</v>
      </c>
      <c r="P253" s="7">
        <v>875722.1</v>
      </c>
      <c r="Q253" s="7">
        <v>846760.84</v>
      </c>
      <c r="R253" s="190">
        <v>44342920.536666669</v>
      </c>
      <c r="S253" s="163">
        <v>46</v>
      </c>
      <c r="T253" s="72"/>
      <c r="U253" s="68"/>
      <c r="V253" s="68"/>
    </row>
    <row r="254" spans="1:22" ht="12.75" customHeight="1" outlineLevel="1">
      <c r="A254" s="161" t="s">
        <v>775</v>
      </c>
      <c r="B254" s="161" t="s">
        <v>24</v>
      </c>
      <c r="C254" s="161" t="s">
        <v>25</v>
      </c>
      <c r="D254" s="161" t="s">
        <v>776</v>
      </c>
      <c r="E254" s="7">
        <v>3245955.93</v>
      </c>
      <c r="F254" s="7">
        <v>3294711.71</v>
      </c>
      <c r="G254" s="7">
        <v>3357019.55</v>
      </c>
      <c r="H254" s="7">
        <v>3625462.98</v>
      </c>
      <c r="I254" s="7">
        <v>3765075.15</v>
      </c>
      <c r="J254" s="7">
        <v>4293885.24</v>
      </c>
      <c r="K254" s="7">
        <v>5371131.1399999997</v>
      </c>
      <c r="L254" s="7">
        <v>5656607.3700000001</v>
      </c>
      <c r="M254" s="7">
        <v>5618208.0800000001</v>
      </c>
      <c r="N254" s="7">
        <v>5689518.0700000003</v>
      </c>
      <c r="O254" s="7">
        <v>5799841.7400000002</v>
      </c>
      <c r="P254" s="7">
        <v>5616490.0700000003</v>
      </c>
      <c r="Q254" s="7">
        <v>5442092.3899999997</v>
      </c>
      <c r="R254" s="190">
        <v>11181827.708333334</v>
      </c>
      <c r="S254" s="163">
        <v>23</v>
      </c>
      <c r="T254" s="72"/>
      <c r="U254" s="68"/>
      <c r="V254" s="68"/>
    </row>
    <row r="255" spans="1:22" ht="12.75" customHeight="1" outlineLevel="1">
      <c r="A255" s="161" t="s">
        <v>236</v>
      </c>
      <c r="B255" s="161" t="s">
        <v>24</v>
      </c>
      <c r="C255" s="161" t="s">
        <v>25</v>
      </c>
      <c r="D255" s="161" t="s">
        <v>777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190">
        <v>1374545.0045833334</v>
      </c>
      <c r="S255" s="163">
        <v>23</v>
      </c>
      <c r="T255" s="72"/>
      <c r="U255" s="68"/>
      <c r="V255" s="68"/>
    </row>
    <row r="256" spans="1:22" ht="12.75" customHeight="1" outlineLevel="1">
      <c r="A256" s="161" t="s">
        <v>236</v>
      </c>
      <c r="B256" s="161" t="s">
        <v>30</v>
      </c>
      <c r="C256" s="161" t="s">
        <v>27</v>
      </c>
      <c r="D256" s="161" t="s">
        <v>777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190">
        <v>1687809.74125</v>
      </c>
      <c r="S256" s="163">
        <v>23</v>
      </c>
      <c r="T256" s="72"/>
      <c r="U256" s="68"/>
      <c r="V256" s="68"/>
    </row>
    <row r="257" spans="1:22" ht="12.75" customHeight="1" outlineLevel="1">
      <c r="A257" s="161" t="s">
        <v>778</v>
      </c>
      <c r="B257" s="161" t="s">
        <v>30</v>
      </c>
      <c r="C257" s="161" t="s">
        <v>27</v>
      </c>
      <c r="D257" s="161" t="s">
        <v>779</v>
      </c>
      <c r="E257" s="7">
        <v>15782954.07</v>
      </c>
      <c r="F257" s="7">
        <v>15718891.300000001</v>
      </c>
      <c r="G257" s="7">
        <v>16580302.279999999</v>
      </c>
      <c r="H257" s="7">
        <v>17295596.039999999</v>
      </c>
      <c r="I257" s="7">
        <v>18634216.82</v>
      </c>
      <c r="J257" s="7">
        <v>19473271.390000001</v>
      </c>
      <c r="K257" s="7">
        <v>21835840.379999999</v>
      </c>
      <c r="L257" s="7">
        <v>21762282.629999999</v>
      </c>
      <c r="M257" s="7">
        <v>23083309.649999999</v>
      </c>
      <c r="N257" s="7">
        <v>23323872.940000001</v>
      </c>
      <c r="O257" s="7">
        <v>22428144.440000001</v>
      </c>
      <c r="P257" s="7">
        <v>22516840.469999999</v>
      </c>
      <c r="Q257" s="7">
        <v>20305368.640000001</v>
      </c>
      <c r="R257" s="190">
        <v>39708348.585416667</v>
      </c>
      <c r="S257" s="163">
        <v>23</v>
      </c>
      <c r="T257" s="72"/>
      <c r="U257" s="68"/>
      <c r="V257" s="68"/>
    </row>
    <row r="258" spans="1:22" ht="12.75" customHeight="1" outlineLevel="1">
      <c r="A258" s="161" t="s">
        <v>780</v>
      </c>
      <c r="B258" s="161" t="s">
        <v>30</v>
      </c>
      <c r="C258" s="161" t="s">
        <v>29</v>
      </c>
      <c r="D258" s="161" t="s">
        <v>781</v>
      </c>
      <c r="E258" s="7">
        <v>742698.45000000007</v>
      </c>
      <c r="F258" s="7">
        <v>743538.45000000007</v>
      </c>
      <c r="G258" s="7">
        <v>847109.75</v>
      </c>
      <c r="H258" s="7">
        <v>895772.74</v>
      </c>
      <c r="I258" s="7">
        <v>885717.21</v>
      </c>
      <c r="J258" s="7">
        <v>873883.54</v>
      </c>
      <c r="K258" s="7">
        <v>860327.67</v>
      </c>
      <c r="L258" s="7">
        <v>875635.76</v>
      </c>
      <c r="M258" s="7">
        <v>876330.31</v>
      </c>
      <c r="N258" s="7">
        <v>874062.99</v>
      </c>
      <c r="O258" s="7">
        <v>875825.14</v>
      </c>
      <c r="P258" s="7">
        <v>873398.5</v>
      </c>
      <c r="Q258" s="7">
        <v>873534.96</v>
      </c>
      <c r="R258" s="190">
        <v>1432446.3500000003</v>
      </c>
      <c r="S258" s="163">
        <v>23</v>
      </c>
      <c r="T258" s="72"/>
      <c r="U258" s="68"/>
      <c r="V258" s="68"/>
    </row>
    <row r="259" spans="1:22" ht="12.75" customHeight="1" outlineLevel="1">
      <c r="A259" s="161" t="s">
        <v>237</v>
      </c>
      <c r="B259" s="161" t="s">
        <v>24</v>
      </c>
      <c r="C259" s="161" t="s">
        <v>25</v>
      </c>
      <c r="D259" s="161" t="s">
        <v>238</v>
      </c>
      <c r="E259" s="7">
        <v>1900140.43</v>
      </c>
      <c r="F259" s="7">
        <v>1904774.43</v>
      </c>
      <c r="G259" s="7">
        <v>1908143.43</v>
      </c>
      <c r="H259" s="7">
        <v>1911778.43</v>
      </c>
      <c r="I259" s="7">
        <v>1918135.43</v>
      </c>
      <c r="J259" s="7">
        <v>1933690.43</v>
      </c>
      <c r="K259" s="7">
        <v>1926760.43</v>
      </c>
      <c r="L259" s="7">
        <v>1958689.48</v>
      </c>
      <c r="M259" s="7">
        <v>2024190.48</v>
      </c>
      <c r="N259" s="7">
        <v>2006984.48</v>
      </c>
      <c r="O259" s="7">
        <v>2019983.48</v>
      </c>
      <c r="P259" s="7">
        <v>2035823.48</v>
      </c>
      <c r="Q259" s="7">
        <v>2059775.15</v>
      </c>
      <c r="R259" s="190">
        <v>2900845.8333333335</v>
      </c>
      <c r="S259" s="163">
        <v>23</v>
      </c>
      <c r="T259" s="72"/>
      <c r="U259" s="68"/>
      <c r="V259" s="68"/>
    </row>
    <row r="260" spans="1:22" ht="12.75" customHeight="1" outlineLevel="1">
      <c r="A260" s="161" t="s">
        <v>239</v>
      </c>
      <c r="B260" s="161" t="s">
        <v>30</v>
      </c>
      <c r="C260" s="161" t="s">
        <v>28</v>
      </c>
      <c r="D260" s="161" t="s">
        <v>240</v>
      </c>
      <c r="E260" s="7">
        <v>22.73</v>
      </c>
      <c r="F260" s="7">
        <v>9421.5300000000007</v>
      </c>
      <c r="G260" s="7">
        <v>0</v>
      </c>
      <c r="H260" s="7">
        <v>1719</v>
      </c>
      <c r="I260" s="7">
        <v>1719</v>
      </c>
      <c r="J260" s="7">
        <v>0</v>
      </c>
      <c r="K260" s="7">
        <v>22540.43</v>
      </c>
      <c r="L260" s="7">
        <v>2603.33</v>
      </c>
      <c r="M260" s="7">
        <v>30386.37</v>
      </c>
      <c r="N260" s="7">
        <v>14072.01</v>
      </c>
      <c r="O260" s="7">
        <v>0.01</v>
      </c>
      <c r="P260" s="7">
        <v>21108.010000000002</v>
      </c>
      <c r="Q260" s="7">
        <v>32031.010000000002</v>
      </c>
      <c r="R260" s="190">
        <v>1363002.3333333333</v>
      </c>
      <c r="S260" s="163">
        <v>23</v>
      </c>
      <c r="T260" s="72"/>
      <c r="U260" s="68"/>
      <c r="V260" s="68"/>
    </row>
    <row r="261" spans="1:22" ht="12.75" customHeight="1" outlineLevel="1">
      <c r="A261" s="161" t="s">
        <v>241</v>
      </c>
      <c r="B261" s="161" t="s">
        <v>30</v>
      </c>
      <c r="C261" s="161" t="s">
        <v>28</v>
      </c>
      <c r="D261" s="161" t="s">
        <v>782</v>
      </c>
      <c r="E261" s="7">
        <v>-10138.49</v>
      </c>
      <c r="F261" s="7">
        <v>99.820000000000007</v>
      </c>
      <c r="G261" s="7">
        <v>99.820000000000007</v>
      </c>
      <c r="H261" s="7">
        <v>0</v>
      </c>
      <c r="I261" s="7">
        <v>-521.32000000000005</v>
      </c>
      <c r="J261" s="7">
        <v>-521.32000000000005</v>
      </c>
      <c r="K261" s="7">
        <v>0</v>
      </c>
      <c r="L261" s="7">
        <v>-587.98</v>
      </c>
      <c r="M261" s="7">
        <v>-24553.9</v>
      </c>
      <c r="N261" s="7">
        <v>-0.02</v>
      </c>
      <c r="O261" s="7">
        <v>92.350000000000009</v>
      </c>
      <c r="P261" s="7">
        <v>92.350000000000009</v>
      </c>
      <c r="Q261" s="7">
        <v>0.03</v>
      </c>
      <c r="R261" s="190">
        <v>5810321.713750001</v>
      </c>
      <c r="S261" s="163">
        <v>23</v>
      </c>
      <c r="T261" s="72"/>
      <c r="U261" s="68"/>
      <c r="V261" s="68"/>
    </row>
    <row r="262" spans="1:22" ht="12.75" customHeight="1" outlineLevel="1">
      <c r="A262" s="161" t="s">
        <v>242</v>
      </c>
      <c r="B262" s="161" t="s">
        <v>30</v>
      </c>
      <c r="C262" s="161" t="s">
        <v>28</v>
      </c>
      <c r="D262" s="161" t="s">
        <v>782</v>
      </c>
      <c r="E262" s="7">
        <v>-29168.61</v>
      </c>
      <c r="F262" s="7">
        <v>-1782.8</v>
      </c>
      <c r="G262" s="7">
        <v>18949.68</v>
      </c>
      <c r="H262" s="7">
        <v>116405.14</v>
      </c>
      <c r="I262" s="7">
        <v>134920.41</v>
      </c>
      <c r="J262" s="7">
        <v>51428.05</v>
      </c>
      <c r="K262" s="7">
        <v>82720.790000000008</v>
      </c>
      <c r="L262" s="7">
        <v>36585.700000000004</v>
      </c>
      <c r="M262" s="7">
        <v>79056.97</v>
      </c>
      <c r="N262" s="7">
        <v>45457.93</v>
      </c>
      <c r="O262" s="7">
        <v>54542.080000000002</v>
      </c>
      <c r="P262" s="7">
        <v>44667.68</v>
      </c>
      <c r="Q262" s="7">
        <v>64433.01</v>
      </c>
      <c r="R262" s="190">
        <v>1695750.125</v>
      </c>
      <c r="S262" s="163">
        <v>23</v>
      </c>
      <c r="T262" s="72"/>
      <c r="U262" s="68"/>
      <c r="V262" s="68"/>
    </row>
    <row r="263" spans="1:22" ht="12.75" customHeight="1" outlineLevel="1">
      <c r="A263" s="161" t="s">
        <v>783</v>
      </c>
      <c r="B263" s="161" t="s">
        <v>30</v>
      </c>
      <c r="C263" s="161" t="s">
        <v>28</v>
      </c>
      <c r="D263" s="161" t="s">
        <v>782</v>
      </c>
      <c r="E263" s="7">
        <v>-9284.31</v>
      </c>
      <c r="F263" s="7">
        <v>0</v>
      </c>
      <c r="G263" s="7">
        <v>0</v>
      </c>
      <c r="H263" s="7">
        <v>0</v>
      </c>
      <c r="I263" s="7">
        <v>-74464.92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210982.24</v>
      </c>
      <c r="Q263" s="7">
        <v>0</v>
      </c>
      <c r="R263" s="190">
        <v>-902244.58333333337</v>
      </c>
      <c r="S263" s="163">
        <v>23</v>
      </c>
      <c r="T263" s="72"/>
      <c r="U263" s="68"/>
      <c r="V263" s="68"/>
    </row>
    <row r="264" spans="1:22" ht="12.75" customHeight="1" outlineLevel="1">
      <c r="A264" s="161" t="s">
        <v>243</v>
      </c>
      <c r="B264" s="161" t="s">
        <v>44</v>
      </c>
      <c r="C264" s="161" t="s">
        <v>44</v>
      </c>
      <c r="D264" s="161" t="s">
        <v>784</v>
      </c>
      <c r="E264" s="7">
        <v>22116.68</v>
      </c>
      <c r="F264" s="7">
        <v>508.8</v>
      </c>
      <c r="G264" s="7">
        <v>722.13</v>
      </c>
      <c r="H264" s="7">
        <v>-0.02</v>
      </c>
      <c r="I264" s="7">
        <v>3260.88</v>
      </c>
      <c r="J264" s="7">
        <v>3652.16</v>
      </c>
      <c r="K264" s="7">
        <v>-0.02</v>
      </c>
      <c r="L264" s="7">
        <v>18207.670000000002</v>
      </c>
      <c r="M264" s="7">
        <v>18255.350000000002</v>
      </c>
      <c r="N264" s="7">
        <v>-0.03</v>
      </c>
      <c r="O264" s="7">
        <v>9607.9500000000007</v>
      </c>
      <c r="P264" s="7">
        <v>13190.27</v>
      </c>
      <c r="Q264" s="7">
        <v>0.01</v>
      </c>
      <c r="R264" s="190">
        <v>4058188.4912500004</v>
      </c>
      <c r="S264" s="163"/>
      <c r="T264" s="72"/>
      <c r="U264" s="68"/>
      <c r="V264" s="68"/>
    </row>
    <row r="265" spans="1:22" ht="12.75" customHeight="1" outlineLevel="1">
      <c r="A265" s="161" t="s">
        <v>244</v>
      </c>
      <c r="B265" s="161" t="s">
        <v>44</v>
      </c>
      <c r="C265" s="161" t="s">
        <v>44</v>
      </c>
      <c r="D265" s="161" t="s">
        <v>245</v>
      </c>
      <c r="E265" s="233">
        <v>10703361.18</v>
      </c>
      <c r="F265" s="233">
        <v>8325008.4100000001</v>
      </c>
      <c r="G265" s="233">
        <v>4910346.71</v>
      </c>
      <c r="H265" s="233">
        <v>4754928.4400000004</v>
      </c>
      <c r="I265" s="233">
        <v>6678460.1500000004</v>
      </c>
      <c r="J265" s="233">
        <v>13540473.130000001</v>
      </c>
      <c r="K265" s="233">
        <v>17551291.34</v>
      </c>
      <c r="L265" s="233">
        <v>17977549.23</v>
      </c>
      <c r="M265" s="233">
        <v>16935525.850000001</v>
      </c>
      <c r="N265" s="233">
        <v>18742052.550000001</v>
      </c>
      <c r="O265" s="233">
        <v>19139119.350000001</v>
      </c>
      <c r="P265" s="233">
        <v>14818493.02</v>
      </c>
      <c r="Q265" s="233">
        <v>14537135.93</v>
      </c>
      <c r="R265" s="190">
        <v>261.79291666666694</v>
      </c>
      <c r="S265" s="163">
        <v>44</v>
      </c>
      <c r="T265" s="72"/>
      <c r="U265" s="68"/>
      <c r="V265" s="68"/>
    </row>
    <row r="266" spans="1:22" ht="12.75" customHeight="1" outlineLevel="1">
      <c r="A266" s="161" t="s">
        <v>246</v>
      </c>
      <c r="B266" s="161" t="s">
        <v>44</v>
      </c>
      <c r="C266" s="161" t="s">
        <v>44</v>
      </c>
      <c r="D266" s="161" t="s">
        <v>247</v>
      </c>
      <c r="E266" s="233">
        <v>715763.23</v>
      </c>
      <c r="F266" s="233">
        <v>475649.11</v>
      </c>
      <c r="G266" s="233">
        <v>-0.04</v>
      </c>
      <c r="H266" s="233">
        <v>-0.03</v>
      </c>
      <c r="I266" s="233">
        <v>223564.16</v>
      </c>
      <c r="J266" s="233">
        <v>560157.59</v>
      </c>
      <c r="K266" s="233">
        <v>792730.56</v>
      </c>
      <c r="L266" s="233">
        <v>822555.92</v>
      </c>
      <c r="M266" s="233">
        <v>671435.67</v>
      </c>
      <c r="N266" s="233">
        <v>943584.62</v>
      </c>
      <c r="O266" s="233">
        <v>942917.12</v>
      </c>
      <c r="P266" s="233">
        <v>800306.54</v>
      </c>
      <c r="Q266" s="233">
        <v>786366.89</v>
      </c>
      <c r="R266" s="190">
        <v>4956.4416666666666</v>
      </c>
      <c r="S266" s="163">
        <v>44</v>
      </c>
      <c r="T266" s="72"/>
      <c r="U266" s="68"/>
      <c r="V266" s="68"/>
    </row>
    <row r="267" spans="1:22" ht="12.75" customHeight="1" outlineLevel="1">
      <c r="A267" s="161" t="s">
        <v>248</v>
      </c>
      <c r="B267" s="161" t="s">
        <v>44</v>
      </c>
      <c r="C267" s="161" t="s">
        <v>44</v>
      </c>
      <c r="D267" s="161" t="s">
        <v>785</v>
      </c>
      <c r="E267" s="233">
        <v>226582.28</v>
      </c>
      <c r="F267" s="233">
        <v>168036.76</v>
      </c>
      <c r="G267" s="233">
        <v>48710.94</v>
      </c>
      <c r="H267" s="233">
        <v>0</v>
      </c>
      <c r="I267" s="233">
        <v>86316.33</v>
      </c>
      <c r="J267" s="233">
        <v>198845.04</v>
      </c>
      <c r="K267" s="233">
        <v>317392.34000000003</v>
      </c>
      <c r="L267" s="233">
        <v>323452.03000000003</v>
      </c>
      <c r="M267" s="233">
        <v>281707.67</v>
      </c>
      <c r="N267" s="233">
        <v>349321.19</v>
      </c>
      <c r="O267" s="233">
        <v>349463.35000000003</v>
      </c>
      <c r="P267" s="233">
        <v>339871.54</v>
      </c>
      <c r="Q267" s="233">
        <v>339871.54</v>
      </c>
      <c r="R267" s="190">
        <v>-442.16625000000005</v>
      </c>
      <c r="S267" s="163">
        <v>44</v>
      </c>
      <c r="T267" s="72"/>
      <c r="U267" s="68"/>
      <c r="V267" s="68"/>
    </row>
    <row r="268" spans="1:22" ht="12.75" customHeight="1" outlineLevel="1">
      <c r="A268" s="161" t="s">
        <v>249</v>
      </c>
      <c r="B268" s="161" t="s">
        <v>44</v>
      </c>
      <c r="C268" s="161" t="s">
        <v>44</v>
      </c>
      <c r="D268" s="161" t="s">
        <v>250</v>
      </c>
      <c r="E268" s="233">
        <v>1055052.58</v>
      </c>
      <c r="F268" s="233">
        <v>820798.37</v>
      </c>
      <c r="G268" s="233">
        <v>373327.38</v>
      </c>
      <c r="H268" s="233">
        <v>0</v>
      </c>
      <c r="I268" s="233">
        <v>254994.78</v>
      </c>
      <c r="J268" s="233">
        <v>939103.20000000007</v>
      </c>
      <c r="K268" s="233">
        <v>1400878.83</v>
      </c>
      <c r="L268" s="233">
        <v>1475305.61</v>
      </c>
      <c r="M268" s="233">
        <v>1576898.47</v>
      </c>
      <c r="N268" s="233">
        <v>1748029.75</v>
      </c>
      <c r="O268" s="233">
        <v>1814312</v>
      </c>
      <c r="P268" s="233">
        <v>1788548.8</v>
      </c>
      <c r="Q268" s="233">
        <v>1514442.86</v>
      </c>
      <c r="R268" s="190">
        <v>960.80666666666673</v>
      </c>
      <c r="S268" s="163">
        <v>44</v>
      </c>
      <c r="T268" s="72"/>
      <c r="U268" s="68"/>
      <c r="V268" s="68"/>
    </row>
    <row r="269" spans="1:22" ht="12.75" customHeight="1" outlineLevel="1">
      <c r="A269" s="161" t="s">
        <v>251</v>
      </c>
      <c r="B269" s="161" t="s">
        <v>44</v>
      </c>
      <c r="C269" s="161" t="s">
        <v>44</v>
      </c>
      <c r="D269" s="161" t="s">
        <v>252</v>
      </c>
      <c r="E269" s="233">
        <v>6004.14</v>
      </c>
      <c r="F269" s="233">
        <v>4917.66</v>
      </c>
      <c r="G269" s="233">
        <v>-4455.67</v>
      </c>
      <c r="H269" s="233">
        <v>659.4</v>
      </c>
      <c r="I269" s="233">
        <v>-362.38</v>
      </c>
      <c r="J269" s="233">
        <v>72166.42</v>
      </c>
      <c r="K269" s="233">
        <v>72166.42</v>
      </c>
      <c r="L269" s="233">
        <v>70973.83</v>
      </c>
      <c r="M269" s="233">
        <v>54033.22</v>
      </c>
      <c r="N269" s="233">
        <v>54349.03</v>
      </c>
      <c r="O269" s="233">
        <v>54909.32</v>
      </c>
      <c r="P269" s="233">
        <v>54909.32</v>
      </c>
      <c r="Q269" s="233">
        <v>69477.56</v>
      </c>
      <c r="R269" s="190">
        <v>-340354.04875000002</v>
      </c>
      <c r="S269" s="163">
        <v>44</v>
      </c>
      <c r="T269" s="72"/>
      <c r="U269" s="68"/>
      <c r="V269" s="68"/>
    </row>
    <row r="270" spans="1:22" ht="12.75" customHeight="1" outlineLevel="1">
      <c r="A270" s="161" t="s">
        <v>253</v>
      </c>
      <c r="B270" s="161" t="s">
        <v>44</v>
      </c>
      <c r="C270" s="161" t="s">
        <v>44</v>
      </c>
      <c r="D270" s="161" t="s">
        <v>786</v>
      </c>
      <c r="E270" s="233">
        <v>0</v>
      </c>
      <c r="F270" s="233">
        <v>0</v>
      </c>
      <c r="G270" s="233">
        <v>0</v>
      </c>
      <c r="H270" s="233">
        <v>0</v>
      </c>
      <c r="I270" s="233">
        <v>0</v>
      </c>
      <c r="J270" s="233">
        <v>0</v>
      </c>
      <c r="K270" s="233">
        <v>0</v>
      </c>
      <c r="L270" s="233">
        <v>0</v>
      </c>
      <c r="M270" s="233">
        <v>-49363.130000000005</v>
      </c>
      <c r="N270" s="233">
        <v>-48442.86</v>
      </c>
      <c r="O270" s="233">
        <v>-46810.239999999998</v>
      </c>
      <c r="P270" s="233">
        <v>-46810.239999999998</v>
      </c>
      <c r="Q270" s="233">
        <v>-4359.8999999999996</v>
      </c>
      <c r="R270" s="190">
        <v>3676.9558333333334</v>
      </c>
      <c r="S270" s="163">
        <v>44</v>
      </c>
      <c r="T270" s="72"/>
      <c r="U270" s="68"/>
      <c r="V270" s="68"/>
    </row>
    <row r="271" spans="1:22" ht="12.75" customHeight="1" outlineLevel="1">
      <c r="A271" s="161" t="s">
        <v>787</v>
      </c>
      <c r="B271" s="161" t="s">
        <v>44</v>
      </c>
      <c r="C271" s="161" t="s">
        <v>44</v>
      </c>
      <c r="D271" s="161" t="s">
        <v>254</v>
      </c>
      <c r="E271" s="233">
        <v>0</v>
      </c>
      <c r="F271" s="233">
        <v>-372.86</v>
      </c>
      <c r="G271" s="233">
        <v>0</v>
      </c>
      <c r="H271" s="233">
        <v>0</v>
      </c>
      <c r="I271" s="233">
        <v>0</v>
      </c>
      <c r="J271" s="233">
        <v>0</v>
      </c>
      <c r="K271" s="233">
        <v>0</v>
      </c>
      <c r="L271" s="233">
        <v>0</v>
      </c>
      <c r="M271" s="233">
        <v>0</v>
      </c>
      <c r="N271" s="233">
        <v>0</v>
      </c>
      <c r="O271" s="233">
        <v>0</v>
      </c>
      <c r="P271" s="233">
        <v>0</v>
      </c>
      <c r="Q271" s="233">
        <v>0</v>
      </c>
      <c r="R271" s="190">
        <v>89147.9375</v>
      </c>
      <c r="S271" s="163">
        <v>44</v>
      </c>
      <c r="T271" s="72"/>
      <c r="U271" s="68"/>
      <c r="V271" s="68"/>
    </row>
    <row r="272" spans="1:22" ht="12.75" customHeight="1" outlineLevel="1">
      <c r="A272" s="161" t="s">
        <v>788</v>
      </c>
      <c r="B272" s="161" t="s">
        <v>44</v>
      </c>
      <c r="C272" s="161" t="s">
        <v>44</v>
      </c>
      <c r="D272" s="161" t="s">
        <v>255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190">
        <v>1869132.3683333332</v>
      </c>
      <c r="S272" s="163">
        <v>23</v>
      </c>
      <c r="T272" s="72"/>
      <c r="U272" s="68"/>
      <c r="V272" s="68"/>
    </row>
    <row r="273" spans="1:22" ht="12.75" customHeight="1" outlineLevel="1">
      <c r="A273" s="161" t="s">
        <v>256</v>
      </c>
      <c r="B273" s="161" t="s">
        <v>44</v>
      </c>
      <c r="C273" s="161" t="s">
        <v>44</v>
      </c>
      <c r="D273" s="161" t="s">
        <v>257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190">
        <v>16303788.989166668</v>
      </c>
      <c r="S273" s="163">
        <v>23</v>
      </c>
      <c r="T273" s="72"/>
      <c r="U273" s="68"/>
      <c r="V273" s="68"/>
    </row>
    <row r="274" spans="1:22" ht="12.75" customHeight="1" outlineLevel="1">
      <c r="A274" s="161" t="s">
        <v>789</v>
      </c>
      <c r="B274" s="161" t="s">
        <v>44</v>
      </c>
      <c r="C274" s="161" t="s">
        <v>44</v>
      </c>
      <c r="D274" s="161" t="s">
        <v>258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190">
        <v>1080233.4283333332</v>
      </c>
      <c r="S274" s="163">
        <v>23</v>
      </c>
      <c r="T274" s="72"/>
      <c r="U274" s="68"/>
      <c r="V274" s="68"/>
    </row>
    <row r="275" spans="1:22" ht="12.75" customHeight="1" outlineLevel="1">
      <c r="A275" s="161" t="s">
        <v>790</v>
      </c>
      <c r="B275" s="161" t="s">
        <v>44</v>
      </c>
      <c r="C275" s="161" t="s">
        <v>44</v>
      </c>
      <c r="D275" s="161" t="s">
        <v>259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190">
        <v>1431533.1674999997</v>
      </c>
      <c r="S275" s="163">
        <v>23</v>
      </c>
      <c r="T275" s="72"/>
      <c r="U275" s="68"/>
      <c r="V275" s="68"/>
    </row>
    <row r="276" spans="1:22" ht="12.75" customHeight="1" outlineLevel="1">
      <c r="A276" s="161" t="s">
        <v>791</v>
      </c>
      <c r="B276" s="161" t="s">
        <v>44</v>
      </c>
      <c r="C276" s="161" t="s">
        <v>44</v>
      </c>
      <c r="D276" s="161" t="s">
        <v>792</v>
      </c>
      <c r="E276" s="7">
        <v>4792954.4000000004</v>
      </c>
      <c r="F276" s="7">
        <v>4720303.07</v>
      </c>
      <c r="G276" s="7">
        <v>4283982.2</v>
      </c>
      <c r="H276" s="7">
        <v>3825019.7</v>
      </c>
      <c r="I276" s="7">
        <v>3366057.2</v>
      </c>
      <c r="J276" s="7">
        <v>2907094.7</v>
      </c>
      <c r="K276" s="7">
        <v>2468300.21</v>
      </c>
      <c r="L276" s="7">
        <v>2166395.56</v>
      </c>
      <c r="M276" s="7">
        <v>1826093.35</v>
      </c>
      <c r="N276" s="7">
        <v>1365791.14</v>
      </c>
      <c r="O276" s="7">
        <v>905488.93</v>
      </c>
      <c r="P276" s="7">
        <v>445186.77</v>
      </c>
      <c r="Q276" s="7">
        <v>4647355.0199999996</v>
      </c>
      <c r="R276" s="190">
        <v>-1024313.1316666665</v>
      </c>
      <c r="S276" s="163">
        <v>23</v>
      </c>
      <c r="T276" s="72"/>
      <c r="U276" s="68"/>
      <c r="V276" s="68"/>
    </row>
    <row r="277" spans="1:22" ht="12.75" customHeight="1" outlineLevel="1">
      <c r="A277" s="161" t="s">
        <v>793</v>
      </c>
      <c r="B277" s="161" t="s">
        <v>44</v>
      </c>
      <c r="C277" s="161" t="s">
        <v>44</v>
      </c>
      <c r="D277" s="161" t="s">
        <v>255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190">
        <v>-1869132.3683333332</v>
      </c>
      <c r="S277" s="163">
        <v>23</v>
      </c>
      <c r="T277" s="72"/>
      <c r="U277" s="68"/>
      <c r="V277" s="68"/>
    </row>
    <row r="278" spans="1:22" ht="12.75" customHeight="1" outlineLevel="1">
      <c r="A278" s="161" t="s">
        <v>794</v>
      </c>
      <c r="B278" s="161" t="s">
        <v>44</v>
      </c>
      <c r="C278" s="161" t="s">
        <v>44</v>
      </c>
      <c r="D278" s="161" t="s">
        <v>259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190">
        <v>-1431533.1775</v>
      </c>
      <c r="S278" s="163">
        <v>23</v>
      </c>
      <c r="T278" s="72"/>
      <c r="U278" s="68"/>
      <c r="V278" s="68"/>
    </row>
    <row r="279" spans="1:22" ht="12.75" customHeight="1" outlineLevel="1">
      <c r="A279" s="161" t="s">
        <v>260</v>
      </c>
      <c r="B279" s="161" t="s">
        <v>44</v>
      </c>
      <c r="C279" s="161" t="s">
        <v>44</v>
      </c>
      <c r="D279" s="161" t="s">
        <v>795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190">
        <v>-16303788.989166668</v>
      </c>
      <c r="S279" s="163">
        <v>23</v>
      </c>
      <c r="T279" s="72"/>
      <c r="U279" s="68"/>
      <c r="V279" s="68"/>
    </row>
    <row r="280" spans="1:22" ht="12.75" customHeight="1" outlineLevel="1">
      <c r="A280" s="161" t="s">
        <v>796</v>
      </c>
      <c r="B280" s="161" t="s">
        <v>44</v>
      </c>
      <c r="C280" s="161" t="s">
        <v>44</v>
      </c>
      <c r="D280" s="161" t="s">
        <v>797</v>
      </c>
      <c r="E280" s="7">
        <v>1620361.2</v>
      </c>
      <c r="F280" s="7">
        <v>1518125.96</v>
      </c>
      <c r="G280" s="7">
        <v>1697432.37</v>
      </c>
      <c r="H280" s="7">
        <v>1804719.26</v>
      </c>
      <c r="I280" s="7">
        <v>1857518.67</v>
      </c>
      <c r="J280" s="7">
        <v>1704795.3900000001</v>
      </c>
      <c r="K280" s="7">
        <v>1524313.82</v>
      </c>
      <c r="L280" s="7">
        <v>1318395.72</v>
      </c>
      <c r="M280" s="7">
        <v>1134775.3899999999</v>
      </c>
      <c r="N280" s="7">
        <v>1133450.97</v>
      </c>
      <c r="O280" s="7">
        <v>1262914.96</v>
      </c>
      <c r="P280" s="7">
        <v>1114084.96</v>
      </c>
      <c r="Q280" s="7">
        <v>1578216.76</v>
      </c>
      <c r="R280" s="190">
        <v>71508.095000000001</v>
      </c>
      <c r="S280" s="163">
        <v>44</v>
      </c>
      <c r="T280" s="72"/>
      <c r="U280" s="68"/>
      <c r="V280" s="68"/>
    </row>
    <row r="281" spans="1:22" ht="12.75" customHeight="1" outlineLevel="1">
      <c r="A281" s="161" t="s">
        <v>261</v>
      </c>
      <c r="B281" s="161" t="s">
        <v>44</v>
      </c>
      <c r="C281" s="161" t="s">
        <v>44</v>
      </c>
      <c r="D281" s="161" t="s">
        <v>798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190">
        <v>219.20749999999998</v>
      </c>
      <c r="S281" s="163">
        <v>44</v>
      </c>
      <c r="T281" s="72"/>
      <c r="U281" s="68"/>
      <c r="V281" s="68"/>
    </row>
    <row r="282" spans="1:22" ht="12.75" customHeight="1" outlineLevel="1">
      <c r="A282" s="161" t="s">
        <v>262</v>
      </c>
      <c r="B282" s="161" t="s">
        <v>30</v>
      </c>
      <c r="C282" s="161" t="s">
        <v>28</v>
      </c>
      <c r="D282" s="161" t="s">
        <v>799</v>
      </c>
      <c r="E282" s="7">
        <v>6948.01</v>
      </c>
      <c r="F282" s="7">
        <v>33259.550000000003</v>
      </c>
      <c r="G282" s="7">
        <v>132225.46</v>
      </c>
      <c r="H282" s="7">
        <v>103756.14</v>
      </c>
      <c r="I282" s="7">
        <v>76536.98</v>
      </c>
      <c r="J282" s="7">
        <v>53519.49</v>
      </c>
      <c r="K282" s="7">
        <v>26365.670000000002</v>
      </c>
      <c r="L282" s="7">
        <v>7177.5</v>
      </c>
      <c r="M282" s="7">
        <v>6618</v>
      </c>
      <c r="N282" s="7">
        <v>4387.5</v>
      </c>
      <c r="O282" s="7">
        <v>137018.66</v>
      </c>
      <c r="P282" s="7">
        <v>113202.63</v>
      </c>
      <c r="Q282" s="7">
        <v>87617.26</v>
      </c>
      <c r="R282" s="190">
        <v>2355642</v>
      </c>
      <c r="S282" s="163">
        <v>23</v>
      </c>
      <c r="T282" s="72"/>
      <c r="U282" s="68"/>
      <c r="V282" s="68"/>
    </row>
    <row r="283" spans="1:22" ht="12.75" customHeight="1" outlineLevel="1">
      <c r="A283" s="161" t="s">
        <v>262</v>
      </c>
      <c r="B283" s="161" t="s">
        <v>30</v>
      </c>
      <c r="C283" s="161" t="s">
        <v>29</v>
      </c>
      <c r="D283" s="161" t="s">
        <v>799</v>
      </c>
      <c r="E283" s="7">
        <v>950040</v>
      </c>
      <c r="F283" s="7">
        <v>788220</v>
      </c>
      <c r="G283" s="7">
        <v>642060</v>
      </c>
      <c r="H283" s="7">
        <v>480240</v>
      </c>
      <c r="I283" s="7">
        <v>480240</v>
      </c>
      <c r="J283" s="7">
        <v>480240</v>
      </c>
      <c r="K283" s="7">
        <v>480240</v>
      </c>
      <c r="L283" s="7">
        <v>318420</v>
      </c>
      <c r="M283" s="7">
        <v>156600</v>
      </c>
      <c r="N283" s="7">
        <v>0</v>
      </c>
      <c r="O283" s="7">
        <v>0</v>
      </c>
      <c r="P283" s="7">
        <v>0</v>
      </c>
      <c r="Q283" s="7">
        <v>379510</v>
      </c>
      <c r="R283" s="190">
        <v>1110999</v>
      </c>
      <c r="S283" s="163">
        <v>23</v>
      </c>
      <c r="T283" s="72"/>
      <c r="U283" s="68"/>
      <c r="V283" s="68"/>
    </row>
    <row r="284" spans="1:22" ht="12.75" customHeight="1" outlineLevel="1">
      <c r="A284" s="161" t="s">
        <v>800</v>
      </c>
      <c r="B284" s="161" t="s">
        <v>44</v>
      </c>
      <c r="C284" s="161" t="s">
        <v>44</v>
      </c>
      <c r="D284" s="161" t="s">
        <v>263</v>
      </c>
      <c r="E284" s="7">
        <v>30077.65</v>
      </c>
      <c r="F284" s="7">
        <v>45265.01</v>
      </c>
      <c r="G284" s="7">
        <v>33002.480000000003</v>
      </c>
      <c r="H284" s="7">
        <v>45180.13</v>
      </c>
      <c r="I284" s="7">
        <v>20630.7</v>
      </c>
      <c r="J284" s="7">
        <v>22323.62</v>
      </c>
      <c r="K284" s="7">
        <v>39755.15</v>
      </c>
      <c r="L284" s="7">
        <v>30468.62</v>
      </c>
      <c r="M284" s="7">
        <v>22503.58</v>
      </c>
      <c r="N284" s="7">
        <v>35049.82</v>
      </c>
      <c r="O284" s="7">
        <v>27712.560000000001</v>
      </c>
      <c r="P284" s="7">
        <v>47193.62</v>
      </c>
      <c r="Q284" s="7">
        <v>35122.559999999998</v>
      </c>
      <c r="R284" s="190">
        <v>4912682.4508333337</v>
      </c>
      <c r="S284" s="163">
        <v>44</v>
      </c>
      <c r="T284" s="72"/>
      <c r="U284" s="68"/>
      <c r="V284" s="68"/>
    </row>
    <row r="285" spans="1:22" ht="12.75" customHeight="1" outlineLevel="1">
      <c r="A285" s="161" t="s">
        <v>801</v>
      </c>
      <c r="B285" s="161" t="s">
        <v>44</v>
      </c>
      <c r="C285" s="161" t="s">
        <v>44</v>
      </c>
      <c r="D285" s="161" t="s">
        <v>802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190">
        <v>539608.41999999993</v>
      </c>
      <c r="S285" s="163">
        <v>44</v>
      </c>
      <c r="T285" s="72"/>
      <c r="U285" s="68"/>
      <c r="V285" s="68"/>
    </row>
    <row r="286" spans="1:22" ht="12.75" customHeight="1" outlineLevel="1">
      <c r="A286" s="161" t="s">
        <v>264</v>
      </c>
      <c r="B286" s="161" t="s">
        <v>30</v>
      </c>
      <c r="C286" s="161" t="s">
        <v>29</v>
      </c>
      <c r="D286" s="161" t="s">
        <v>265</v>
      </c>
      <c r="E286" s="7">
        <v>0</v>
      </c>
      <c r="F286" s="7">
        <v>146663</v>
      </c>
      <c r="G286" s="7">
        <v>133330</v>
      </c>
      <c r="H286" s="7">
        <v>119997</v>
      </c>
      <c r="I286" s="7">
        <v>106664</v>
      </c>
      <c r="J286" s="7">
        <v>93331</v>
      </c>
      <c r="K286" s="7">
        <v>79998</v>
      </c>
      <c r="L286" s="7">
        <v>66665</v>
      </c>
      <c r="M286" s="7">
        <v>53332</v>
      </c>
      <c r="N286" s="7">
        <v>39999</v>
      </c>
      <c r="O286" s="7">
        <v>26666</v>
      </c>
      <c r="P286" s="7">
        <v>13333</v>
      </c>
      <c r="Q286" s="7">
        <v>0</v>
      </c>
      <c r="R286" s="190">
        <v>3976.7295833333337</v>
      </c>
      <c r="S286" s="163">
        <v>44</v>
      </c>
      <c r="T286" s="72"/>
      <c r="U286" s="68"/>
      <c r="V286" s="68"/>
    </row>
    <row r="287" spans="1:22" ht="12.75" customHeight="1" outlineLevel="1">
      <c r="A287" s="161" t="s">
        <v>264</v>
      </c>
      <c r="B287" s="161" t="s">
        <v>44</v>
      </c>
      <c r="C287" s="161" t="s">
        <v>44</v>
      </c>
      <c r="D287" s="161" t="s">
        <v>265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190">
        <v>1798927.6537499998</v>
      </c>
      <c r="S287" s="163">
        <v>44</v>
      </c>
      <c r="T287" s="72"/>
      <c r="U287" s="68"/>
      <c r="V287" s="68"/>
    </row>
    <row r="288" spans="1:22" ht="12.75" customHeight="1" outlineLevel="1">
      <c r="A288" s="161" t="s">
        <v>266</v>
      </c>
      <c r="B288" s="161" t="s">
        <v>44</v>
      </c>
      <c r="C288" s="161" t="s">
        <v>44</v>
      </c>
      <c r="D288" s="161" t="s">
        <v>803</v>
      </c>
      <c r="E288" s="7">
        <v>12702.11</v>
      </c>
      <c r="F288" s="7">
        <v>12702.11</v>
      </c>
      <c r="G288" s="7">
        <v>12702.11</v>
      </c>
      <c r="H288" s="7">
        <v>11474.61</v>
      </c>
      <c r="I288" s="7">
        <v>11474.61</v>
      </c>
      <c r="J288" s="7">
        <v>11474.61</v>
      </c>
      <c r="K288" s="7">
        <v>10247.11</v>
      </c>
      <c r="L288" s="7">
        <v>10247.11</v>
      </c>
      <c r="M288" s="7">
        <v>10247.11</v>
      </c>
      <c r="N288" s="7">
        <v>9019.61</v>
      </c>
      <c r="O288" s="7">
        <v>9019.61</v>
      </c>
      <c r="P288" s="7">
        <v>9019.61</v>
      </c>
      <c r="Q288" s="7">
        <v>7792.1100000000006</v>
      </c>
      <c r="R288" s="190">
        <v>1730385.6312499996</v>
      </c>
      <c r="S288" s="163">
        <v>44</v>
      </c>
      <c r="T288" s="72"/>
      <c r="U288" s="68"/>
      <c r="V288" s="68"/>
    </row>
    <row r="289" spans="1:22" ht="12.75" customHeight="1" outlineLevel="1">
      <c r="A289" s="161" t="s">
        <v>267</v>
      </c>
      <c r="B289" s="161" t="s">
        <v>44</v>
      </c>
      <c r="C289" s="161" t="s">
        <v>44</v>
      </c>
      <c r="D289" s="161" t="s">
        <v>804</v>
      </c>
      <c r="E289" s="7">
        <v>28572.9</v>
      </c>
      <c r="F289" s="7">
        <v>43572.9</v>
      </c>
      <c r="G289" s="7">
        <v>43572.9</v>
      </c>
      <c r="H289" s="7">
        <v>43917.46</v>
      </c>
      <c r="I289" s="7">
        <v>43917.46</v>
      </c>
      <c r="J289" s="7">
        <v>43917.46</v>
      </c>
      <c r="K289" s="7">
        <v>44274.29</v>
      </c>
      <c r="L289" s="7">
        <v>62446.29</v>
      </c>
      <c r="M289" s="7">
        <v>61812.36</v>
      </c>
      <c r="N289" s="7">
        <v>86812.36</v>
      </c>
      <c r="O289" s="7">
        <v>122812.36</v>
      </c>
      <c r="P289" s="7">
        <v>107577.17</v>
      </c>
      <c r="Q289" s="7">
        <v>107577.17</v>
      </c>
      <c r="R289" s="190">
        <v>-5841.2312500000007</v>
      </c>
      <c r="S289" s="163">
        <v>44</v>
      </c>
      <c r="T289" s="72"/>
      <c r="U289" s="68"/>
      <c r="V289" s="68"/>
    </row>
    <row r="290" spans="1:22" ht="12.75" customHeight="1" outlineLevel="1">
      <c r="A290" s="161" t="s">
        <v>268</v>
      </c>
      <c r="B290" s="161" t="s">
        <v>30</v>
      </c>
      <c r="C290" s="161" t="s">
        <v>29</v>
      </c>
      <c r="D290" s="161" t="s">
        <v>805</v>
      </c>
      <c r="E290" s="7">
        <v>1627741</v>
      </c>
      <c r="F290" s="7">
        <v>1727491</v>
      </c>
      <c r="G290" s="7">
        <v>1826491</v>
      </c>
      <c r="H290" s="7">
        <v>1826491</v>
      </c>
      <c r="I290" s="7">
        <v>2101741</v>
      </c>
      <c r="J290" s="7">
        <v>2099999</v>
      </c>
      <c r="K290" s="7">
        <v>2099999</v>
      </c>
      <c r="L290" s="7">
        <v>2250000</v>
      </c>
      <c r="M290" s="7">
        <v>2250000</v>
      </c>
      <c r="N290" s="7">
        <v>2250000</v>
      </c>
      <c r="O290" s="7">
        <v>2250000</v>
      </c>
      <c r="P290" s="7">
        <v>2250000</v>
      </c>
      <c r="Q290" s="7">
        <v>2250000</v>
      </c>
      <c r="R290" s="190">
        <v>-4413622.666666667</v>
      </c>
      <c r="S290" s="163">
        <v>23</v>
      </c>
      <c r="T290" s="72"/>
      <c r="U290" s="68"/>
      <c r="V290" s="68"/>
    </row>
    <row r="291" spans="1:22" ht="12.75" customHeight="1" outlineLevel="1">
      <c r="A291" s="161" t="s">
        <v>269</v>
      </c>
      <c r="B291" s="161" t="s">
        <v>32</v>
      </c>
      <c r="C291" s="161" t="s">
        <v>29</v>
      </c>
      <c r="D291" s="161" t="s">
        <v>806</v>
      </c>
      <c r="E291" s="7">
        <v>0</v>
      </c>
      <c r="F291" s="7">
        <v>661281.5</v>
      </c>
      <c r="G291" s="7">
        <v>601165</v>
      </c>
      <c r="H291" s="7">
        <v>541048.5</v>
      </c>
      <c r="I291" s="7">
        <v>480932</v>
      </c>
      <c r="J291" s="7">
        <v>420815.5</v>
      </c>
      <c r="K291" s="7">
        <v>360699</v>
      </c>
      <c r="L291" s="7">
        <v>300582.5</v>
      </c>
      <c r="M291" s="7">
        <v>240466</v>
      </c>
      <c r="N291" s="7">
        <v>180349.5</v>
      </c>
      <c r="O291" s="7">
        <v>120233</v>
      </c>
      <c r="P291" s="7">
        <v>60116.5</v>
      </c>
      <c r="Q291" s="7">
        <v>0</v>
      </c>
      <c r="R291" s="190">
        <v>64648.416666666664</v>
      </c>
      <c r="S291" s="163">
        <v>23</v>
      </c>
      <c r="T291" s="72"/>
      <c r="U291" s="68"/>
      <c r="V291" s="68"/>
    </row>
    <row r="292" spans="1:22" ht="12.75" customHeight="1" outlineLevel="1">
      <c r="A292" s="161" t="s">
        <v>807</v>
      </c>
      <c r="B292" s="161" t="s">
        <v>44</v>
      </c>
      <c r="C292" s="161" t="s">
        <v>44</v>
      </c>
      <c r="D292" s="161" t="s">
        <v>808</v>
      </c>
      <c r="E292" s="7">
        <v>0</v>
      </c>
      <c r="F292" s="7">
        <v>0</v>
      </c>
      <c r="G292" s="7">
        <v>82393</v>
      </c>
      <c r="H292" s="7">
        <v>82393</v>
      </c>
      <c r="I292" s="7">
        <v>82393</v>
      </c>
      <c r="J292" s="7">
        <v>82393</v>
      </c>
      <c r="K292" s="7">
        <v>82393</v>
      </c>
      <c r="L292" s="7">
        <v>82393</v>
      </c>
      <c r="M292" s="7">
        <v>82393</v>
      </c>
      <c r="N292" s="7">
        <v>82393</v>
      </c>
      <c r="O292" s="7">
        <v>82393</v>
      </c>
      <c r="P292" s="7">
        <v>82393</v>
      </c>
      <c r="Q292" s="7">
        <v>0</v>
      </c>
      <c r="R292" s="190">
        <v>394384.21249999997</v>
      </c>
      <c r="S292" s="163">
        <v>44</v>
      </c>
      <c r="T292" s="72"/>
      <c r="U292" s="68"/>
      <c r="V292" s="68"/>
    </row>
    <row r="293" spans="1:22" ht="12.75" customHeight="1" outlineLevel="1">
      <c r="A293" s="161" t="s">
        <v>270</v>
      </c>
      <c r="B293" s="161" t="s">
        <v>30</v>
      </c>
      <c r="C293" s="161" t="s">
        <v>29</v>
      </c>
      <c r="D293" s="161" t="s">
        <v>271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185168</v>
      </c>
      <c r="R293" s="190">
        <v>19776.710416666665</v>
      </c>
      <c r="S293" s="163">
        <v>23</v>
      </c>
      <c r="T293" s="72"/>
      <c r="U293" s="68"/>
      <c r="V293" s="68"/>
    </row>
    <row r="294" spans="1:22" ht="12.75" customHeight="1" outlineLevel="1">
      <c r="A294" s="161" t="s">
        <v>809</v>
      </c>
      <c r="B294" s="161" t="s">
        <v>30</v>
      </c>
      <c r="C294" s="161" t="s">
        <v>28</v>
      </c>
      <c r="D294" s="161" t="s">
        <v>810</v>
      </c>
      <c r="E294" s="7">
        <v>0</v>
      </c>
      <c r="F294" s="7">
        <v>6428.6900000000005</v>
      </c>
      <c r="G294" s="7">
        <v>18639.760000000002</v>
      </c>
      <c r="H294" s="7">
        <v>-215908.16</v>
      </c>
      <c r="I294" s="7">
        <v>63339.75</v>
      </c>
      <c r="J294" s="7">
        <v>-31057.9</v>
      </c>
      <c r="K294" s="7">
        <v>-4469.1000000000004</v>
      </c>
      <c r="L294" s="7">
        <v>-39587.01</v>
      </c>
      <c r="M294" s="7">
        <v>65216.78</v>
      </c>
      <c r="N294" s="7">
        <v>-32529.07</v>
      </c>
      <c r="O294" s="7">
        <v>100212.2</v>
      </c>
      <c r="P294" s="7">
        <v>562121.13</v>
      </c>
      <c r="Q294" s="7">
        <v>-52803.040000000001</v>
      </c>
      <c r="R294" s="190">
        <v>1893591</v>
      </c>
      <c r="S294" s="163">
        <v>23</v>
      </c>
      <c r="T294" s="72"/>
      <c r="U294" s="68"/>
      <c r="V294" s="68"/>
    </row>
    <row r="295" spans="1:22" ht="12.75" customHeight="1" outlineLevel="1">
      <c r="A295" s="161" t="s">
        <v>809</v>
      </c>
      <c r="B295" s="161" t="s">
        <v>30</v>
      </c>
      <c r="C295" s="161" t="s">
        <v>29</v>
      </c>
      <c r="D295" s="161" t="s">
        <v>810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190">
        <v>3721428</v>
      </c>
      <c r="S295" s="163">
        <v>23</v>
      </c>
      <c r="T295" s="72"/>
      <c r="U295" s="68"/>
      <c r="V295" s="68"/>
    </row>
    <row r="296" spans="1:22" ht="12.75" customHeight="1" outlineLevel="1">
      <c r="A296" s="161" t="s">
        <v>811</v>
      </c>
      <c r="B296" s="161" t="s">
        <v>30</v>
      </c>
      <c r="C296" s="161" t="s">
        <v>28</v>
      </c>
      <c r="D296" s="161" t="s">
        <v>812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190">
        <v>286517.92000000004</v>
      </c>
      <c r="S296" s="163">
        <v>23</v>
      </c>
      <c r="T296" s="72"/>
      <c r="U296" s="68"/>
      <c r="V296" s="68"/>
    </row>
    <row r="297" spans="1:22" ht="12.75" customHeight="1" outlineLevel="1">
      <c r="A297" s="161" t="s">
        <v>272</v>
      </c>
      <c r="B297" s="161" t="s">
        <v>24</v>
      </c>
      <c r="C297" s="161" t="s">
        <v>25</v>
      </c>
      <c r="D297" s="161" t="s">
        <v>813</v>
      </c>
      <c r="E297" s="7">
        <v>153733.81</v>
      </c>
      <c r="F297" s="7">
        <v>-17549.03</v>
      </c>
      <c r="G297" s="7">
        <v>-35703</v>
      </c>
      <c r="H297" s="7">
        <v>-132814.81</v>
      </c>
      <c r="I297" s="7">
        <v>-6158.42</v>
      </c>
      <c r="J297" s="7">
        <v>-54667.24</v>
      </c>
      <c r="K297" s="7">
        <v>-65396.18</v>
      </c>
      <c r="L297" s="7">
        <v>26582.45</v>
      </c>
      <c r="M297" s="7">
        <v>-38893.040000000001</v>
      </c>
      <c r="N297" s="7">
        <v>-58486.78</v>
      </c>
      <c r="O297" s="7">
        <v>4326.49</v>
      </c>
      <c r="P297" s="7">
        <v>65578.52</v>
      </c>
      <c r="Q297" s="7">
        <v>24625.32</v>
      </c>
      <c r="R297" s="190">
        <v>349682.04750000004</v>
      </c>
      <c r="S297" s="163">
        <v>0</v>
      </c>
      <c r="T297" s="72"/>
      <c r="U297" s="68"/>
      <c r="V297" s="68"/>
    </row>
    <row r="298" spans="1:22" ht="12.75" customHeight="1" outlineLevel="1">
      <c r="A298" s="161" t="s">
        <v>272</v>
      </c>
      <c r="B298" s="161" t="s">
        <v>44</v>
      </c>
      <c r="C298" s="161" t="s">
        <v>44</v>
      </c>
      <c r="D298" s="161" t="s">
        <v>813</v>
      </c>
      <c r="E298" s="7">
        <v>40657.950000000004</v>
      </c>
      <c r="F298" s="7">
        <v>322015.09000000003</v>
      </c>
      <c r="G298" s="7">
        <v>-61140.3</v>
      </c>
      <c r="H298" s="7">
        <v>-64099.12</v>
      </c>
      <c r="I298" s="7">
        <v>-160152.74</v>
      </c>
      <c r="J298" s="7">
        <v>22546.760000000002</v>
      </c>
      <c r="K298" s="7">
        <v>340421.60000000003</v>
      </c>
      <c r="L298" s="7">
        <v>401843.26</v>
      </c>
      <c r="M298" s="7">
        <v>263089.14</v>
      </c>
      <c r="N298" s="7">
        <v>156295.94</v>
      </c>
      <c r="O298" s="7">
        <v>286072.94</v>
      </c>
      <c r="P298" s="7">
        <v>41096.270000000004</v>
      </c>
      <c r="Q298" s="7">
        <v>30917.88</v>
      </c>
      <c r="R298" s="190">
        <v>-5034.7166666666662</v>
      </c>
      <c r="S298" s="163">
        <v>44</v>
      </c>
      <c r="T298" s="72"/>
      <c r="U298" s="68"/>
      <c r="V298" s="68"/>
    </row>
    <row r="299" spans="1:22" ht="12.75" customHeight="1" outlineLevel="1">
      <c r="A299" s="161" t="s">
        <v>1078</v>
      </c>
      <c r="B299" s="161" t="s">
        <v>44</v>
      </c>
      <c r="C299" s="161" t="s">
        <v>44</v>
      </c>
      <c r="D299" s="161" t="s">
        <v>1079</v>
      </c>
      <c r="E299" s="7">
        <v>352801.88</v>
      </c>
      <c r="F299" s="7">
        <v>-39913.72</v>
      </c>
      <c r="G299" s="7">
        <v>-87964.73</v>
      </c>
      <c r="H299" s="7">
        <v>-321292.57</v>
      </c>
      <c r="I299" s="7">
        <v>-14777.970000000001</v>
      </c>
      <c r="J299" s="7">
        <v>-127477.93000000001</v>
      </c>
      <c r="K299" s="7">
        <v>-158474.82</v>
      </c>
      <c r="L299" s="7">
        <v>61000.160000000003</v>
      </c>
      <c r="M299" s="7">
        <v>-78572.28</v>
      </c>
      <c r="N299" s="7">
        <v>-116800.19</v>
      </c>
      <c r="O299" s="7">
        <v>8923.39</v>
      </c>
      <c r="P299" s="7">
        <v>141443.14000000001</v>
      </c>
      <c r="Q299" s="7">
        <v>53510.65</v>
      </c>
      <c r="R299" s="190">
        <v>1643.4408333333333</v>
      </c>
      <c r="S299" s="163">
        <v>44</v>
      </c>
      <c r="T299" s="72"/>
      <c r="U299" s="68"/>
      <c r="V299" s="68"/>
    </row>
    <row r="300" spans="1:22" ht="12.75" customHeight="1" outlineLevel="1">
      <c r="A300" s="161" t="s">
        <v>273</v>
      </c>
      <c r="B300" s="161" t="s">
        <v>44</v>
      </c>
      <c r="C300" s="161" t="s">
        <v>44</v>
      </c>
      <c r="D300" s="161" t="s">
        <v>814</v>
      </c>
      <c r="E300" s="7">
        <v>-19640.72</v>
      </c>
      <c r="F300" s="7">
        <v>-53140.62</v>
      </c>
      <c r="G300" s="7">
        <v>-7525.9800000000005</v>
      </c>
      <c r="H300" s="7">
        <v>-180581.26</v>
      </c>
      <c r="I300" s="7">
        <v>-49645.340000000004</v>
      </c>
      <c r="J300" s="7">
        <v>-14823.37</v>
      </c>
      <c r="K300" s="7">
        <v>-5658.29</v>
      </c>
      <c r="L300" s="7">
        <v>-110862.85</v>
      </c>
      <c r="M300" s="7">
        <v>41424.68</v>
      </c>
      <c r="N300" s="7">
        <v>-39820.94</v>
      </c>
      <c r="O300" s="7">
        <v>52616.99</v>
      </c>
      <c r="P300" s="7">
        <v>-241299.02000000002</v>
      </c>
      <c r="Q300" s="7">
        <v>30407.86</v>
      </c>
      <c r="R300" s="190">
        <v>19506.665416666667</v>
      </c>
      <c r="S300" s="163">
        <v>44</v>
      </c>
      <c r="T300" s="72"/>
      <c r="U300" s="68"/>
      <c r="V300" s="68"/>
    </row>
    <row r="301" spans="1:22" ht="12.75" customHeight="1" outlineLevel="1">
      <c r="A301" s="161" t="s">
        <v>815</v>
      </c>
      <c r="B301" s="161" t="s">
        <v>44</v>
      </c>
      <c r="C301" s="161" t="s">
        <v>33</v>
      </c>
      <c r="D301" s="161" t="s">
        <v>816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190">
        <v>-243.10749999999999</v>
      </c>
      <c r="S301" s="163">
        <v>44</v>
      </c>
      <c r="T301" s="72"/>
      <c r="U301" s="68"/>
      <c r="V301" s="68"/>
    </row>
    <row r="302" spans="1:22" ht="12.75" customHeight="1" outlineLevel="1">
      <c r="A302" s="161" t="s">
        <v>815</v>
      </c>
      <c r="B302" s="161" t="s">
        <v>44</v>
      </c>
      <c r="C302" s="161" t="s">
        <v>44</v>
      </c>
      <c r="D302" s="161" t="s">
        <v>816</v>
      </c>
      <c r="E302" s="7">
        <v>25165.62</v>
      </c>
      <c r="F302" s="7">
        <v>26973.11</v>
      </c>
      <c r="G302" s="7">
        <v>26062.670000000002</v>
      </c>
      <c r="H302" s="7">
        <v>24414.23</v>
      </c>
      <c r="I302" s="7">
        <v>-5235.33</v>
      </c>
      <c r="J302" s="7">
        <v>-4284.92</v>
      </c>
      <c r="K302" s="7">
        <v>5036.2</v>
      </c>
      <c r="L302" s="7">
        <v>46129.11</v>
      </c>
      <c r="M302" s="7">
        <v>18528.63</v>
      </c>
      <c r="N302" s="7">
        <v>2015.16</v>
      </c>
      <c r="O302" s="7">
        <v>1777.6000000000001</v>
      </c>
      <c r="P302" s="7">
        <v>74506.17</v>
      </c>
      <c r="Q302" s="7">
        <v>62805.130000000005</v>
      </c>
      <c r="R302" s="190">
        <v>18834.683750000004</v>
      </c>
      <c r="S302" s="163">
        <v>44</v>
      </c>
      <c r="T302" s="72"/>
      <c r="U302" s="68"/>
      <c r="V302" s="68"/>
    </row>
    <row r="303" spans="1:22" ht="12.75" customHeight="1" outlineLevel="1">
      <c r="A303" s="161" t="s">
        <v>274</v>
      </c>
      <c r="B303" s="161" t="s">
        <v>44</v>
      </c>
      <c r="C303" s="161" t="s">
        <v>44</v>
      </c>
      <c r="D303" s="161" t="s">
        <v>813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190">
        <v>24064.694166666668</v>
      </c>
      <c r="S303" s="163">
        <v>44</v>
      </c>
      <c r="T303" s="72"/>
      <c r="U303" s="68"/>
      <c r="V303" s="68"/>
    </row>
    <row r="304" spans="1:22" ht="12.75" customHeight="1" outlineLevel="1">
      <c r="A304" s="161" t="s">
        <v>275</v>
      </c>
      <c r="B304" s="161" t="s">
        <v>32</v>
      </c>
      <c r="C304" s="161" t="s">
        <v>34</v>
      </c>
      <c r="D304" s="161" t="s">
        <v>817</v>
      </c>
      <c r="E304" s="7">
        <v>-2950.46</v>
      </c>
      <c r="F304" s="7">
        <v>-39909.47</v>
      </c>
      <c r="G304" s="7">
        <v>-17134.57</v>
      </c>
      <c r="H304" s="7">
        <v>-17223.810000000001</v>
      </c>
      <c r="I304" s="7">
        <v>-15155.82</v>
      </c>
      <c r="J304" s="7">
        <v>-13284.970000000001</v>
      </c>
      <c r="K304" s="7">
        <v>-19014.84</v>
      </c>
      <c r="L304" s="7">
        <v>-22168.920000000002</v>
      </c>
      <c r="M304" s="7">
        <v>-5227.3100000000004</v>
      </c>
      <c r="N304" s="7">
        <v>-6601.37</v>
      </c>
      <c r="O304" s="7">
        <v>-7611.37</v>
      </c>
      <c r="P304" s="7">
        <v>-12350.19</v>
      </c>
      <c r="Q304" s="7">
        <v>-13602.31</v>
      </c>
      <c r="R304" s="190">
        <v>2038380.5929166665</v>
      </c>
      <c r="S304" s="163">
        <v>25</v>
      </c>
      <c r="T304" s="72"/>
      <c r="U304" s="68"/>
      <c r="V304" s="68"/>
    </row>
    <row r="305" spans="1:36" ht="12.75" customHeight="1" outlineLevel="1">
      <c r="A305" s="161" t="s">
        <v>275</v>
      </c>
      <c r="B305" s="161" t="s">
        <v>44</v>
      </c>
      <c r="C305" s="161" t="s">
        <v>44</v>
      </c>
      <c r="D305" s="161" t="s">
        <v>817</v>
      </c>
      <c r="E305" s="7">
        <v>0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190">
        <v>-141.66666666666666</v>
      </c>
      <c r="S305" s="163">
        <v>25</v>
      </c>
      <c r="T305" s="72"/>
      <c r="U305" s="68"/>
      <c r="V305" s="68"/>
    </row>
    <row r="306" spans="1:36" ht="12.75" customHeight="1" outlineLevel="1">
      <c r="A306" s="161" t="s">
        <v>276</v>
      </c>
      <c r="B306" s="161" t="s">
        <v>32</v>
      </c>
      <c r="C306" s="161" t="s">
        <v>28</v>
      </c>
      <c r="D306" s="161" t="s">
        <v>817</v>
      </c>
      <c r="E306" s="7">
        <v>-3538.61</v>
      </c>
      <c r="F306" s="7">
        <v>-3864.58</v>
      </c>
      <c r="G306" s="7">
        <v>-4824.8900000000003</v>
      </c>
      <c r="H306" s="7">
        <v>-11923.800000000001</v>
      </c>
      <c r="I306" s="7">
        <v>-137.55000000000001</v>
      </c>
      <c r="J306" s="7">
        <v>-12228.36</v>
      </c>
      <c r="K306" s="7">
        <v>16839.53</v>
      </c>
      <c r="L306" s="7">
        <v>36819.910000000003</v>
      </c>
      <c r="M306" s="7">
        <v>-16428.650000000001</v>
      </c>
      <c r="N306" s="7">
        <v>-1676.4</v>
      </c>
      <c r="O306" s="7">
        <v>-4229.88</v>
      </c>
      <c r="P306" s="7">
        <v>9046.39</v>
      </c>
      <c r="Q306" s="7">
        <v>9723.75</v>
      </c>
      <c r="R306" s="190">
        <v>12959.667500000001</v>
      </c>
      <c r="S306" s="163">
        <v>25</v>
      </c>
      <c r="T306" s="72"/>
      <c r="U306" s="68"/>
      <c r="V306" s="68"/>
    </row>
    <row r="307" spans="1:36" ht="12.75" customHeight="1" outlineLevel="1">
      <c r="A307" s="161" t="s">
        <v>277</v>
      </c>
      <c r="B307" s="161" t="s">
        <v>30</v>
      </c>
      <c r="C307" s="161" t="s">
        <v>28</v>
      </c>
      <c r="D307" s="161" t="s">
        <v>818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190">
        <v>313396.66666666669</v>
      </c>
      <c r="S307" s="163">
        <v>23</v>
      </c>
      <c r="T307" s="72"/>
      <c r="U307" s="68"/>
      <c r="V307" s="68"/>
    </row>
    <row r="308" spans="1:36" ht="12.75" customHeight="1" outlineLevel="1">
      <c r="A308" s="161" t="s">
        <v>277</v>
      </c>
      <c r="B308" s="161" t="s">
        <v>30</v>
      </c>
      <c r="C308" s="161" t="s">
        <v>29</v>
      </c>
      <c r="D308" s="161" t="s">
        <v>818</v>
      </c>
      <c r="E308" s="7">
        <v>-5529.6900000000005</v>
      </c>
      <c r="F308" s="7">
        <v>-6039.07</v>
      </c>
      <c r="G308" s="7">
        <v>1819.64</v>
      </c>
      <c r="H308" s="7">
        <v>1118.6200000000001</v>
      </c>
      <c r="I308" s="7">
        <v>-2127.66</v>
      </c>
      <c r="J308" s="7">
        <v>1738.06</v>
      </c>
      <c r="K308" s="7">
        <v>2107.59</v>
      </c>
      <c r="L308" s="7">
        <v>-7678.26</v>
      </c>
      <c r="M308" s="7">
        <v>-9078.75</v>
      </c>
      <c r="N308" s="7">
        <v>-3404.92</v>
      </c>
      <c r="O308" s="7">
        <v>-3167.36</v>
      </c>
      <c r="P308" s="7">
        <v>7324.88</v>
      </c>
      <c r="Q308" s="7">
        <v>7921.37</v>
      </c>
      <c r="R308" s="190">
        <v>238107.83333333334</v>
      </c>
      <c r="S308" s="163">
        <v>23</v>
      </c>
      <c r="T308" s="72"/>
      <c r="U308" s="68"/>
      <c r="V308" s="68"/>
    </row>
    <row r="309" spans="1:36" ht="12.75" customHeight="1" outlineLevel="1">
      <c r="A309" s="161" t="s">
        <v>819</v>
      </c>
      <c r="B309" s="161" t="s">
        <v>30</v>
      </c>
      <c r="C309" s="161" t="s">
        <v>27</v>
      </c>
      <c r="D309" s="161" t="s">
        <v>820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190">
        <v>174000</v>
      </c>
      <c r="S309" s="163">
        <v>23</v>
      </c>
      <c r="T309" s="72"/>
      <c r="U309" s="68"/>
      <c r="V309" s="68"/>
    </row>
    <row r="310" spans="1:36" ht="12.75" customHeight="1" outlineLevel="1">
      <c r="A310" s="161" t="s">
        <v>278</v>
      </c>
      <c r="B310" s="161" t="s">
        <v>44</v>
      </c>
      <c r="C310" s="161" t="s">
        <v>44</v>
      </c>
      <c r="D310" s="161" t="s">
        <v>821</v>
      </c>
      <c r="E310" s="7">
        <v>-6431.21</v>
      </c>
      <c r="F310" s="7">
        <v>-18912.240000000002</v>
      </c>
      <c r="G310" s="7">
        <v>-3319.69</v>
      </c>
      <c r="H310" s="7">
        <v>-6423.51</v>
      </c>
      <c r="I310" s="7">
        <v>0</v>
      </c>
      <c r="J310" s="7">
        <v>-2361.0100000000002</v>
      </c>
      <c r="K310" s="7">
        <v>-4113.6000000000004</v>
      </c>
      <c r="L310" s="7">
        <v>-7320.92</v>
      </c>
      <c r="M310" s="7">
        <v>1819.3700000000001</v>
      </c>
      <c r="N310" s="7">
        <v>1732.8600000000001</v>
      </c>
      <c r="O310" s="7">
        <v>371.68</v>
      </c>
      <c r="P310" s="7">
        <v>88.61</v>
      </c>
      <c r="Q310" s="7">
        <v>-54.76</v>
      </c>
      <c r="R310" s="190">
        <v>-5747.5858333333335</v>
      </c>
      <c r="S310" s="163">
        <v>44</v>
      </c>
      <c r="T310" s="72"/>
      <c r="U310" s="68"/>
      <c r="V310" s="68"/>
    </row>
    <row r="311" spans="1:36" ht="12.75" customHeight="1" outlineLevel="1">
      <c r="A311" s="161" t="s">
        <v>279</v>
      </c>
      <c r="B311" s="161" t="s">
        <v>44</v>
      </c>
      <c r="C311" s="161" t="s">
        <v>44</v>
      </c>
      <c r="D311" s="161" t="s">
        <v>822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190">
        <v>-120546.37666666665</v>
      </c>
      <c r="S311" s="163">
        <v>44</v>
      </c>
      <c r="T311" s="72"/>
      <c r="U311" s="68"/>
      <c r="V311" s="68"/>
    </row>
    <row r="312" spans="1:36" ht="12.75" customHeight="1" outlineLevel="1">
      <c r="A312" s="161" t="s">
        <v>280</v>
      </c>
      <c r="B312" s="161" t="s">
        <v>44</v>
      </c>
      <c r="C312" s="161" t="s">
        <v>44</v>
      </c>
      <c r="D312" s="161" t="s">
        <v>281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190">
        <v>24194487.926666666</v>
      </c>
      <c r="S312" s="163">
        <v>5</v>
      </c>
      <c r="T312" s="72"/>
      <c r="U312" s="68"/>
      <c r="V312" s="68"/>
    </row>
    <row r="313" spans="1:36" ht="12.75" customHeight="1" outlineLevel="1">
      <c r="A313" s="161" t="s">
        <v>282</v>
      </c>
      <c r="B313" s="161" t="s">
        <v>24</v>
      </c>
      <c r="C313" s="161" t="s">
        <v>25</v>
      </c>
      <c r="D313" s="161" t="s">
        <v>283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190">
        <v>9.9999999999999985E-3</v>
      </c>
      <c r="S313" s="163">
        <v>22</v>
      </c>
      <c r="T313" s="72"/>
      <c r="U313" s="68"/>
      <c r="V313" s="68"/>
    </row>
    <row r="314" spans="1:36" s="66" customFormat="1" ht="12.75" customHeight="1" outlineLevel="1">
      <c r="A314" s="161" t="s">
        <v>823</v>
      </c>
      <c r="B314" s="161" t="s">
        <v>24</v>
      </c>
      <c r="C314" s="161" t="s">
        <v>28</v>
      </c>
      <c r="D314" s="161" t="s">
        <v>284</v>
      </c>
      <c r="E314" s="233">
        <v>344003.15</v>
      </c>
      <c r="F314" s="233">
        <v>336659.4</v>
      </c>
      <c r="G314" s="233">
        <v>329315.65000000002</v>
      </c>
      <c r="H314" s="233">
        <v>321971.90000000002</v>
      </c>
      <c r="I314" s="233">
        <v>314628.15000000002</v>
      </c>
      <c r="J314" s="233">
        <v>307284.40000000002</v>
      </c>
      <c r="K314" s="233">
        <v>299940.65000000002</v>
      </c>
      <c r="L314" s="233">
        <v>292596.90000000002</v>
      </c>
      <c r="M314" s="233">
        <v>285253.15000000002</v>
      </c>
      <c r="N314" s="233">
        <v>277909.40000000002</v>
      </c>
      <c r="O314" s="233">
        <v>270565.65000000002</v>
      </c>
      <c r="P314" s="233">
        <v>263221.90000000002</v>
      </c>
      <c r="Q314" s="233">
        <v>255878.15</v>
      </c>
      <c r="R314" s="190">
        <v>11182679.125</v>
      </c>
      <c r="S314" s="163">
        <v>22</v>
      </c>
      <c r="T314" s="77"/>
      <c r="U314" s="70"/>
      <c r="V314" s="68"/>
      <c r="W314" s="180"/>
      <c r="X314" s="182"/>
      <c r="Y314" s="182"/>
      <c r="Z314" s="180"/>
      <c r="AA314" s="182"/>
      <c r="AB314" s="192"/>
      <c r="AC314" s="182"/>
      <c r="AD314" s="182"/>
      <c r="AE314" s="182"/>
      <c r="AF314" s="180"/>
      <c r="AG314" s="182"/>
      <c r="AH314" s="180"/>
      <c r="AI314" s="193"/>
      <c r="AJ314" s="193"/>
    </row>
    <row r="315" spans="1:36" ht="12.75" customHeight="1" outlineLevel="1">
      <c r="A315" s="161" t="s">
        <v>824</v>
      </c>
      <c r="B315" s="161" t="s">
        <v>32</v>
      </c>
      <c r="C315" s="161" t="s">
        <v>34</v>
      </c>
      <c r="D315" s="161" t="s">
        <v>285</v>
      </c>
      <c r="E315" s="7">
        <v>0</v>
      </c>
      <c r="F315" s="7">
        <v>0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-166666.67000000001</v>
      </c>
      <c r="M315" s="7">
        <v>1666666.66</v>
      </c>
      <c r="N315" s="7">
        <v>1499999.99</v>
      </c>
      <c r="O315" s="7">
        <v>0</v>
      </c>
      <c r="P315" s="7">
        <v>0</v>
      </c>
      <c r="Q315" s="7">
        <v>0</v>
      </c>
      <c r="R315" s="190">
        <v>103278.375</v>
      </c>
      <c r="S315" s="163">
        <v>22</v>
      </c>
      <c r="T315" s="72"/>
      <c r="U315" s="68"/>
      <c r="V315" s="68"/>
    </row>
    <row r="316" spans="1:36" ht="12.75" customHeight="1" outlineLevel="1">
      <c r="A316" s="161" t="s">
        <v>825</v>
      </c>
      <c r="B316" s="161" t="s">
        <v>30</v>
      </c>
      <c r="C316" s="161" t="s">
        <v>27</v>
      </c>
      <c r="D316" s="161" t="s">
        <v>286</v>
      </c>
      <c r="E316" s="7">
        <v>0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2000000</v>
      </c>
      <c r="M316" s="7">
        <v>0</v>
      </c>
      <c r="N316" s="7">
        <v>0</v>
      </c>
      <c r="O316" s="7">
        <v>1333333.32</v>
      </c>
      <c r="P316" s="7">
        <v>1166666.6499999999</v>
      </c>
      <c r="Q316" s="7">
        <v>1000000</v>
      </c>
      <c r="R316" s="190">
        <v>2816760.5645833332</v>
      </c>
      <c r="S316" s="163">
        <v>22</v>
      </c>
      <c r="T316" s="72"/>
      <c r="U316" s="68"/>
      <c r="V316" s="68"/>
    </row>
    <row r="317" spans="1:36" ht="12.75" customHeight="1" outlineLevel="1">
      <c r="A317" s="161" t="s">
        <v>826</v>
      </c>
      <c r="B317" s="161" t="s">
        <v>30</v>
      </c>
      <c r="C317" s="161" t="s">
        <v>27</v>
      </c>
      <c r="D317" s="161" t="s">
        <v>827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190">
        <v>739999.33749999991</v>
      </c>
      <c r="S317" s="163">
        <v>22</v>
      </c>
      <c r="T317" s="72"/>
      <c r="U317" s="68"/>
      <c r="V317" s="68"/>
    </row>
    <row r="318" spans="1:36" ht="12.75" customHeight="1" outlineLevel="1">
      <c r="A318" s="161" t="s">
        <v>287</v>
      </c>
      <c r="B318" s="161" t="s">
        <v>30</v>
      </c>
      <c r="C318" s="161" t="s">
        <v>28</v>
      </c>
      <c r="D318" s="161" t="s">
        <v>288</v>
      </c>
      <c r="E318" s="7">
        <v>197040.01</v>
      </c>
      <c r="F318" s="7">
        <v>234263.44</v>
      </c>
      <c r="G318" s="7">
        <v>222900.67</v>
      </c>
      <c r="H318" s="7">
        <v>218111.69</v>
      </c>
      <c r="I318" s="7">
        <v>206134.36000000002</v>
      </c>
      <c r="J318" s="7">
        <v>198579.22</v>
      </c>
      <c r="K318" s="7">
        <v>178741.84</v>
      </c>
      <c r="L318" s="7">
        <v>182605.63</v>
      </c>
      <c r="M318" s="7">
        <v>160918.08000000002</v>
      </c>
      <c r="N318" s="7">
        <v>94713.16</v>
      </c>
      <c r="O318" s="7">
        <v>95662.47</v>
      </c>
      <c r="P318" s="7">
        <v>87166.02</v>
      </c>
      <c r="Q318" s="7">
        <v>-1884.71</v>
      </c>
      <c r="R318" s="190">
        <v>573861.61</v>
      </c>
      <c r="S318" s="163">
        <v>22</v>
      </c>
      <c r="T318" s="72"/>
      <c r="U318" s="68"/>
      <c r="V318" s="68"/>
    </row>
    <row r="319" spans="1:36" ht="12.75" customHeight="1" outlineLevel="1">
      <c r="A319" s="161" t="s">
        <v>289</v>
      </c>
      <c r="B319" s="161" t="s">
        <v>44</v>
      </c>
      <c r="C319" s="161" t="s">
        <v>44</v>
      </c>
      <c r="D319" s="161" t="s">
        <v>290</v>
      </c>
      <c r="E319" s="7">
        <v>22653.21</v>
      </c>
      <c r="F319" s="7">
        <v>20363.73</v>
      </c>
      <c r="G319" s="7">
        <v>43079.33</v>
      </c>
      <c r="H319" s="7">
        <v>25100.57</v>
      </c>
      <c r="I319" s="7">
        <v>16753.29</v>
      </c>
      <c r="J319" s="7">
        <v>15490.960000000001</v>
      </c>
      <c r="K319" s="7">
        <v>13364.210000000001</v>
      </c>
      <c r="L319" s="7">
        <v>9994.61</v>
      </c>
      <c r="M319" s="7">
        <v>6745.09</v>
      </c>
      <c r="N319" s="7">
        <v>7744.04</v>
      </c>
      <c r="O319" s="7">
        <v>1645476.78</v>
      </c>
      <c r="P319" s="7">
        <v>1340496.49</v>
      </c>
      <c r="Q319" s="7">
        <v>904237.28</v>
      </c>
      <c r="R319" s="190">
        <v>223871</v>
      </c>
      <c r="S319" s="163">
        <v>47</v>
      </c>
      <c r="T319" s="72"/>
      <c r="U319" s="68"/>
      <c r="V319" s="68"/>
    </row>
    <row r="320" spans="1:36" ht="12.75" customHeight="1" outlineLevel="1">
      <c r="A320" s="161" t="s">
        <v>291</v>
      </c>
      <c r="B320" s="161" t="s">
        <v>44</v>
      </c>
      <c r="C320" s="161" t="s">
        <v>44</v>
      </c>
      <c r="D320" s="161" t="s">
        <v>292</v>
      </c>
      <c r="E320" s="7">
        <v>530583.88</v>
      </c>
      <c r="F320" s="7">
        <v>658125.62</v>
      </c>
      <c r="G320" s="7">
        <v>785667.63</v>
      </c>
      <c r="H320" s="7">
        <v>913209.64</v>
      </c>
      <c r="I320" s="7">
        <v>1040751.65</v>
      </c>
      <c r="J320" s="7">
        <v>1168293.6599999999</v>
      </c>
      <c r="K320" s="7">
        <v>1295835.81</v>
      </c>
      <c r="L320" s="7">
        <v>1459078.22</v>
      </c>
      <c r="M320" s="7">
        <v>1622320.73</v>
      </c>
      <c r="N320" s="7">
        <v>1535439.27</v>
      </c>
      <c r="O320" s="7">
        <v>742754.52</v>
      </c>
      <c r="P320" s="7">
        <v>497022.66000000003</v>
      </c>
      <c r="Q320" s="7">
        <v>584356.01</v>
      </c>
      <c r="R320" s="190">
        <v>5723331.1674999995</v>
      </c>
      <c r="S320" s="163">
        <v>47</v>
      </c>
      <c r="T320" s="72"/>
      <c r="U320" s="68"/>
      <c r="V320" s="68"/>
    </row>
    <row r="321" spans="1:22" ht="12.75" customHeight="1" outlineLevel="1">
      <c r="A321" s="161" t="s">
        <v>293</v>
      </c>
      <c r="B321" s="161" t="s">
        <v>30</v>
      </c>
      <c r="C321" s="161" t="s">
        <v>27</v>
      </c>
      <c r="D321" s="161" t="s">
        <v>294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0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190">
        <v>-13243.283333333335</v>
      </c>
      <c r="S321" s="163">
        <v>22</v>
      </c>
      <c r="T321" s="72"/>
      <c r="U321" s="68"/>
      <c r="V321" s="68"/>
    </row>
    <row r="322" spans="1:22" ht="12.75" customHeight="1" outlineLevel="1">
      <c r="A322" s="161" t="s">
        <v>828</v>
      </c>
      <c r="B322" s="161" t="s">
        <v>32</v>
      </c>
      <c r="C322" s="161" t="s">
        <v>34</v>
      </c>
      <c r="D322" s="161" t="s">
        <v>829</v>
      </c>
      <c r="E322" s="7">
        <v>289066.8</v>
      </c>
      <c r="F322" s="7">
        <v>254247.30000000002</v>
      </c>
      <c r="G322" s="7">
        <v>259330.75</v>
      </c>
      <c r="H322" s="7">
        <v>244596.9</v>
      </c>
      <c r="I322" s="7">
        <v>255577.88</v>
      </c>
      <c r="J322" s="7">
        <v>157732.26</v>
      </c>
      <c r="K322" s="7">
        <v>166830.12</v>
      </c>
      <c r="L322" s="7">
        <v>241290.15</v>
      </c>
      <c r="M322" s="7">
        <v>220020.96</v>
      </c>
      <c r="N322" s="7">
        <v>321739.38</v>
      </c>
      <c r="O322" s="7">
        <v>255691.92</v>
      </c>
      <c r="P322" s="7">
        <v>202691.24</v>
      </c>
      <c r="Q322" s="7">
        <v>163063.56</v>
      </c>
      <c r="R322" s="190">
        <v>19878.595416666667</v>
      </c>
      <c r="S322" s="163">
        <v>22</v>
      </c>
      <c r="T322" s="72"/>
      <c r="U322" s="68"/>
      <c r="V322" s="68"/>
    </row>
    <row r="323" spans="1:22" ht="12.75" customHeight="1" outlineLevel="1">
      <c r="A323" s="161" t="s">
        <v>295</v>
      </c>
      <c r="B323" s="161" t="s">
        <v>30</v>
      </c>
      <c r="C323" s="161" t="s">
        <v>27</v>
      </c>
      <c r="D323" s="161" t="s">
        <v>296</v>
      </c>
      <c r="E323" s="7">
        <v>7757254</v>
      </c>
      <c r="F323" s="7">
        <v>7757254</v>
      </c>
      <c r="G323" s="7">
        <v>7757254</v>
      </c>
      <c r="H323" s="7">
        <v>10197909</v>
      </c>
      <c r="I323" s="7">
        <v>10197909</v>
      </c>
      <c r="J323" s="7">
        <v>10197909</v>
      </c>
      <c r="K323" s="7">
        <v>11557363</v>
      </c>
      <c r="L323" s="7">
        <v>11557363</v>
      </c>
      <c r="M323" s="7">
        <v>11557363</v>
      </c>
      <c r="N323" s="7">
        <v>3027594</v>
      </c>
      <c r="O323" s="7">
        <v>3027594</v>
      </c>
      <c r="P323" s="7">
        <v>3027594</v>
      </c>
      <c r="Q323" s="7">
        <v>2591982</v>
      </c>
      <c r="R323" s="190">
        <v>0.5</v>
      </c>
      <c r="S323" s="163">
        <v>22</v>
      </c>
      <c r="T323" s="72"/>
      <c r="U323" s="68"/>
      <c r="V323" s="68"/>
    </row>
    <row r="324" spans="1:22" ht="12.75" customHeight="1" outlineLevel="1">
      <c r="A324" s="161" t="s">
        <v>298</v>
      </c>
      <c r="B324" s="161" t="s">
        <v>30</v>
      </c>
      <c r="C324" s="161" t="s">
        <v>28</v>
      </c>
      <c r="D324" s="161" t="s">
        <v>297</v>
      </c>
      <c r="E324" s="7">
        <v>45482747</v>
      </c>
      <c r="F324" s="7">
        <v>45482747</v>
      </c>
      <c r="G324" s="7">
        <v>45482747</v>
      </c>
      <c r="H324" s="7">
        <v>23983248</v>
      </c>
      <c r="I324" s="7">
        <v>23983248</v>
      </c>
      <c r="J324" s="7">
        <v>23983248</v>
      </c>
      <c r="K324" s="7">
        <v>27997760</v>
      </c>
      <c r="L324" s="7">
        <v>27997760</v>
      </c>
      <c r="M324" s="7">
        <v>27997760</v>
      </c>
      <c r="N324" s="7">
        <v>5751441</v>
      </c>
      <c r="O324" s="7">
        <v>5751441</v>
      </c>
      <c r="P324" s="7">
        <v>5751441</v>
      </c>
      <c r="Q324" s="7">
        <v>15260734</v>
      </c>
      <c r="R324" s="190">
        <v>169984.54124999998</v>
      </c>
      <c r="S324" s="163">
        <v>22</v>
      </c>
      <c r="T324" s="72"/>
      <c r="U324" s="68"/>
      <c r="V324" s="68"/>
    </row>
    <row r="325" spans="1:22" ht="12.75" customHeight="1" outlineLevel="1">
      <c r="A325" s="161" t="s">
        <v>298</v>
      </c>
      <c r="B325" s="161" t="s">
        <v>30</v>
      </c>
      <c r="C325" s="161" t="s">
        <v>29</v>
      </c>
      <c r="D325" s="161" t="s">
        <v>297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190">
        <v>739538.21291666664</v>
      </c>
      <c r="S325" s="163">
        <v>22</v>
      </c>
      <c r="T325" s="72"/>
      <c r="U325" s="68"/>
      <c r="V325" s="68"/>
    </row>
    <row r="326" spans="1:22" ht="12.75" customHeight="1" outlineLevel="1">
      <c r="A326" s="161" t="s">
        <v>298</v>
      </c>
      <c r="B326" s="161" t="s">
        <v>32</v>
      </c>
      <c r="C326" s="161" t="s">
        <v>27</v>
      </c>
      <c r="D326" s="161" t="s">
        <v>297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290352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126864</v>
      </c>
      <c r="R326" s="190">
        <v>-1.7499999999999998E-2</v>
      </c>
      <c r="S326" s="163">
        <v>22</v>
      </c>
      <c r="T326" s="72"/>
      <c r="U326" s="68"/>
      <c r="V326" s="68"/>
    </row>
    <row r="327" spans="1:22" ht="12.75" customHeight="1" outlineLevel="1">
      <c r="A327" s="161" t="s">
        <v>298</v>
      </c>
      <c r="B327" s="161" t="s">
        <v>32</v>
      </c>
      <c r="C327" s="161" t="s">
        <v>28</v>
      </c>
      <c r="D327" s="161" t="s">
        <v>297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190">
        <v>254462.91541666668</v>
      </c>
      <c r="S327" s="163">
        <v>22</v>
      </c>
      <c r="T327" s="72"/>
      <c r="U327" s="68"/>
      <c r="V327" s="68"/>
    </row>
    <row r="328" spans="1:22" ht="12.75" customHeight="1" outlineLevel="1">
      <c r="A328" s="161" t="s">
        <v>298</v>
      </c>
      <c r="B328" s="161" t="s">
        <v>32</v>
      </c>
      <c r="C328" s="161" t="s">
        <v>29</v>
      </c>
      <c r="D328" s="161" t="s">
        <v>297</v>
      </c>
      <c r="E328" s="7">
        <v>0</v>
      </c>
      <c r="F328" s="7">
        <v>0</v>
      </c>
      <c r="G328" s="7">
        <v>0</v>
      </c>
      <c r="H328" s="7">
        <v>18886.670000000002</v>
      </c>
      <c r="I328" s="7">
        <v>0</v>
      </c>
      <c r="J328" s="7">
        <v>0</v>
      </c>
      <c r="K328" s="7">
        <v>46625.86</v>
      </c>
      <c r="L328" s="7">
        <v>258457</v>
      </c>
      <c r="M328" s="7">
        <v>0</v>
      </c>
      <c r="N328" s="7">
        <v>29636.89</v>
      </c>
      <c r="O328" s="7">
        <v>0</v>
      </c>
      <c r="P328" s="7">
        <v>0</v>
      </c>
      <c r="Q328" s="7">
        <v>116357</v>
      </c>
      <c r="R328" s="190">
        <v>-149290.0229166667</v>
      </c>
      <c r="S328" s="163">
        <v>22</v>
      </c>
      <c r="T328" s="72"/>
      <c r="U328" s="68"/>
      <c r="V328" s="68"/>
    </row>
    <row r="329" spans="1:22" ht="12.75" customHeight="1" outlineLevel="1">
      <c r="A329" s="161" t="s">
        <v>299</v>
      </c>
      <c r="B329" s="161" t="s">
        <v>24</v>
      </c>
      <c r="C329" s="161" t="s">
        <v>25</v>
      </c>
      <c r="D329" s="161" t="s">
        <v>300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190">
        <v>-16087203.15291667</v>
      </c>
      <c r="S329" s="163">
        <v>22</v>
      </c>
      <c r="T329" s="72"/>
      <c r="U329" s="68"/>
      <c r="V329" s="68"/>
    </row>
    <row r="330" spans="1:22" ht="12.75" customHeight="1" outlineLevel="1">
      <c r="A330" s="161" t="s">
        <v>299</v>
      </c>
      <c r="B330" s="161" t="s">
        <v>24</v>
      </c>
      <c r="C330" s="161" t="s">
        <v>27</v>
      </c>
      <c r="D330" s="161" t="s">
        <v>300</v>
      </c>
      <c r="E330" s="7">
        <v>90954.540000000008</v>
      </c>
      <c r="F330" s="7">
        <v>72763.63</v>
      </c>
      <c r="G330" s="7">
        <v>63668.17</v>
      </c>
      <c r="H330" s="7">
        <v>54572.72</v>
      </c>
      <c r="I330" s="7">
        <v>45477.270000000004</v>
      </c>
      <c r="J330" s="7">
        <v>36381.82</v>
      </c>
      <c r="K330" s="7">
        <v>27286.37</v>
      </c>
      <c r="L330" s="7">
        <v>18190.920000000002</v>
      </c>
      <c r="M330" s="7">
        <v>9095.4699999999993</v>
      </c>
      <c r="N330" s="7">
        <v>166750.01999999999</v>
      </c>
      <c r="O330" s="7">
        <v>152854.19</v>
      </c>
      <c r="P330" s="7">
        <v>138958.36000000002</v>
      </c>
      <c r="Q330" s="7">
        <v>0.03</v>
      </c>
      <c r="R330" s="190">
        <v>-769300</v>
      </c>
      <c r="S330" s="163">
        <v>22</v>
      </c>
      <c r="T330" s="72"/>
      <c r="U330" s="68"/>
      <c r="V330" s="68"/>
    </row>
    <row r="331" spans="1:22" ht="12.75" customHeight="1" outlineLevel="1">
      <c r="A331" s="161" t="s">
        <v>301</v>
      </c>
      <c r="B331" s="161" t="s">
        <v>44</v>
      </c>
      <c r="C331" s="161" t="s">
        <v>44</v>
      </c>
      <c r="D331" s="161" t="s">
        <v>302</v>
      </c>
      <c r="E331" s="7">
        <v>1742541.22</v>
      </c>
      <c r="F331" s="7">
        <v>1736725.6</v>
      </c>
      <c r="G331" s="7">
        <v>1730909.98</v>
      </c>
      <c r="H331" s="7">
        <v>1725094.36</v>
      </c>
      <c r="I331" s="7">
        <v>1719278.74</v>
      </c>
      <c r="J331" s="7">
        <v>379567.75</v>
      </c>
      <c r="K331" s="7">
        <v>378399.85000000003</v>
      </c>
      <c r="L331" s="7">
        <v>377231.95</v>
      </c>
      <c r="M331" s="7">
        <v>376064.05</v>
      </c>
      <c r="N331" s="7">
        <v>374896.15</v>
      </c>
      <c r="O331" s="7">
        <v>373728.25</v>
      </c>
      <c r="P331" s="7">
        <v>372560.35000000003</v>
      </c>
      <c r="Q331" s="7">
        <v>371392.45</v>
      </c>
      <c r="R331" s="190">
        <v>65894402.375</v>
      </c>
      <c r="S331" s="163">
        <v>47</v>
      </c>
      <c r="T331" s="72"/>
      <c r="U331" s="68"/>
      <c r="V331" s="68"/>
    </row>
    <row r="332" spans="1:22" ht="12.75" customHeight="1" outlineLevel="1">
      <c r="A332" s="161" t="s">
        <v>303</v>
      </c>
      <c r="B332" s="161" t="s">
        <v>44</v>
      </c>
      <c r="C332" s="161" t="s">
        <v>44</v>
      </c>
      <c r="D332" s="161" t="s">
        <v>304</v>
      </c>
      <c r="E332" s="7">
        <v>12783658.289999999</v>
      </c>
      <c r="F332" s="7">
        <v>12661459.48</v>
      </c>
      <c r="G332" s="7">
        <v>12592944.640000001</v>
      </c>
      <c r="H332" s="7">
        <v>12503864.609999999</v>
      </c>
      <c r="I332" s="7">
        <v>12409941.82</v>
      </c>
      <c r="J332" s="7">
        <v>12323134.25</v>
      </c>
      <c r="K332" s="7">
        <v>12239627.199999999</v>
      </c>
      <c r="L332" s="7">
        <v>12152544.58</v>
      </c>
      <c r="M332" s="7">
        <v>12074158.23</v>
      </c>
      <c r="N332" s="7">
        <v>11999468.699999999</v>
      </c>
      <c r="O332" s="7">
        <v>11937301.42</v>
      </c>
      <c r="P332" s="7">
        <v>11913148.07</v>
      </c>
      <c r="Q332" s="7">
        <v>12108228.970000001</v>
      </c>
      <c r="R332" s="190">
        <v>1407836.5729166663</v>
      </c>
      <c r="S332" s="163">
        <v>47</v>
      </c>
      <c r="T332" s="72"/>
      <c r="U332" s="68"/>
      <c r="V332" s="68"/>
    </row>
    <row r="333" spans="1:22" ht="12.75" customHeight="1" outlineLevel="1">
      <c r="A333" s="161" t="s">
        <v>305</v>
      </c>
      <c r="B333" s="161" t="s">
        <v>30</v>
      </c>
      <c r="C333" s="161" t="s">
        <v>28</v>
      </c>
      <c r="D333" s="161" t="s">
        <v>306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190">
        <v>133618.88125000001</v>
      </c>
      <c r="S333" s="163">
        <v>22</v>
      </c>
      <c r="T333" s="72"/>
      <c r="U333" s="68"/>
      <c r="V333" s="68"/>
    </row>
    <row r="334" spans="1:22" ht="12.75" customHeight="1" outlineLevel="1">
      <c r="A334" s="161" t="s">
        <v>305</v>
      </c>
      <c r="B334" s="161" t="s">
        <v>30</v>
      </c>
      <c r="C334" s="161" t="s">
        <v>29</v>
      </c>
      <c r="D334" s="161" t="s">
        <v>306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190">
        <v>369064.0395833333</v>
      </c>
      <c r="S334" s="163">
        <v>22</v>
      </c>
      <c r="T334" s="72"/>
      <c r="U334" s="68"/>
      <c r="V334" s="68"/>
    </row>
    <row r="335" spans="1:22" ht="12.75" customHeight="1" outlineLevel="1">
      <c r="A335" s="161" t="s">
        <v>305</v>
      </c>
      <c r="B335" s="161" t="s">
        <v>32</v>
      </c>
      <c r="C335" s="161" t="s">
        <v>28</v>
      </c>
      <c r="D335" s="161" t="s">
        <v>306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190">
        <v>69583.491666666669</v>
      </c>
      <c r="S335" s="163">
        <v>22</v>
      </c>
      <c r="T335" s="72"/>
      <c r="U335" s="68"/>
      <c r="V335" s="68"/>
    </row>
    <row r="336" spans="1:22" ht="12.75" customHeight="1" outlineLevel="1">
      <c r="A336" s="161" t="s">
        <v>305</v>
      </c>
      <c r="B336" s="161" t="s">
        <v>32</v>
      </c>
      <c r="C336" s="161" t="s">
        <v>34</v>
      </c>
      <c r="D336" s="161" t="s">
        <v>306</v>
      </c>
      <c r="E336" s="7">
        <v>25863.97</v>
      </c>
      <c r="F336" s="7">
        <v>25348.720000000001</v>
      </c>
      <c r="G336" s="7">
        <v>24833.47</v>
      </c>
      <c r="H336" s="7">
        <v>24318.22</v>
      </c>
      <c r="I336" s="7">
        <v>23802.97</v>
      </c>
      <c r="J336" s="7">
        <v>23287.72</v>
      </c>
      <c r="K336" s="7">
        <v>22772.47</v>
      </c>
      <c r="L336" s="7">
        <v>22257.22</v>
      </c>
      <c r="M336" s="7">
        <v>21741.97</v>
      </c>
      <c r="N336" s="7">
        <v>21226.720000000001</v>
      </c>
      <c r="O336" s="7">
        <v>20711.47</v>
      </c>
      <c r="P336" s="7">
        <v>20196.22</v>
      </c>
      <c r="Q336" s="7">
        <v>19680.97</v>
      </c>
      <c r="R336" s="190">
        <v>-12080.177083333334</v>
      </c>
      <c r="S336" s="163">
        <v>22</v>
      </c>
      <c r="T336" s="72"/>
      <c r="U336" s="68"/>
      <c r="V336" s="68"/>
    </row>
    <row r="337" spans="1:22" ht="12.75" customHeight="1" outlineLevel="1">
      <c r="A337" s="161" t="s">
        <v>305</v>
      </c>
      <c r="B337" s="161" t="s">
        <v>32</v>
      </c>
      <c r="C337" s="161" t="s">
        <v>29</v>
      </c>
      <c r="D337" s="161" t="s">
        <v>306</v>
      </c>
      <c r="E337" s="7">
        <v>61580.58</v>
      </c>
      <c r="F337" s="7">
        <v>61383.21</v>
      </c>
      <c r="G337" s="7">
        <v>61185.840000000004</v>
      </c>
      <c r="H337" s="7">
        <v>60988.47</v>
      </c>
      <c r="I337" s="7">
        <v>60791.1</v>
      </c>
      <c r="J337" s="7">
        <v>60593.73</v>
      </c>
      <c r="K337" s="7">
        <v>60396.36</v>
      </c>
      <c r="L337" s="7">
        <v>60198.99</v>
      </c>
      <c r="M337" s="7">
        <v>60001.62</v>
      </c>
      <c r="N337" s="7">
        <v>59804.25</v>
      </c>
      <c r="O337" s="7">
        <v>59606.880000000005</v>
      </c>
      <c r="P337" s="7">
        <v>59409.51</v>
      </c>
      <c r="Q337" s="7">
        <v>59212.14</v>
      </c>
      <c r="R337" s="190">
        <v>258881.83125000002</v>
      </c>
      <c r="S337" s="163">
        <v>22</v>
      </c>
      <c r="T337" s="72"/>
      <c r="U337" s="68"/>
      <c r="V337" s="68"/>
    </row>
    <row r="338" spans="1:22" ht="12.75" customHeight="1" outlineLevel="1">
      <c r="A338" s="161" t="s">
        <v>307</v>
      </c>
      <c r="B338" s="161" t="s">
        <v>32</v>
      </c>
      <c r="C338" s="161" t="s">
        <v>27</v>
      </c>
      <c r="D338" s="161" t="s">
        <v>308</v>
      </c>
      <c r="E338" s="7">
        <v>1028278.3</v>
      </c>
      <c r="F338" s="7">
        <v>967516.23</v>
      </c>
      <c r="G338" s="7">
        <v>902168.84</v>
      </c>
      <c r="H338" s="7">
        <v>841054.66</v>
      </c>
      <c r="I338" s="7">
        <v>798659.47</v>
      </c>
      <c r="J338" s="7">
        <v>731264.28</v>
      </c>
      <c r="K338" s="7">
        <v>663869.09</v>
      </c>
      <c r="L338" s="7">
        <v>596473.9</v>
      </c>
      <c r="M338" s="7">
        <v>530212.99</v>
      </c>
      <c r="N338" s="7">
        <v>470056.58</v>
      </c>
      <c r="O338" s="7">
        <v>417165.61</v>
      </c>
      <c r="P338" s="7">
        <v>350770.42</v>
      </c>
      <c r="Q338" s="7">
        <v>296372.52</v>
      </c>
      <c r="R338" s="190">
        <v>138018</v>
      </c>
      <c r="S338" s="163">
        <v>47</v>
      </c>
      <c r="T338" s="72"/>
      <c r="U338" s="68"/>
      <c r="V338" s="68"/>
    </row>
    <row r="339" spans="1:22" ht="12.75" customHeight="1" outlineLevel="1">
      <c r="A339" s="161" t="s">
        <v>309</v>
      </c>
      <c r="B339" s="161" t="s">
        <v>30</v>
      </c>
      <c r="C339" s="161" t="s">
        <v>27</v>
      </c>
      <c r="D339" s="161" t="s">
        <v>310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190">
        <v>702766.17208333325</v>
      </c>
      <c r="S339" s="163">
        <v>22</v>
      </c>
      <c r="T339" s="72"/>
      <c r="U339" s="68"/>
      <c r="V339" s="68"/>
    </row>
    <row r="340" spans="1:22" ht="12.75" customHeight="1" outlineLevel="1">
      <c r="A340" s="161" t="s">
        <v>309</v>
      </c>
      <c r="B340" s="161" t="s">
        <v>32</v>
      </c>
      <c r="C340" s="161" t="s">
        <v>27</v>
      </c>
      <c r="D340" s="161" t="s">
        <v>310</v>
      </c>
      <c r="E340" s="7">
        <v>1418256</v>
      </c>
      <c r="F340" s="7">
        <v>1378860</v>
      </c>
      <c r="G340" s="7">
        <v>1339464</v>
      </c>
      <c r="H340" s="7">
        <v>1300068</v>
      </c>
      <c r="I340" s="7">
        <v>1260672</v>
      </c>
      <c r="J340" s="7">
        <v>1221276</v>
      </c>
      <c r="K340" s="7">
        <v>1181880</v>
      </c>
      <c r="L340" s="7">
        <v>1142484</v>
      </c>
      <c r="M340" s="7">
        <v>1103088</v>
      </c>
      <c r="N340" s="7">
        <v>1063692</v>
      </c>
      <c r="O340" s="7">
        <v>1024296</v>
      </c>
      <c r="P340" s="7">
        <v>984900</v>
      </c>
      <c r="Q340" s="7">
        <v>945504</v>
      </c>
      <c r="R340" s="190">
        <v>176630.52666666673</v>
      </c>
      <c r="S340" s="163">
        <v>22</v>
      </c>
      <c r="T340" s="72"/>
      <c r="U340" s="68"/>
      <c r="V340" s="68"/>
    </row>
    <row r="341" spans="1:22" ht="12.75" customHeight="1" outlineLevel="1">
      <c r="A341" s="161" t="s">
        <v>309</v>
      </c>
      <c r="B341" s="161" t="s">
        <v>32</v>
      </c>
      <c r="C341" s="161" t="s">
        <v>33</v>
      </c>
      <c r="D341" s="161" t="s">
        <v>310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190">
        <v>167601</v>
      </c>
      <c r="S341" s="163">
        <v>22</v>
      </c>
      <c r="T341" s="72"/>
      <c r="U341" s="68"/>
      <c r="V341" s="68"/>
    </row>
    <row r="342" spans="1:22" ht="12.75" customHeight="1" outlineLevel="1">
      <c r="A342" s="161" t="s">
        <v>309</v>
      </c>
      <c r="B342" s="161" t="s">
        <v>32</v>
      </c>
      <c r="C342" s="161" t="s">
        <v>34</v>
      </c>
      <c r="D342" s="161" t="s">
        <v>310</v>
      </c>
      <c r="E342" s="7">
        <v>141084843</v>
      </c>
      <c r="F342" s="7">
        <v>140325590</v>
      </c>
      <c r="G342" s="7">
        <v>139566337</v>
      </c>
      <c r="H342" s="7">
        <v>138807084</v>
      </c>
      <c r="I342" s="7">
        <v>138047831</v>
      </c>
      <c r="J342" s="7">
        <v>137288578</v>
      </c>
      <c r="K342" s="7">
        <v>136529325</v>
      </c>
      <c r="L342" s="7">
        <v>135770072</v>
      </c>
      <c r="M342" s="7">
        <v>135010819</v>
      </c>
      <c r="N342" s="7">
        <v>134251566</v>
      </c>
      <c r="O342" s="7">
        <v>133492313</v>
      </c>
      <c r="P342" s="7">
        <v>132733060</v>
      </c>
      <c r="Q342" s="7">
        <v>131973807</v>
      </c>
      <c r="R342" s="190">
        <v>-160041.17999999996</v>
      </c>
      <c r="S342" s="163">
        <v>22</v>
      </c>
      <c r="T342" s="72"/>
      <c r="U342" s="68"/>
      <c r="V342" s="68"/>
    </row>
    <row r="343" spans="1:22" ht="12.75" customHeight="1" outlineLevel="1">
      <c r="A343" s="161" t="s">
        <v>311</v>
      </c>
      <c r="B343" s="161" t="s">
        <v>30</v>
      </c>
      <c r="C343" s="161" t="s">
        <v>29</v>
      </c>
      <c r="D343" s="161" t="s">
        <v>312</v>
      </c>
      <c r="E343" s="7">
        <v>82355237</v>
      </c>
      <c r="F343" s="7">
        <v>82355237</v>
      </c>
      <c r="G343" s="7">
        <v>82355237</v>
      </c>
      <c r="H343" s="7">
        <v>81150215</v>
      </c>
      <c r="I343" s="7">
        <v>81150215</v>
      </c>
      <c r="J343" s="7">
        <v>81150215</v>
      </c>
      <c r="K343" s="7">
        <v>79945193</v>
      </c>
      <c r="L343" s="7">
        <v>79945193</v>
      </c>
      <c r="M343" s="7">
        <v>79945193</v>
      </c>
      <c r="N343" s="7">
        <v>78740171</v>
      </c>
      <c r="O343" s="7">
        <v>78740171</v>
      </c>
      <c r="P343" s="7">
        <v>78740171</v>
      </c>
      <c r="Q343" s="7">
        <v>75577164</v>
      </c>
      <c r="R343" s="190">
        <v>250373.6</v>
      </c>
      <c r="S343" s="163">
        <v>22</v>
      </c>
      <c r="T343" s="72"/>
      <c r="U343" s="68"/>
      <c r="V343" s="68"/>
    </row>
    <row r="344" spans="1:22" ht="12.75" customHeight="1" outlineLevel="1">
      <c r="A344" s="161" t="s">
        <v>313</v>
      </c>
      <c r="B344" s="161" t="s">
        <v>30</v>
      </c>
      <c r="C344" s="161" t="s">
        <v>27</v>
      </c>
      <c r="D344" s="161" t="s">
        <v>314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6686666.6699999999</v>
      </c>
      <c r="R344" s="190">
        <v>30242.901666666672</v>
      </c>
      <c r="S344" s="163">
        <v>22</v>
      </c>
      <c r="T344" s="72"/>
      <c r="U344" s="68"/>
      <c r="V344" s="68"/>
    </row>
    <row r="345" spans="1:22" ht="12.75" customHeight="1" outlineLevel="1">
      <c r="A345" s="161" t="s">
        <v>315</v>
      </c>
      <c r="B345" s="161" t="s">
        <v>30</v>
      </c>
      <c r="C345" s="161" t="s">
        <v>28</v>
      </c>
      <c r="D345" s="161" t="s">
        <v>316</v>
      </c>
      <c r="E345" s="7">
        <v>2387826</v>
      </c>
      <c r="F345" s="7">
        <v>2387826</v>
      </c>
      <c r="G345" s="7">
        <v>2387826</v>
      </c>
      <c r="H345" s="7">
        <v>2370986</v>
      </c>
      <c r="I345" s="7">
        <v>2370986</v>
      </c>
      <c r="J345" s="7">
        <v>2370986</v>
      </c>
      <c r="K345" s="7">
        <v>2379814</v>
      </c>
      <c r="L345" s="7">
        <v>2379814</v>
      </c>
      <c r="M345" s="7">
        <v>2379814</v>
      </c>
      <c r="N345" s="7">
        <v>2054202</v>
      </c>
      <c r="O345" s="7">
        <v>2054202</v>
      </c>
      <c r="P345" s="7">
        <v>2054202</v>
      </c>
      <c r="Q345" s="7">
        <v>2155470</v>
      </c>
      <c r="R345" s="190">
        <v>22618.400000000005</v>
      </c>
      <c r="S345" s="163">
        <v>22</v>
      </c>
      <c r="T345" s="72"/>
      <c r="U345" s="68"/>
      <c r="V345" s="68"/>
    </row>
    <row r="346" spans="1:22" ht="12.75" customHeight="1" outlineLevel="1">
      <c r="A346" s="161" t="s">
        <v>315</v>
      </c>
      <c r="B346" s="161" t="s">
        <v>30</v>
      </c>
      <c r="C346" s="161" t="s">
        <v>29</v>
      </c>
      <c r="D346" s="161" t="s">
        <v>316</v>
      </c>
      <c r="E346" s="7">
        <v>6248158</v>
      </c>
      <c r="F346" s="7">
        <v>6248158</v>
      </c>
      <c r="G346" s="7">
        <v>6248158</v>
      </c>
      <c r="H346" s="7">
        <v>6248158</v>
      </c>
      <c r="I346" s="7">
        <v>6248158</v>
      </c>
      <c r="J346" s="7">
        <v>6248158</v>
      </c>
      <c r="K346" s="7">
        <v>6248158</v>
      </c>
      <c r="L346" s="7">
        <v>6248158</v>
      </c>
      <c r="M346" s="7">
        <v>6248158</v>
      </c>
      <c r="N346" s="7">
        <v>6248158</v>
      </c>
      <c r="O346" s="7">
        <v>6248158</v>
      </c>
      <c r="P346" s="7">
        <v>6248158</v>
      </c>
      <c r="Q346" s="7">
        <v>5994892</v>
      </c>
      <c r="R346" s="190">
        <v>175679.19999999998</v>
      </c>
      <c r="S346" s="163">
        <v>22</v>
      </c>
      <c r="T346" s="72"/>
      <c r="U346" s="68"/>
      <c r="V346" s="68"/>
    </row>
    <row r="347" spans="1:22" ht="12.75" customHeight="1" outlineLevel="1">
      <c r="A347" s="161" t="s">
        <v>317</v>
      </c>
      <c r="B347" s="161" t="s">
        <v>32</v>
      </c>
      <c r="C347" s="161" t="s">
        <v>34</v>
      </c>
      <c r="D347" s="161" t="s">
        <v>318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56395</v>
      </c>
      <c r="R347" s="190">
        <v>543742.79166666663</v>
      </c>
      <c r="S347" s="163">
        <v>22</v>
      </c>
      <c r="T347" s="72"/>
      <c r="U347" s="68"/>
      <c r="V347" s="68"/>
    </row>
    <row r="348" spans="1:22" ht="12.75" customHeight="1" outlineLevel="1">
      <c r="A348" s="161" t="s">
        <v>319</v>
      </c>
      <c r="B348" s="161" t="s">
        <v>44</v>
      </c>
      <c r="C348" s="161" t="s">
        <v>44</v>
      </c>
      <c r="D348" s="161" t="s">
        <v>320</v>
      </c>
      <c r="E348" s="7">
        <v>7128805</v>
      </c>
      <c r="F348" s="7">
        <v>7128805</v>
      </c>
      <c r="G348" s="7">
        <v>7128805</v>
      </c>
      <c r="H348" s="7">
        <v>6944434</v>
      </c>
      <c r="I348" s="7">
        <v>6944434</v>
      </c>
      <c r="J348" s="7">
        <v>6944434</v>
      </c>
      <c r="K348" s="7">
        <v>6760064</v>
      </c>
      <c r="L348" s="7">
        <v>6760064</v>
      </c>
      <c r="M348" s="7">
        <v>6760064</v>
      </c>
      <c r="N348" s="7">
        <v>6575693</v>
      </c>
      <c r="O348" s="7">
        <v>6575693</v>
      </c>
      <c r="P348" s="7">
        <v>6575693</v>
      </c>
      <c r="Q348" s="7">
        <v>6391322</v>
      </c>
      <c r="R348" s="190">
        <v>430268</v>
      </c>
      <c r="S348" s="163">
        <v>22</v>
      </c>
      <c r="T348" s="72"/>
      <c r="U348" s="68"/>
      <c r="V348" s="68"/>
    </row>
    <row r="349" spans="1:22" ht="12.75" customHeight="1" outlineLevel="1">
      <c r="A349" s="161" t="s">
        <v>830</v>
      </c>
      <c r="B349" s="161" t="s">
        <v>30</v>
      </c>
      <c r="C349" s="161" t="s">
        <v>27</v>
      </c>
      <c r="D349" s="161" t="s">
        <v>831</v>
      </c>
      <c r="E349" s="7">
        <v>58859.64</v>
      </c>
      <c r="F349" s="7">
        <v>58760.380000000005</v>
      </c>
      <c r="G349" s="7">
        <v>58661.120000000003</v>
      </c>
      <c r="H349" s="7">
        <v>58561.86</v>
      </c>
      <c r="I349" s="7">
        <v>58462.6</v>
      </c>
      <c r="J349" s="7">
        <v>58363.340000000004</v>
      </c>
      <c r="K349" s="7">
        <v>58264.08</v>
      </c>
      <c r="L349" s="7">
        <v>58164.82</v>
      </c>
      <c r="M349" s="7">
        <v>58065.56</v>
      </c>
      <c r="N349" s="7">
        <v>57966.3</v>
      </c>
      <c r="O349" s="7">
        <v>57483.25</v>
      </c>
      <c r="P349" s="7">
        <v>57000.200000000004</v>
      </c>
      <c r="Q349" s="7">
        <v>56517.15</v>
      </c>
      <c r="R349" s="190">
        <v>1514.1625000000001</v>
      </c>
      <c r="S349" s="163">
        <v>22</v>
      </c>
      <c r="T349" s="72"/>
      <c r="U349" s="68"/>
      <c r="V349" s="68"/>
    </row>
    <row r="350" spans="1:22" ht="12.75" customHeight="1" outlineLevel="1">
      <c r="A350" s="161" t="s">
        <v>832</v>
      </c>
      <c r="B350" s="161" t="s">
        <v>30</v>
      </c>
      <c r="C350" s="161" t="s">
        <v>28</v>
      </c>
      <c r="D350" s="161" t="s">
        <v>833</v>
      </c>
      <c r="E350" s="7">
        <v>743174.1</v>
      </c>
      <c r="F350" s="7">
        <v>741927.49</v>
      </c>
      <c r="G350" s="7">
        <v>740674.23</v>
      </c>
      <c r="H350" s="7">
        <v>739420.97</v>
      </c>
      <c r="I350" s="7">
        <v>738167.71</v>
      </c>
      <c r="J350" s="7">
        <v>736914.45000000007</v>
      </c>
      <c r="K350" s="7">
        <v>735661.19000000006</v>
      </c>
      <c r="L350" s="7">
        <v>734407.93</v>
      </c>
      <c r="M350" s="7">
        <v>733154.67</v>
      </c>
      <c r="N350" s="7">
        <v>731901.41</v>
      </c>
      <c r="O350" s="7">
        <v>730648.15</v>
      </c>
      <c r="P350" s="7">
        <v>729394.89</v>
      </c>
      <c r="Q350" s="7">
        <v>723316.6</v>
      </c>
      <c r="R350" s="190">
        <v>2730545.594583333</v>
      </c>
      <c r="S350" s="163">
        <v>22</v>
      </c>
      <c r="T350" s="72"/>
      <c r="U350" s="68"/>
      <c r="V350" s="68"/>
    </row>
    <row r="351" spans="1:22" ht="12.75" customHeight="1" outlineLevel="1">
      <c r="A351" s="161" t="s">
        <v>832</v>
      </c>
      <c r="B351" s="161" t="s">
        <v>32</v>
      </c>
      <c r="C351" s="161" t="s">
        <v>28</v>
      </c>
      <c r="D351" s="161" t="s">
        <v>833</v>
      </c>
      <c r="E351" s="7">
        <v>0</v>
      </c>
      <c r="F351" s="7">
        <v>21781.89</v>
      </c>
      <c r="G351" s="7">
        <v>56613.64</v>
      </c>
      <c r="H351" s="7">
        <v>118224.44</v>
      </c>
      <c r="I351" s="7">
        <v>174971.46</v>
      </c>
      <c r="J351" s="7">
        <v>216023.01</v>
      </c>
      <c r="K351" s="7">
        <v>269122.84000000003</v>
      </c>
      <c r="L351" s="7">
        <v>269510.65000000002</v>
      </c>
      <c r="M351" s="7">
        <v>269734.65000000002</v>
      </c>
      <c r="N351" s="7">
        <v>269958.65000000002</v>
      </c>
      <c r="O351" s="7">
        <v>272208.31</v>
      </c>
      <c r="P351" s="7">
        <v>265459.33</v>
      </c>
      <c r="Q351" s="7">
        <v>263209.67</v>
      </c>
      <c r="R351" s="190">
        <v>34970.844166666669</v>
      </c>
      <c r="S351" s="163">
        <v>22</v>
      </c>
      <c r="T351" s="72"/>
      <c r="U351" s="68"/>
      <c r="V351" s="68"/>
    </row>
    <row r="352" spans="1:22" ht="12.75" customHeight="1" outlineLevel="1">
      <c r="A352" s="161" t="s">
        <v>834</v>
      </c>
      <c r="B352" s="161" t="s">
        <v>30</v>
      </c>
      <c r="C352" s="161" t="s">
        <v>27</v>
      </c>
      <c r="D352" s="161" t="s">
        <v>321</v>
      </c>
      <c r="E352" s="7">
        <v>443349.8</v>
      </c>
      <c r="F352" s="7">
        <v>471117.91000000003</v>
      </c>
      <c r="G352" s="7">
        <v>470322.10000000003</v>
      </c>
      <c r="H352" s="7">
        <v>469526.29000000004</v>
      </c>
      <c r="I352" s="7">
        <v>468730.48</v>
      </c>
      <c r="J352" s="7">
        <v>467934.67</v>
      </c>
      <c r="K352" s="7">
        <v>467138.86</v>
      </c>
      <c r="L352" s="7">
        <v>466343.05</v>
      </c>
      <c r="M352" s="7">
        <v>465547.24</v>
      </c>
      <c r="N352" s="7">
        <v>464751.43</v>
      </c>
      <c r="O352" s="7">
        <v>463955.62</v>
      </c>
      <c r="P352" s="7">
        <v>463159.81</v>
      </c>
      <c r="Q352" s="7">
        <v>459300.14</v>
      </c>
      <c r="R352" s="190">
        <v>4838.166666666667</v>
      </c>
      <c r="S352" s="163">
        <v>22</v>
      </c>
      <c r="T352" s="72"/>
      <c r="U352" s="68"/>
      <c r="V352" s="68"/>
    </row>
    <row r="353" spans="1:22" ht="12.75" customHeight="1" outlineLevel="1">
      <c r="A353" s="161" t="s">
        <v>834</v>
      </c>
      <c r="B353" s="161" t="s">
        <v>30</v>
      </c>
      <c r="C353" s="161" t="s">
        <v>28</v>
      </c>
      <c r="D353" s="161" t="s">
        <v>321</v>
      </c>
      <c r="E353" s="7">
        <v>9949999.9900000002</v>
      </c>
      <c r="F353" s="7">
        <v>9933333.3200000003</v>
      </c>
      <c r="G353" s="7">
        <v>9916666.6500000004</v>
      </c>
      <c r="H353" s="7">
        <v>9899999.9800000004</v>
      </c>
      <c r="I353" s="7">
        <v>9883333.3100000005</v>
      </c>
      <c r="J353" s="7">
        <v>9866666.6400000006</v>
      </c>
      <c r="K353" s="7">
        <v>9849999.9700000007</v>
      </c>
      <c r="L353" s="7">
        <v>9833333.3000000007</v>
      </c>
      <c r="M353" s="7">
        <v>9816666.6300000008</v>
      </c>
      <c r="N353" s="7">
        <v>9799999.9600000009</v>
      </c>
      <c r="O353" s="7">
        <v>9783333.2899999991</v>
      </c>
      <c r="P353" s="7">
        <v>9766666.6199999992</v>
      </c>
      <c r="Q353" s="7">
        <v>9749999.9499999993</v>
      </c>
      <c r="R353" s="190">
        <v>60086</v>
      </c>
      <c r="S353" s="163">
        <v>22</v>
      </c>
      <c r="T353" s="72"/>
      <c r="U353" s="68"/>
      <c r="V353" s="68"/>
    </row>
    <row r="354" spans="1:22" ht="12.75" customHeight="1" outlineLevel="1">
      <c r="A354" s="161" t="s">
        <v>834</v>
      </c>
      <c r="B354" s="161" t="s">
        <v>30</v>
      </c>
      <c r="C354" s="161" t="s">
        <v>29</v>
      </c>
      <c r="D354" s="161" t="s">
        <v>321</v>
      </c>
      <c r="E354" s="7">
        <v>112735.02</v>
      </c>
      <c r="F354" s="7">
        <v>112545.55</v>
      </c>
      <c r="G354" s="7">
        <v>112356.08</v>
      </c>
      <c r="H354" s="7">
        <v>112166.61</v>
      </c>
      <c r="I354" s="7">
        <v>111977.14</v>
      </c>
      <c r="J354" s="7">
        <v>111787.67</v>
      </c>
      <c r="K354" s="7">
        <v>111598.2</v>
      </c>
      <c r="L354" s="7">
        <v>111408.73</v>
      </c>
      <c r="M354" s="7">
        <v>111219.26000000001</v>
      </c>
      <c r="N354" s="7">
        <v>111029.79000000001</v>
      </c>
      <c r="O354" s="7">
        <v>110840.32000000001</v>
      </c>
      <c r="P354" s="7">
        <v>110650.85</v>
      </c>
      <c r="Q354" s="7">
        <v>109728.76000000001</v>
      </c>
      <c r="R354" s="190">
        <v>-6673</v>
      </c>
      <c r="S354" s="163">
        <v>22</v>
      </c>
      <c r="T354" s="72"/>
      <c r="U354" s="68"/>
      <c r="V354" s="68"/>
    </row>
    <row r="355" spans="1:22" ht="12.75" customHeight="1" outlineLevel="1">
      <c r="A355" s="161" t="s">
        <v>322</v>
      </c>
      <c r="B355" s="161" t="s">
        <v>30</v>
      </c>
      <c r="C355" s="161" t="s">
        <v>28</v>
      </c>
      <c r="D355" s="161" t="s">
        <v>323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2000000</v>
      </c>
      <c r="R355" s="190">
        <v>210457.27416666667</v>
      </c>
      <c r="S355" s="163">
        <v>22</v>
      </c>
      <c r="T355" s="72"/>
      <c r="U355" s="68"/>
      <c r="V355" s="68"/>
    </row>
    <row r="356" spans="1:22" ht="12.75" customHeight="1" outlineLevel="1">
      <c r="A356" s="161" t="s">
        <v>322</v>
      </c>
      <c r="B356" s="161" t="s">
        <v>30</v>
      </c>
      <c r="C356" s="161" t="s">
        <v>29</v>
      </c>
      <c r="D356" s="161" t="s">
        <v>323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702600</v>
      </c>
      <c r="P356" s="7">
        <v>702600</v>
      </c>
      <c r="Q356" s="7">
        <v>0</v>
      </c>
      <c r="R356" s="190">
        <v>662248.95041666657</v>
      </c>
      <c r="S356" s="163">
        <v>22</v>
      </c>
      <c r="T356" s="72"/>
      <c r="U356" s="68"/>
      <c r="V356" s="68"/>
    </row>
    <row r="357" spans="1:22" ht="12.75" customHeight="1" outlineLevel="1">
      <c r="A357" s="161" t="s">
        <v>324</v>
      </c>
      <c r="B357" s="161" t="s">
        <v>30</v>
      </c>
      <c r="C357" s="161" t="s">
        <v>28</v>
      </c>
      <c r="D357" s="161" t="s">
        <v>325</v>
      </c>
      <c r="E357" s="7">
        <v>378928.76</v>
      </c>
      <c r="F357" s="7">
        <v>296641.02</v>
      </c>
      <c r="G357" s="7">
        <v>233485.08000000002</v>
      </c>
      <c r="H357" s="7">
        <v>176726.96</v>
      </c>
      <c r="I357" s="7">
        <v>133801.12</v>
      </c>
      <c r="J357" s="7">
        <v>106453.75</v>
      </c>
      <c r="K357" s="7">
        <v>124120.29000000001</v>
      </c>
      <c r="L357" s="7">
        <v>112584.53</v>
      </c>
      <c r="M357" s="7">
        <v>101940.29000000001</v>
      </c>
      <c r="N357" s="7">
        <v>88838.34</v>
      </c>
      <c r="O357" s="7">
        <v>57630.21</v>
      </c>
      <c r="P357" s="7">
        <v>564026.30000000005</v>
      </c>
      <c r="Q357" s="7">
        <v>471658.53</v>
      </c>
      <c r="R357" s="190">
        <v>39289.564999999995</v>
      </c>
      <c r="S357" s="163">
        <v>22</v>
      </c>
      <c r="T357" s="72"/>
      <c r="U357" s="68"/>
      <c r="V357" s="68"/>
    </row>
    <row r="358" spans="1:22" ht="12.75" customHeight="1" outlineLevel="1">
      <c r="A358" s="161" t="s">
        <v>324</v>
      </c>
      <c r="B358" s="161" t="s">
        <v>30</v>
      </c>
      <c r="C358" s="161" t="s">
        <v>29</v>
      </c>
      <c r="D358" s="161" t="s">
        <v>325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577061</v>
      </c>
      <c r="M358" s="7">
        <v>577061</v>
      </c>
      <c r="N358" s="7">
        <v>577061</v>
      </c>
      <c r="O358" s="7">
        <v>577061</v>
      </c>
      <c r="P358" s="7">
        <v>0</v>
      </c>
      <c r="Q358" s="7">
        <v>0</v>
      </c>
      <c r="R358" s="190">
        <v>92669.856250000012</v>
      </c>
      <c r="S358" s="163">
        <v>22</v>
      </c>
      <c r="T358" s="72"/>
      <c r="U358" s="68"/>
      <c r="V358" s="68"/>
    </row>
    <row r="359" spans="1:22" ht="12.75" customHeight="1" outlineLevel="1">
      <c r="A359" s="161" t="s">
        <v>326</v>
      </c>
      <c r="B359" s="161" t="s">
        <v>44</v>
      </c>
      <c r="C359" s="161" t="s">
        <v>44</v>
      </c>
      <c r="D359" s="161" t="s">
        <v>327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190">
        <v>1870003.9470833333</v>
      </c>
      <c r="S359" s="163">
        <v>47</v>
      </c>
      <c r="T359" s="72"/>
      <c r="U359" s="68"/>
      <c r="V359" s="68"/>
    </row>
    <row r="360" spans="1:22" ht="12.75" customHeight="1" outlineLevel="1">
      <c r="A360" s="161" t="s">
        <v>328</v>
      </c>
      <c r="B360" s="161" t="s">
        <v>44</v>
      </c>
      <c r="C360" s="161" t="s">
        <v>44</v>
      </c>
      <c r="D360" s="161" t="s">
        <v>329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190">
        <v>146449.33625000002</v>
      </c>
      <c r="S360" s="163">
        <v>47</v>
      </c>
      <c r="T360" s="72"/>
      <c r="U360" s="68"/>
      <c r="V360" s="68"/>
    </row>
    <row r="361" spans="1:22" ht="12.75" customHeight="1" outlineLevel="1">
      <c r="A361" s="161" t="s">
        <v>330</v>
      </c>
      <c r="B361" s="161" t="s">
        <v>44</v>
      </c>
      <c r="C361" s="161" t="s">
        <v>44</v>
      </c>
      <c r="D361" s="161" t="s">
        <v>331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190">
        <v>24508074.546666667</v>
      </c>
      <c r="S361" s="163">
        <v>47</v>
      </c>
      <c r="T361" s="72"/>
      <c r="U361" s="68"/>
      <c r="V361" s="68"/>
    </row>
    <row r="362" spans="1:22" ht="12.75" customHeight="1" outlineLevel="1">
      <c r="A362" s="161" t="s">
        <v>332</v>
      </c>
      <c r="B362" s="161" t="s">
        <v>24</v>
      </c>
      <c r="C362" s="161" t="s">
        <v>25</v>
      </c>
      <c r="D362" s="161" t="s">
        <v>835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190">
        <v>1550485.5687500003</v>
      </c>
      <c r="S362" s="163">
        <v>22</v>
      </c>
      <c r="T362" s="72"/>
      <c r="U362" s="68"/>
      <c r="V362" s="68"/>
    </row>
    <row r="363" spans="1:22" ht="12.75" customHeight="1" outlineLevel="1">
      <c r="A363" s="161" t="s">
        <v>332</v>
      </c>
      <c r="B363" s="161" t="s">
        <v>30</v>
      </c>
      <c r="C363" s="161" t="s">
        <v>27</v>
      </c>
      <c r="D363" s="161" t="s">
        <v>835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345559.2</v>
      </c>
      <c r="O363" s="7">
        <v>337551.69</v>
      </c>
      <c r="P363" s="7">
        <v>317818.12</v>
      </c>
      <c r="Q363" s="7">
        <v>291790.77</v>
      </c>
      <c r="R363" s="190">
        <v>9401.2212500000005</v>
      </c>
      <c r="S363" s="163">
        <v>22</v>
      </c>
      <c r="T363" s="72"/>
      <c r="U363" s="68"/>
      <c r="V363" s="68"/>
    </row>
    <row r="364" spans="1:22" ht="12.75" customHeight="1" outlineLevel="1">
      <c r="A364" s="161" t="s">
        <v>333</v>
      </c>
      <c r="B364" s="161" t="s">
        <v>24</v>
      </c>
      <c r="C364" s="161" t="s">
        <v>25</v>
      </c>
      <c r="D364" s="161" t="s">
        <v>334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10181.5</v>
      </c>
      <c r="O364" s="7">
        <v>10042.01</v>
      </c>
      <c r="P364" s="7">
        <v>9324.18</v>
      </c>
      <c r="Q364" s="7">
        <v>7814.16</v>
      </c>
      <c r="R364" s="190">
        <v>3874227.5920833331</v>
      </c>
      <c r="S364" s="163">
        <v>47</v>
      </c>
      <c r="T364" s="72"/>
      <c r="U364" s="68"/>
      <c r="V364" s="68"/>
    </row>
    <row r="365" spans="1:22" ht="12.75" customHeight="1" outlineLevel="1">
      <c r="A365" s="161" t="s">
        <v>836</v>
      </c>
      <c r="B365" s="161" t="s">
        <v>24</v>
      </c>
      <c r="C365" s="161" t="s">
        <v>25</v>
      </c>
      <c r="D365" s="161" t="s">
        <v>335</v>
      </c>
      <c r="E365" s="7">
        <v>141611.34</v>
      </c>
      <c r="F365" s="7">
        <v>135710.86000000002</v>
      </c>
      <c r="G365" s="7">
        <v>129810.38</v>
      </c>
      <c r="H365" s="7">
        <v>123909.90000000001</v>
      </c>
      <c r="I365" s="7">
        <v>118009.42</v>
      </c>
      <c r="J365" s="7">
        <v>112108.94</v>
      </c>
      <c r="K365" s="7">
        <v>106208.46</v>
      </c>
      <c r="L365" s="7">
        <v>100307.98</v>
      </c>
      <c r="M365" s="7">
        <v>94407.5</v>
      </c>
      <c r="N365" s="7">
        <v>88507.02</v>
      </c>
      <c r="O365" s="7">
        <v>82606.540000000008</v>
      </c>
      <c r="P365" s="7">
        <v>76706.06</v>
      </c>
      <c r="Q365" s="7">
        <v>70805.58</v>
      </c>
      <c r="R365" s="190">
        <v>30183.963333333333</v>
      </c>
      <c r="S365" s="163">
        <v>47</v>
      </c>
      <c r="T365" s="72"/>
      <c r="U365" s="68"/>
      <c r="V365" s="68"/>
    </row>
    <row r="366" spans="1:22" ht="12.75" customHeight="1" outlineLevel="1">
      <c r="A366" s="161" t="s">
        <v>837</v>
      </c>
      <c r="B366" s="161" t="s">
        <v>24</v>
      </c>
      <c r="C366" s="161" t="s">
        <v>25</v>
      </c>
      <c r="D366" s="161" t="s">
        <v>838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190">
        <v>49000</v>
      </c>
      <c r="S366" s="163">
        <v>47</v>
      </c>
      <c r="T366" s="72"/>
      <c r="U366" s="68"/>
      <c r="V366" s="68"/>
    </row>
    <row r="367" spans="1:22" ht="12.75" customHeight="1" outlineLevel="1">
      <c r="A367" s="161" t="s">
        <v>336</v>
      </c>
      <c r="B367" s="161" t="s">
        <v>24</v>
      </c>
      <c r="C367" s="161" t="s">
        <v>25</v>
      </c>
      <c r="D367" s="161" t="s">
        <v>337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68045.03</v>
      </c>
      <c r="O367" s="7">
        <v>99503.5</v>
      </c>
      <c r="P367" s="7">
        <v>168588.42</v>
      </c>
      <c r="Q367" s="7">
        <v>238445.91</v>
      </c>
      <c r="R367" s="190">
        <v>3266585.9099999997</v>
      </c>
      <c r="S367" s="163">
        <v>22</v>
      </c>
      <c r="T367" s="72"/>
      <c r="U367" s="68"/>
      <c r="V367" s="68"/>
    </row>
    <row r="368" spans="1:22" ht="12.75" customHeight="1" outlineLevel="1">
      <c r="A368" s="161" t="s">
        <v>338</v>
      </c>
      <c r="B368" s="161" t="s">
        <v>30</v>
      </c>
      <c r="C368" s="161" t="s">
        <v>27</v>
      </c>
      <c r="D368" s="161" t="s">
        <v>339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129106.01000000001</v>
      </c>
      <c r="O368" s="7">
        <v>161870.44</v>
      </c>
      <c r="P368" s="7">
        <v>299516.66000000003</v>
      </c>
      <c r="Q368" s="7">
        <v>425507.34</v>
      </c>
      <c r="R368" s="190">
        <v>34332.83125000001</v>
      </c>
      <c r="S368" s="163">
        <v>22</v>
      </c>
      <c r="T368" s="72"/>
      <c r="U368" s="68"/>
      <c r="V368" s="68"/>
    </row>
    <row r="369" spans="1:36" s="32" customFormat="1" ht="12.75" customHeight="1" outlineLevel="1">
      <c r="A369" s="161" t="s">
        <v>338</v>
      </c>
      <c r="B369" s="161" t="s">
        <v>32</v>
      </c>
      <c r="C369" s="161" t="s">
        <v>27</v>
      </c>
      <c r="D369" s="161" t="s">
        <v>339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190">
        <v>11460.485416666668</v>
      </c>
      <c r="S369" s="163">
        <v>22</v>
      </c>
      <c r="T369" s="72"/>
      <c r="U369" s="69"/>
      <c r="V369" s="68"/>
      <c r="W369" s="184"/>
      <c r="X369" s="184"/>
      <c r="Y369" s="184"/>
      <c r="Z369" s="180"/>
      <c r="AA369" s="184"/>
      <c r="AB369" s="185"/>
      <c r="AC369" s="184"/>
      <c r="AD369" s="184"/>
      <c r="AE369" s="184"/>
      <c r="AF369" s="184"/>
      <c r="AG369" s="184"/>
      <c r="AH369" s="180"/>
      <c r="AI369" s="194"/>
      <c r="AJ369" s="194"/>
    </row>
    <row r="370" spans="1:36" s="32" customFormat="1" ht="12.75" customHeight="1" outlineLevel="1">
      <c r="A370" s="161" t="s">
        <v>839</v>
      </c>
      <c r="B370" s="161" t="s">
        <v>30</v>
      </c>
      <c r="C370" s="161" t="s">
        <v>27</v>
      </c>
      <c r="D370" s="161" t="s">
        <v>340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190">
        <v>19642.736666666668</v>
      </c>
      <c r="S370" s="163">
        <v>22</v>
      </c>
      <c r="T370" s="72"/>
      <c r="U370" s="69"/>
      <c r="V370" s="68"/>
      <c r="W370" s="184"/>
      <c r="X370" s="184"/>
      <c r="Y370" s="184"/>
      <c r="Z370" s="180"/>
      <c r="AA370" s="180"/>
      <c r="AB370" s="195"/>
      <c r="AC370" s="184"/>
      <c r="AD370" s="184"/>
      <c r="AE370" s="184"/>
      <c r="AF370" s="184"/>
      <c r="AG370" s="184"/>
      <c r="AH370" s="180"/>
      <c r="AI370" s="194"/>
      <c r="AJ370" s="194"/>
    </row>
    <row r="371" spans="1:36" s="32" customFormat="1" ht="12.75" customHeight="1" outlineLevel="1">
      <c r="A371" s="161" t="s">
        <v>341</v>
      </c>
      <c r="B371" s="161" t="s">
        <v>32</v>
      </c>
      <c r="C371" s="161" t="s">
        <v>28</v>
      </c>
      <c r="D371" s="161" t="s">
        <v>840</v>
      </c>
      <c r="E371" s="7">
        <v>6233994.6500000004</v>
      </c>
      <c r="F371" s="7">
        <v>3028761.65</v>
      </c>
      <c r="G371" s="7">
        <v>303682.65000000002</v>
      </c>
      <c r="H371" s="7">
        <v>-549517.35</v>
      </c>
      <c r="I371" s="7">
        <v>-551241.35</v>
      </c>
      <c r="J371" s="7">
        <v>-552965.35</v>
      </c>
      <c r="K371" s="7">
        <v>-554689.35</v>
      </c>
      <c r="L371" s="7">
        <v>-526393.35</v>
      </c>
      <c r="M371" s="7">
        <v>-526393.35</v>
      </c>
      <c r="N371" s="7">
        <v>0</v>
      </c>
      <c r="O371" s="7">
        <v>0</v>
      </c>
      <c r="P371" s="7">
        <v>0</v>
      </c>
      <c r="Q371" s="7">
        <v>0</v>
      </c>
      <c r="R371" s="190">
        <v>-1365799.5154166666</v>
      </c>
      <c r="S371" s="163">
        <v>24</v>
      </c>
      <c r="T371" s="72"/>
      <c r="U371" s="69"/>
      <c r="V371" s="68"/>
      <c r="W371" s="184"/>
      <c r="X371" s="184"/>
      <c r="Y371" s="184"/>
      <c r="Z371" s="180"/>
      <c r="AA371" s="184"/>
      <c r="AB371" s="195"/>
      <c r="AC371" s="184"/>
      <c r="AD371" s="184"/>
      <c r="AE371" s="184"/>
      <c r="AF371" s="180"/>
      <c r="AG371" s="184"/>
      <c r="AH371" s="180"/>
      <c r="AI371" s="194"/>
      <c r="AJ371" s="194"/>
    </row>
    <row r="372" spans="1:36" s="32" customFormat="1" ht="12.75" customHeight="1" outlineLevel="1">
      <c r="A372" s="161" t="s">
        <v>341</v>
      </c>
      <c r="B372" s="161" t="s">
        <v>32</v>
      </c>
      <c r="C372" s="161" t="s">
        <v>29</v>
      </c>
      <c r="D372" s="161" t="s">
        <v>840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190">
        <v>-2515627.2279166668</v>
      </c>
      <c r="S372" s="163">
        <v>24</v>
      </c>
      <c r="T372" s="72"/>
      <c r="U372" s="69"/>
      <c r="V372" s="68"/>
      <c r="W372" s="180"/>
      <c r="X372" s="184"/>
      <c r="Y372" s="184"/>
      <c r="Z372" s="180"/>
      <c r="AA372" s="184"/>
      <c r="AB372" s="185"/>
      <c r="AC372" s="184"/>
      <c r="AD372" s="184"/>
      <c r="AE372" s="184"/>
      <c r="AF372" s="184"/>
      <c r="AG372" s="184"/>
      <c r="AH372" s="180"/>
      <c r="AI372" s="194"/>
      <c r="AJ372" s="194"/>
    </row>
    <row r="373" spans="1:36" s="32" customFormat="1" ht="12.75" customHeight="1" outlineLevel="1">
      <c r="A373" s="161" t="s">
        <v>342</v>
      </c>
      <c r="B373" s="161" t="s">
        <v>32</v>
      </c>
      <c r="C373" s="161" t="s">
        <v>28</v>
      </c>
      <c r="D373" s="161" t="s">
        <v>343</v>
      </c>
      <c r="E373" s="7">
        <v>120475.91</v>
      </c>
      <c r="F373" s="7">
        <v>120475.91</v>
      </c>
      <c r="G373" s="7">
        <v>138562.72</v>
      </c>
      <c r="H373" s="7">
        <v>148237.84</v>
      </c>
      <c r="I373" s="7">
        <v>157989.09</v>
      </c>
      <c r="J373" s="7">
        <v>169685.88</v>
      </c>
      <c r="K373" s="7">
        <v>179632.92</v>
      </c>
      <c r="L373" s="7">
        <v>189696.86000000002</v>
      </c>
      <c r="M373" s="7">
        <v>199791.65</v>
      </c>
      <c r="N373" s="7">
        <v>209940.45</v>
      </c>
      <c r="O373" s="7">
        <v>220161.52000000002</v>
      </c>
      <c r="P373" s="7">
        <v>230409.86000000002</v>
      </c>
      <c r="Q373" s="7">
        <v>239599.84</v>
      </c>
      <c r="R373" s="190">
        <v>-1175546.47875</v>
      </c>
      <c r="S373" s="163">
        <v>24</v>
      </c>
      <c r="T373" s="72"/>
      <c r="U373" s="69"/>
      <c r="V373" s="68"/>
      <c r="W373" s="184"/>
      <c r="X373" s="184"/>
      <c r="Y373" s="184"/>
      <c r="Z373" s="180"/>
      <c r="AA373" s="184"/>
      <c r="AB373" s="195"/>
      <c r="AC373" s="184"/>
      <c r="AD373" s="184"/>
      <c r="AE373" s="184"/>
      <c r="AF373" s="180"/>
      <c r="AG373" s="184"/>
      <c r="AH373" s="180"/>
      <c r="AI373" s="194"/>
      <c r="AJ373" s="194"/>
    </row>
    <row r="374" spans="1:36" s="32" customFormat="1" ht="12.75" customHeight="1" outlineLevel="1">
      <c r="A374" s="161" t="s">
        <v>342</v>
      </c>
      <c r="B374" s="161" t="s">
        <v>32</v>
      </c>
      <c r="C374" s="161" t="s">
        <v>29</v>
      </c>
      <c r="D374" s="161" t="s">
        <v>343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190">
        <v>-2702689.8379166662</v>
      </c>
      <c r="S374" s="163">
        <v>24</v>
      </c>
      <c r="T374" s="72"/>
      <c r="U374" s="69"/>
      <c r="V374" s="68"/>
      <c r="W374" s="180"/>
      <c r="X374" s="184"/>
      <c r="Y374" s="184"/>
      <c r="Z374" s="180"/>
      <c r="AA374" s="184"/>
      <c r="AB374" s="185"/>
      <c r="AC374" s="184"/>
      <c r="AD374" s="184"/>
      <c r="AE374" s="184"/>
      <c r="AF374" s="184"/>
      <c r="AG374" s="184"/>
      <c r="AH374" s="180"/>
      <c r="AI374" s="194"/>
      <c r="AJ374" s="194"/>
    </row>
    <row r="375" spans="1:36" s="32" customFormat="1" ht="12.75" customHeight="1" outlineLevel="1">
      <c r="A375" s="161" t="s">
        <v>1080</v>
      </c>
      <c r="B375" s="161" t="s">
        <v>32</v>
      </c>
      <c r="C375" s="161" t="s">
        <v>29</v>
      </c>
      <c r="D375" s="161" t="s">
        <v>1081</v>
      </c>
      <c r="E375" s="7">
        <v>846365.05</v>
      </c>
      <c r="F375" s="7">
        <v>830977.05</v>
      </c>
      <c r="G375" s="7">
        <v>815589.05</v>
      </c>
      <c r="H375" s="7">
        <v>800201.05</v>
      </c>
      <c r="I375" s="7">
        <v>784813.05</v>
      </c>
      <c r="J375" s="7">
        <v>769425.05</v>
      </c>
      <c r="K375" s="7">
        <v>754037.05</v>
      </c>
      <c r="L375" s="7">
        <v>738649.05</v>
      </c>
      <c r="M375" s="7">
        <v>723261.05</v>
      </c>
      <c r="N375" s="7">
        <v>707873.05</v>
      </c>
      <c r="O375" s="7">
        <v>692485.05</v>
      </c>
      <c r="P375" s="7">
        <v>677097.05</v>
      </c>
      <c r="Q375" s="7">
        <v>661709.05000000005</v>
      </c>
      <c r="R375" s="190">
        <v>124921.5675</v>
      </c>
      <c r="S375" s="163">
        <v>24</v>
      </c>
      <c r="T375" s="72"/>
      <c r="U375" s="69"/>
      <c r="V375" s="68"/>
      <c r="W375" s="184"/>
      <c r="X375" s="184"/>
      <c r="Y375" s="184"/>
      <c r="Z375" s="180"/>
      <c r="AA375" s="184"/>
      <c r="AB375" s="185"/>
      <c r="AC375" s="184"/>
      <c r="AD375" s="184"/>
      <c r="AE375" s="184"/>
      <c r="AF375" s="184"/>
      <c r="AG375" s="184"/>
      <c r="AH375" s="180"/>
      <c r="AI375" s="194"/>
      <c r="AJ375" s="194"/>
    </row>
    <row r="376" spans="1:36" s="32" customFormat="1" ht="12.75" customHeight="1" outlineLevel="1">
      <c r="A376" s="161" t="s">
        <v>1080</v>
      </c>
      <c r="B376" s="161" t="s">
        <v>44</v>
      </c>
      <c r="C376" s="161" t="s">
        <v>44</v>
      </c>
      <c r="D376" s="161" t="s">
        <v>1081</v>
      </c>
      <c r="E376" s="7">
        <v>918816.25</v>
      </c>
      <c r="F376" s="7">
        <v>906055.25</v>
      </c>
      <c r="G376" s="7">
        <v>893294.25</v>
      </c>
      <c r="H376" s="7">
        <v>880533.25</v>
      </c>
      <c r="I376" s="7">
        <v>867772.25</v>
      </c>
      <c r="J376" s="7">
        <v>855011.25</v>
      </c>
      <c r="K376" s="7">
        <v>842250.25</v>
      </c>
      <c r="L376" s="7">
        <v>829489.25</v>
      </c>
      <c r="M376" s="7">
        <v>816728.25</v>
      </c>
      <c r="N376" s="7">
        <v>803967.25</v>
      </c>
      <c r="O376" s="7">
        <v>791206.25</v>
      </c>
      <c r="P376" s="7">
        <v>778445.25</v>
      </c>
      <c r="Q376" s="7">
        <v>765684.25</v>
      </c>
      <c r="R376" s="190">
        <v>2272.8975</v>
      </c>
      <c r="S376" s="163">
        <v>24</v>
      </c>
      <c r="T376" s="72"/>
      <c r="U376" s="69"/>
      <c r="V376" s="68"/>
      <c r="W376" s="184"/>
      <c r="X376" s="184"/>
      <c r="Y376" s="184"/>
      <c r="Z376" s="180"/>
      <c r="AA376" s="184"/>
      <c r="AB376" s="195"/>
      <c r="AC376" s="184"/>
      <c r="AD376" s="184"/>
      <c r="AE376" s="180"/>
      <c r="AF376" s="184"/>
      <c r="AG376" s="184"/>
      <c r="AH376" s="180"/>
      <c r="AI376" s="194"/>
      <c r="AJ376" s="194"/>
    </row>
    <row r="377" spans="1:36" s="32" customFormat="1" ht="12.75" customHeight="1" outlineLevel="1">
      <c r="A377" s="161" t="s">
        <v>841</v>
      </c>
      <c r="B377" s="161" t="s">
        <v>32</v>
      </c>
      <c r="C377" s="161" t="s">
        <v>34</v>
      </c>
      <c r="D377" s="161" t="s">
        <v>842</v>
      </c>
      <c r="E377" s="7">
        <v>8331750</v>
      </c>
      <c r="F377" s="7">
        <v>8329550</v>
      </c>
      <c r="G377" s="7">
        <v>8329550</v>
      </c>
      <c r="H377" s="7">
        <v>34355528</v>
      </c>
      <c r="I377" s="7">
        <v>34355528</v>
      </c>
      <c r="J377" s="7">
        <v>34355528</v>
      </c>
      <c r="K377" s="7">
        <v>32821794</v>
      </c>
      <c r="L377" s="7">
        <v>32821794</v>
      </c>
      <c r="M377" s="7">
        <v>32821794</v>
      </c>
      <c r="N377" s="7">
        <v>61245267</v>
      </c>
      <c r="O377" s="7">
        <v>61251772</v>
      </c>
      <c r="P377" s="7">
        <v>61251772</v>
      </c>
      <c r="Q377" s="7">
        <v>48891073</v>
      </c>
      <c r="R377" s="190">
        <v>25000</v>
      </c>
      <c r="S377" s="163">
        <v>24</v>
      </c>
      <c r="T377" s="72"/>
      <c r="U377" s="69"/>
      <c r="V377" s="68"/>
      <c r="W377" s="184"/>
      <c r="X377" s="184"/>
      <c r="Y377" s="184"/>
      <c r="Z377" s="180"/>
      <c r="AA377" s="184"/>
      <c r="AB377" s="195"/>
      <c r="AC377" s="184"/>
      <c r="AD377" s="184"/>
      <c r="AE377" s="184"/>
      <c r="AF377" s="180"/>
      <c r="AG377" s="184"/>
      <c r="AH377" s="180"/>
      <c r="AI377" s="194"/>
      <c r="AJ377" s="194"/>
    </row>
    <row r="378" spans="1:36" s="32" customFormat="1" ht="12.75" customHeight="1" outlineLevel="1">
      <c r="A378" s="161" t="s">
        <v>843</v>
      </c>
      <c r="B378" s="161" t="s">
        <v>32</v>
      </c>
      <c r="C378" s="161" t="s">
        <v>34</v>
      </c>
      <c r="D378" s="161" t="s">
        <v>844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190">
        <v>873.5533333333334</v>
      </c>
      <c r="S378" s="163">
        <v>24</v>
      </c>
      <c r="T378" s="72"/>
      <c r="U378" s="69"/>
      <c r="V378" s="68"/>
      <c r="W378" s="180"/>
      <c r="X378" s="184"/>
      <c r="Y378" s="184"/>
      <c r="Z378" s="180"/>
      <c r="AA378" s="184"/>
      <c r="AB378" s="195"/>
      <c r="AC378" s="184"/>
      <c r="AD378" s="184"/>
      <c r="AE378" s="184"/>
      <c r="AF378" s="180"/>
      <c r="AG378" s="184"/>
      <c r="AH378" s="180"/>
      <c r="AI378" s="194"/>
      <c r="AJ378" s="194"/>
    </row>
    <row r="379" spans="1:36" s="32" customFormat="1" ht="12.75" customHeight="1" outlineLevel="1">
      <c r="A379" s="161" t="s">
        <v>845</v>
      </c>
      <c r="B379" s="161" t="s">
        <v>32</v>
      </c>
      <c r="C379" s="161" t="s">
        <v>34</v>
      </c>
      <c r="D379" s="161" t="s">
        <v>344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38273929</v>
      </c>
      <c r="O379" s="7">
        <v>38273929</v>
      </c>
      <c r="P379" s="7">
        <v>38273929</v>
      </c>
      <c r="Q379" s="7">
        <v>15723775</v>
      </c>
      <c r="R379" s="190">
        <v>21457.60666666667</v>
      </c>
      <c r="S379" s="163">
        <v>24</v>
      </c>
      <c r="T379" s="72"/>
      <c r="U379" s="69"/>
      <c r="V379" s="68"/>
      <c r="W379" s="184"/>
      <c r="X379" s="184"/>
      <c r="Y379" s="184"/>
      <c r="Z379" s="180"/>
      <c r="AA379" s="184"/>
      <c r="AB379" s="195"/>
      <c r="AC379" s="184"/>
      <c r="AD379" s="184"/>
      <c r="AE379" s="184"/>
      <c r="AF379" s="180"/>
      <c r="AG379" s="184"/>
      <c r="AH379" s="180"/>
      <c r="AI379" s="194"/>
      <c r="AJ379" s="194"/>
    </row>
    <row r="380" spans="1:36" ht="12.75" customHeight="1" outlineLevel="1">
      <c r="A380" s="161" t="s">
        <v>846</v>
      </c>
      <c r="B380" s="161" t="s">
        <v>32</v>
      </c>
      <c r="C380" s="161" t="s">
        <v>34</v>
      </c>
      <c r="D380" s="161" t="s">
        <v>847</v>
      </c>
      <c r="E380" s="7">
        <v>1629769.03</v>
      </c>
      <c r="F380" s="7">
        <v>1630100.17</v>
      </c>
      <c r="G380" s="7">
        <v>1630431.31</v>
      </c>
      <c r="H380" s="7">
        <v>1642011.16</v>
      </c>
      <c r="I380" s="7">
        <v>1642342.3</v>
      </c>
      <c r="J380" s="7">
        <v>1642673.44</v>
      </c>
      <c r="K380" s="7">
        <v>1654253.29</v>
      </c>
      <c r="L380" s="7">
        <v>1654584.43</v>
      </c>
      <c r="M380" s="7">
        <v>1654915.57</v>
      </c>
      <c r="N380" s="7">
        <v>1285584.42</v>
      </c>
      <c r="O380" s="7">
        <v>1285915.56</v>
      </c>
      <c r="P380" s="7">
        <v>1286246.7</v>
      </c>
      <c r="Q380" s="7">
        <v>1454654.85</v>
      </c>
      <c r="R380" s="190">
        <v>16866.862499999999</v>
      </c>
      <c r="S380" s="163">
        <v>0</v>
      </c>
      <c r="T380" s="72"/>
      <c r="U380" s="68"/>
      <c r="V380" s="68"/>
    </row>
    <row r="381" spans="1:36" ht="12.75" customHeight="1" outlineLevel="1">
      <c r="A381" s="161" t="s">
        <v>848</v>
      </c>
      <c r="B381" s="161" t="s">
        <v>32</v>
      </c>
      <c r="C381" s="161" t="s">
        <v>34</v>
      </c>
      <c r="D381" s="161" t="s">
        <v>849</v>
      </c>
      <c r="E381" s="7">
        <v>1500476.24</v>
      </c>
      <c r="F381" s="7">
        <v>1502137.99</v>
      </c>
      <c r="G381" s="7">
        <v>1503799.74</v>
      </c>
      <c r="H381" s="7">
        <v>1518465.95</v>
      </c>
      <c r="I381" s="7">
        <v>1520127.7</v>
      </c>
      <c r="J381" s="7">
        <v>1521789.45</v>
      </c>
      <c r="K381" s="7">
        <v>1548511.95</v>
      </c>
      <c r="L381" s="7">
        <v>1550173.7</v>
      </c>
      <c r="M381" s="7">
        <v>1551835.45</v>
      </c>
      <c r="N381" s="7">
        <v>1579433.46</v>
      </c>
      <c r="O381" s="7">
        <v>1581095.21</v>
      </c>
      <c r="P381" s="7">
        <v>1582756.96</v>
      </c>
      <c r="Q381" s="7">
        <v>1610376.1</v>
      </c>
      <c r="R381" s="190">
        <v>16390.231250000001</v>
      </c>
      <c r="S381" s="163">
        <v>0</v>
      </c>
      <c r="T381" s="72"/>
      <c r="U381" s="68"/>
      <c r="V381" s="68"/>
    </row>
    <row r="382" spans="1:36" ht="12.75" customHeight="1" outlineLevel="1">
      <c r="A382" s="161" t="s">
        <v>345</v>
      </c>
      <c r="B382" s="161" t="s">
        <v>32</v>
      </c>
      <c r="C382" s="161" t="s">
        <v>34</v>
      </c>
      <c r="D382" s="161" t="s">
        <v>850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190">
        <v>6096.8537500000011</v>
      </c>
      <c r="S382" s="163">
        <v>24</v>
      </c>
      <c r="T382" s="72"/>
      <c r="U382" s="68"/>
      <c r="V382" s="68"/>
    </row>
    <row r="383" spans="1:36" ht="12.75" customHeight="1" outlineLevel="1">
      <c r="A383" s="161" t="s">
        <v>851</v>
      </c>
      <c r="B383" s="161" t="s">
        <v>32</v>
      </c>
      <c r="C383" s="161" t="s">
        <v>34</v>
      </c>
      <c r="D383" s="161" t="s">
        <v>1082</v>
      </c>
      <c r="E383" s="7">
        <v>37202198.100000001</v>
      </c>
      <c r="F383" s="7">
        <v>37131807.079999998</v>
      </c>
      <c r="G383" s="7">
        <v>37061416.060000002</v>
      </c>
      <c r="H383" s="7">
        <v>36991025.039999999</v>
      </c>
      <c r="I383" s="7">
        <v>36920633.030000001</v>
      </c>
      <c r="J383" s="7">
        <v>36850243</v>
      </c>
      <c r="K383" s="7">
        <v>36779851.979999997</v>
      </c>
      <c r="L383" s="7">
        <v>36717285.460000001</v>
      </c>
      <c r="M383" s="7">
        <v>36650892.009999998</v>
      </c>
      <c r="N383" s="7">
        <v>36589032.340000004</v>
      </c>
      <c r="O383" s="7">
        <v>36527799.82</v>
      </c>
      <c r="P383" s="7">
        <v>36457687.560000002</v>
      </c>
      <c r="Q383" s="7">
        <v>40385975.979999997</v>
      </c>
      <c r="R383" s="190">
        <v>-2268517.6550000003</v>
      </c>
      <c r="S383" s="163">
        <v>24</v>
      </c>
      <c r="T383" s="72"/>
      <c r="U383" s="68"/>
      <c r="V383" s="68"/>
    </row>
    <row r="384" spans="1:36" ht="12.75" customHeight="1" outlineLevel="1">
      <c r="A384" s="161" t="s">
        <v>852</v>
      </c>
      <c r="B384" s="161" t="s">
        <v>32</v>
      </c>
      <c r="C384" s="161" t="s">
        <v>34</v>
      </c>
      <c r="D384" s="161" t="s">
        <v>1083</v>
      </c>
      <c r="E384" s="7">
        <v>1553547.51</v>
      </c>
      <c r="F384" s="7">
        <v>1550605.19</v>
      </c>
      <c r="G384" s="7">
        <v>1547662.87</v>
      </c>
      <c r="H384" s="7">
        <v>1544720.55</v>
      </c>
      <c r="I384" s="7">
        <v>1541778.23</v>
      </c>
      <c r="J384" s="7">
        <v>1538835.91</v>
      </c>
      <c r="K384" s="7">
        <v>1535893.59</v>
      </c>
      <c r="L384" s="7">
        <v>1532951.27</v>
      </c>
      <c r="M384" s="7">
        <v>1530008.95</v>
      </c>
      <c r="N384" s="7">
        <v>1527066.6300000001</v>
      </c>
      <c r="O384" s="7">
        <v>1524124.31</v>
      </c>
      <c r="P384" s="7">
        <v>1521181.99</v>
      </c>
      <c r="Q384" s="7">
        <v>1508505.47</v>
      </c>
      <c r="R384" s="190">
        <v>-1205917.4266666668</v>
      </c>
      <c r="S384" s="163">
        <v>24</v>
      </c>
      <c r="T384" s="72"/>
      <c r="U384" s="68"/>
      <c r="V384" s="68"/>
    </row>
    <row r="385" spans="1:36" ht="12.75" customHeight="1" outlineLevel="1">
      <c r="A385" s="161" t="s">
        <v>853</v>
      </c>
      <c r="B385" s="161" t="s">
        <v>32</v>
      </c>
      <c r="C385" s="161" t="s">
        <v>34</v>
      </c>
      <c r="D385" s="161" t="s">
        <v>1084</v>
      </c>
      <c r="E385" s="7">
        <v>2921174</v>
      </c>
      <c r="F385" s="7">
        <v>2921174</v>
      </c>
      <c r="G385" s="7">
        <v>2921174</v>
      </c>
      <c r="H385" s="7">
        <v>3209780</v>
      </c>
      <c r="I385" s="7">
        <v>3209780</v>
      </c>
      <c r="J385" s="7">
        <v>3209780</v>
      </c>
      <c r="K385" s="7">
        <v>3374531</v>
      </c>
      <c r="L385" s="7">
        <v>3374531</v>
      </c>
      <c r="M385" s="7">
        <v>3374531</v>
      </c>
      <c r="N385" s="7">
        <v>3133806</v>
      </c>
      <c r="O385" s="7">
        <v>3133806</v>
      </c>
      <c r="P385" s="7">
        <v>3133806</v>
      </c>
      <c r="Q385" s="7">
        <v>2930760</v>
      </c>
      <c r="R385" s="190">
        <v>-4582568.5049999999</v>
      </c>
      <c r="S385" s="163">
        <v>0</v>
      </c>
      <c r="T385" s="72"/>
      <c r="U385" s="68"/>
      <c r="V385" s="68"/>
    </row>
    <row r="386" spans="1:36" ht="12.75" customHeight="1" outlineLevel="1">
      <c r="A386" s="161" t="s">
        <v>854</v>
      </c>
      <c r="B386" s="161" t="s">
        <v>32</v>
      </c>
      <c r="C386" s="161" t="s">
        <v>34</v>
      </c>
      <c r="D386" s="161" t="s">
        <v>1085</v>
      </c>
      <c r="E386" s="7">
        <v>0</v>
      </c>
      <c r="F386" s="7">
        <v>0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190">
        <v>2262539.1454166663</v>
      </c>
      <c r="S386" s="163">
        <v>0</v>
      </c>
      <c r="T386" s="72"/>
      <c r="U386" s="68"/>
      <c r="V386" s="68"/>
    </row>
    <row r="387" spans="1:36" ht="12.75" customHeight="1" outlineLevel="1" thickBot="1">
      <c r="A387" s="162" t="s">
        <v>1</v>
      </c>
      <c r="B387" s="160"/>
      <c r="C387" s="160"/>
      <c r="D387" s="160"/>
      <c r="E387" s="7">
        <v>1504659</v>
      </c>
      <c r="F387" s="7">
        <v>1503244</v>
      </c>
      <c r="G387" s="7">
        <v>1501829</v>
      </c>
      <c r="H387" s="7">
        <v>1500414</v>
      </c>
      <c r="I387" s="7">
        <v>1498999</v>
      </c>
      <c r="J387" s="7">
        <v>1497584</v>
      </c>
      <c r="K387" s="7">
        <v>1496169</v>
      </c>
      <c r="L387" s="7">
        <v>1494754</v>
      </c>
      <c r="M387" s="7">
        <v>1493339</v>
      </c>
      <c r="N387" s="7">
        <v>1481094</v>
      </c>
      <c r="O387" s="7">
        <v>1468849</v>
      </c>
      <c r="P387" s="7">
        <v>1456604</v>
      </c>
      <c r="Q387" s="7">
        <v>1444359</v>
      </c>
      <c r="R387" s="175">
        <v>3484006301.9866672</v>
      </c>
      <c r="S387" s="163"/>
      <c r="T387" s="72"/>
      <c r="U387" s="68"/>
      <c r="V387" s="68"/>
    </row>
    <row r="388" spans="1:36" ht="12.75" customHeight="1" outlineLevel="1">
      <c r="A388" s="162"/>
      <c r="B388" s="160"/>
      <c r="C388" s="160"/>
      <c r="D388" s="160"/>
      <c r="E388" s="7">
        <v>10457471</v>
      </c>
      <c r="F388" s="7">
        <v>10453511</v>
      </c>
      <c r="G388" s="7">
        <v>10837704</v>
      </c>
      <c r="H388" s="7">
        <v>12929039</v>
      </c>
      <c r="I388" s="7">
        <v>14968973</v>
      </c>
      <c r="J388" s="7">
        <v>16589230</v>
      </c>
      <c r="K388" s="7">
        <v>16546091.310000001</v>
      </c>
      <c r="L388" s="7">
        <v>16559778.310000001</v>
      </c>
      <c r="M388" s="7">
        <v>16573465.310000001</v>
      </c>
      <c r="N388" s="7">
        <v>16587152.310000001</v>
      </c>
      <c r="O388" s="7">
        <v>16600839.310000001</v>
      </c>
      <c r="P388" s="7">
        <v>16496794.310000001</v>
      </c>
      <c r="Q388" s="7">
        <v>14738444.310000001</v>
      </c>
      <c r="R388" s="176"/>
      <c r="S388" s="163"/>
      <c r="T388" s="72"/>
      <c r="U388" s="68"/>
      <c r="V388" s="68"/>
    </row>
    <row r="389" spans="1:36" ht="12.75" customHeight="1" outlineLevel="1">
      <c r="A389" s="162" t="s">
        <v>602</v>
      </c>
      <c r="B389" s="160"/>
      <c r="C389" s="160"/>
      <c r="D389" s="160"/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1139172</v>
      </c>
      <c r="M389" s="7">
        <v>2913826</v>
      </c>
      <c r="N389" s="7">
        <v>3932368</v>
      </c>
      <c r="O389" s="7">
        <v>4140582</v>
      </c>
      <c r="P389" s="7">
        <v>3609378</v>
      </c>
      <c r="Q389" s="7">
        <v>3566306</v>
      </c>
      <c r="R389" s="176">
        <v>-61855162.051250488</v>
      </c>
      <c r="S389" s="163">
        <v>2</v>
      </c>
      <c r="T389" s="72"/>
      <c r="U389" s="68"/>
      <c r="V389" s="68"/>
    </row>
    <row r="390" spans="1:36" ht="12.75" customHeight="1" outlineLevel="1">
      <c r="A390" s="162"/>
      <c r="B390" s="160"/>
      <c r="C390" s="160"/>
      <c r="D390" s="160"/>
      <c r="E390" s="7">
        <v>11049788</v>
      </c>
      <c r="F390" s="7">
        <v>9903869</v>
      </c>
      <c r="G390" s="7">
        <v>8879851</v>
      </c>
      <c r="H390" s="7">
        <v>7954821</v>
      </c>
      <c r="I390" s="7">
        <v>7001246</v>
      </c>
      <c r="J390" s="7">
        <v>6068261</v>
      </c>
      <c r="K390" s="7">
        <v>5195389</v>
      </c>
      <c r="L390" s="7">
        <v>4301631</v>
      </c>
      <c r="M390" s="7">
        <v>3349586</v>
      </c>
      <c r="N390" s="7">
        <v>2430835</v>
      </c>
      <c r="O390" s="7">
        <v>1304809</v>
      </c>
      <c r="P390" s="7">
        <v>0</v>
      </c>
      <c r="Q390" s="7">
        <v>0</v>
      </c>
      <c r="R390" s="176"/>
      <c r="S390" s="163"/>
      <c r="T390" s="72"/>
      <c r="U390" s="68"/>
      <c r="V390" s="68"/>
    </row>
    <row r="391" spans="1:36" ht="12.75" customHeight="1" outlineLevel="1">
      <c r="A391" s="161" t="s">
        <v>346</v>
      </c>
      <c r="B391" s="161" t="s">
        <v>44</v>
      </c>
      <c r="C391" s="161" t="s">
        <v>44</v>
      </c>
      <c r="D391" s="161" t="s">
        <v>347</v>
      </c>
      <c r="E391" s="7">
        <v>4000000</v>
      </c>
      <c r="F391" s="7">
        <v>4000000</v>
      </c>
      <c r="G391" s="7">
        <v>4000000</v>
      </c>
      <c r="H391" s="7">
        <v>4000000</v>
      </c>
      <c r="I391" s="7">
        <v>4000000</v>
      </c>
      <c r="J391" s="7">
        <v>4000000</v>
      </c>
      <c r="K391" s="7">
        <v>4000000</v>
      </c>
      <c r="L391" s="7">
        <v>4000000</v>
      </c>
      <c r="M391" s="7">
        <v>4000000</v>
      </c>
      <c r="N391" s="7">
        <v>4000000</v>
      </c>
      <c r="O391" s="7">
        <v>4000000</v>
      </c>
      <c r="P391" s="7">
        <v>4000000</v>
      </c>
      <c r="Q391" s="7">
        <v>0</v>
      </c>
      <c r="R391" s="190">
        <v>-819411732.19749987</v>
      </c>
      <c r="S391" s="163">
        <v>2</v>
      </c>
      <c r="T391" s="72"/>
      <c r="U391" s="68"/>
      <c r="V391" s="68"/>
    </row>
    <row r="392" spans="1:36" ht="12.75" customHeight="1" outlineLevel="1">
      <c r="A392" s="161" t="s">
        <v>855</v>
      </c>
      <c r="B392" s="161" t="s">
        <v>44</v>
      </c>
      <c r="C392" s="161" t="s">
        <v>44</v>
      </c>
      <c r="D392" s="161" t="s">
        <v>1086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190">
        <v>-12703899.035416665</v>
      </c>
      <c r="S392" s="163">
        <v>2</v>
      </c>
      <c r="T392" s="72"/>
      <c r="U392" s="68"/>
      <c r="V392" s="68"/>
    </row>
    <row r="393" spans="1:36" ht="12.75" customHeight="1" outlineLevel="1">
      <c r="A393" s="161" t="s">
        <v>348</v>
      </c>
      <c r="B393" s="161" t="s">
        <v>44</v>
      </c>
      <c r="C393" s="161" t="s">
        <v>44</v>
      </c>
      <c r="D393" s="161" t="s">
        <v>856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190">
        <v>14110989.842083335</v>
      </c>
      <c r="S393" s="163">
        <v>2</v>
      </c>
      <c r="T393" s="72"/>
      <c r="U393" s="68"/>
      <c r="V393" s="68"/>
    </row>
    <row r="394" spans="1:36" ht="12.75" customHeight="1" outlineLevel="1">
      <c r="A394" s="161" t="s">
        <v>857</v>
      </c>
      <c r="B394" s="161" t="s">
        <v>44</v>
      </c>
      <c r="C394" s="161" t="s">
        <v>44</v>
      </c>
      <c r="D394" s="161" t="s">
        <v>858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0</v>
      </c>
      <c r="K394" s="7">
        <v>68513.72</v>
      </c>
      <c r="L394" s="7">
        <v>68513.72</v>
      </c>
      <c r="M394" s="7">
        <v>68513.72</v>
      </c>
      <c r="N394" s="7">
        <v>0</v>
      </c>
      <c r="O394" s="7">
        <v>0</v>
      </c>
      <c r="P394" s="7">
        <v>0</v>
      </c>
      <c r="Q394" s="7">
        <v>0</v>
      </c>
      <c r="R394" s="190">
        <v>2286978.4549999996</v>
      </c>
      <c r="S394" s="163">
        <v>2</v>
      </c>
      <c r="T394" s="72"/>
      <c r="U394" s="68"/>
      <c r="V394" s="68"/>
    </row>
    <row r="395" spans="1:36" ht="12.75" customHeight="1" outlineLevel="1">
      <c r="A395" s="161" t="s">
        <v>349</v>
      </c>
      <c r="B395" s="161" t="s">
        <v>44</v>
      </c>
      <c r="C395" s="161" t="s">
        <v>44</v>
      </c>
      <c r="D395" s="161" t="s">
        <v>859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131876.69</v>
      </c>
      <c r="L395" s="7">
        <v>131876.69</v>
      </c>
      <c r="M395" s="7">
        <v>131876.69</v>
      </c>
      <c r="N395" s="7">
        <v>1141.56</v>
      </c>
      <c r="O395" s="7">
        <v>1141.56</v>
      </c>
      <c r="P395" s="7">
        <v>1141.56</v>
      </c>
      <c r="Q395" s="7">
        <v>0</v>
      </c>
      <c r="R395" s="190">
        <v>-6864172.0450000009</v>
      </c>
      <c r="S395" s="163">
        <v>2</v>
      </c>
      <c r="T395" s="72"/>
      <c r="U395" s="68"/>
      <c r="V395" s="68"/>
    </row>
    <row r="396" spans="1:36" ht="12.75" customHeight="1" outlineLevel="1">
      <c r="A396" s="161" t="s">
        <v>350</v>
      </c>
      <c r="B396" s="161" t="s">
        <v>44</v>
      </c>
      <c r="C396" s="161" t="s">
        <v>44</v>
      </c>
      <c r="D396" s="161" t="s">
        <v>351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190">
        <v>-15164061.983333332</v>
      </c>
      <c r="S396" s="163">
        <v>2</v>
      </c>
      <c r="T396" s="72"/>
      <c r="U396" s="68"/>
      <c r="V396" s="68"/>
    </row>
    <row r="397" spans="1:36" ht="12.75" customHeight="1" outlineLevel="1">
      <c r="A397" s="161" t="s">
        <v>860</v>
      </c>
      <c r="B397" s="161" t="s">
        <v>44</v>
      </c>
      <c r="C397" s="161" t="s">
        <v>44</v>
      </c>
      <c r="D397" s="161" t="s">
        <v>352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190">
        <v>-2943763.0833333335</v>
      </c>
      <c r="S397" s="163">
        <v>2</v>
      </c>
      <c r="T397" s="72"/>
      <c r="U397" s="68"/>
      <c r="V397" s="68"/>
    </row>
    <row r="398" spans="1:36" ht="12.75" customHeight="1" outlineLevel="1">
      <c r="A398" s="161" t="s">
        <v>353</v>
      </c>
      <c r="B398" s="161" t="s">
        <v>44</v>
      </c>
      <c r="C398" s="161" t="s">
        <v>44</v>
      </c>
      <c r="D398" s="161" t="s">
        <v>354</v>
      </c>
      <c r="E398" s="7">
        <v>0</v>
      </c>
      <c r="F398" s="7">
        <v>0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190">
        <v>-1548121</v>
      </c>
      <c r="S398" s="163">
        <v>2</v>
      </c>
      <c r="T398" s="72"/>
      <c r="U398" s="68"/>
      <c r="V398" s="68"/>
    </row>
    <row r="399" spans="1:36" s="66" customFormat="1" ht="12.75" customHeight="1" outlineLevel="1">
      <c r="A399" s="161" t="s">
        <v>355</v>
      </c>
      <c r="B399" s="161" t="s">
        <v>44</v>
      </c>
      <c r="C399" s="161" t="s">
        <v>44</v>
      </c>
      <c r="D399" s="161" t="s">
        <v>356</v>
      </c>
      <c r="E399" s="233">
        <v>3346452.4</v>
      </c>
      <c r="F399" s="233">
        <v>3370217.26</v>
      </c>
      <c r="G399" s="233">
        <v>3716878.96</v>
      </c>
      <c r="H399" s="233">
        <v>3713645.82</v>
      </c>
      <c r="I399" s="233">
        <v>3753413.56</v>
      </c>
      <c r="J399" s="233">
        <v>3771284.2600000002</v>
      </c>
      <c r="K399" s="233">
        <v>3847301.2600000002</v>
      </c>
      <c r="L399" s="233">
        <v>3810849.97</v>
      </c>
      <c r="M399" s="233">
        <v>3818089.54</v>
      </c>
      <c r="N399" s="233">
        <v>3859372.74</v>
      </c>
      <c r="O399" s="233">
        <v>3912655.83</v>
      </c>
      <c r="P399" s="233">
        <v>3933486.95</v>
      </c>
      <c r="Q399" s="233">
        <v>3946460.7</v>
      </c>
      <c r="R399" s="190">
        <v>-292198629.66125</v>
      </c>
      <c r="S399" s="163">
        <v>2</v>
      </c>
      <c r="T399" s="77"/>
      <c r="U399" s="70"/>
      <c r="V399" s="68"/>
      <c r="W399" s="180"/>
      <c r="X399" s="182"/>
      <c r="Y399" s="180"/>
      <c r="Z399" s="182"/>
      <c r="AA399" s="182"/>
      <c r="AB399" s="192"/>
      <c r="AC399" s="182"/>
      <c r="AD399" s="182"/>
      <c r="AE399" s="180"/>
      <c r="AF399" s="182"/>
      <c r="AG399" s="182"/>
      <c r="AH399" s="180"/>
      <c r="AI399" s="193"/>
      <c r="AJ399" s="193"/>
    </row>
    <row r="400" spans="1:36" ht="12.75" customHeight="1" outlineLevel="1">
      <c r="A400" s="161" t="s">
        <v>357</v>
      </c>
      <c r="B400" s="161" t="s">
        <v>44</v>
      </c>
      <c r="C400" s="161" t="s">
        <v>44</v>
      </c>
      <c r="D400" s="161" t="s">
        <v>861</v>
      </c>
      <c r="E400" s="7">
        <v>0</v>
      </c>
      <c r="F400" s="7">
        <v>0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190">
        <v>15039088.201666668</v>
      </c>
      <c r="S400" s="163">
        <v>2</v>
      </c>
      <c r="T400" s="72"/>
      <c r="U400" s="68"/>
      <c r="V400" s="68"/>
    </row>
    <row r="401" spans="1:36" ht="12.75" customHeight="1" outlineLevel="1">
      <c r="A401" s="161" t="s">
        <v>358</v>
      </c>
      <c r="B401" s="161" t="s">
        <v>44</v>
      </c>
      <c r="C401" s="161" t="s">
        <v>44</v>
      </c>
      <c r="D401" s="161" t="s">
        <v>359</v>
      </c>
      <c r="E401" s="7">
        <v>0</v>
      </c>
      <c r="F401" s="7">
        <v>0</v>
      </c>
      <c r="G401" s="7">
        <v>-0.01</v>
      </c>
      <c r="H401" s="7">
        <v>0</v>
      </c>
      <c r="I401" s="7">
        <v>0.01</v>
      </c>
      <c r="J401" s="7">
        <v>0</v>
      </c>
      <c r="K401" s="7">
        <v>0</v>
      </c>
      <c r="L401" s="7">
        <v>0</v>
      </c>
      <c r="M401" s="7">
        <v>-0.01</v>
      </c>
      <c r="N401" s="7">
        <v>0</v>
      </c>
      <c r="O401" s="7">
        <v>-1684597.06</v>
      </c>
      <c r="P401" s="7">
        <v>0</v>
      </c>
      <c r="Q401" s="7">
        <v>0</v>
      </c>
      <c r="R401" s="190">
        <v>12882874.745000003</v>
      </c>
      <c r="S401" s="163">
        <v>2</v>
      </c>
      <c r="T401" s="72"/>
      <c r="U401" s="68"/>
      <c r="V401" s="68"/>
    </row>
    <row r="402" spans="1:36" ht="12.75" customHeight="1" outlineLevel="1">
      <c r="A402" s="161" t="s">
        <v>360</v>
      </c>
      <c r="B402" s="161" t="s">
        <v>44</v>
      </c>
      <c r="C402" s="161" t="s">
        <v>44</v>
      </c>
      <c r="D402" s="161" t="s">
        <v>361</v>
      </c>
      <c r="E402" s="7">
        <v>0</v>
      </c>
      <c r="F402" s="7">
        <v>0.01</v>
      </c>
      <c r="G402" s="7">
        <v>0.01</v>
      </c>
      <c r="H402" s="7">
        <v>0.01</v>
      </c>
      <c r="I402" s="7">
        <v>2648.3</v>
      </c>
      <c r="J402" s="7">
        <v>0</v>
      </c>
      <c r="K402" s="7">
        <v>0</v>
      </c>
      <c r="L402" s="7">
        <v>0.01</v>
      </c>
      <c r="M402" s="7">
        <v>0</v>
      </c>
      <c r="N402" s="7">
        <v>-0.01</v>
      </c>
      <c r="O402" s="7">
        <v>0</v>
      </c>
      <c r="P402" s="7">
        <v>0</v>
      </c>
      <c r="Q402" s="7">
        <v>27739.5</v>
      </c>
      <c r="R402" s="190">
        <v>4395849.208333333</v>
      </c>
      <c r="S402" s="163">
        <v>2</v>
      </c>
      <c r="T402" s="72"/>
      <c r="U402" s="68"/>
      <c r="V402" s="68"/>
    </row>
    <row r="403" spans="1:36" ht="12.75" customHeight="1" outlineLevel="1">
      <c r="A403" s="161" t="s">
        <v>862</v>
      </c>
      <c r="B403" s="161" t="s">
        <v>44</v>
      </c>
      <c r="C403" s="161" t="s">
        <v>44</v>
      </c>
      <c r="D403" s="161" t="s">
        <v>1087</v>
      </c>
      <c r="E403" s="7">
        <v>0</v>
      </c>
      <c r="F403" s="7">
        <v>0</v>
      </c>
      <c r="G403" s="7">
        <v>0</v>
      </c>
      <c r="H403" s="7">
        <v>1240.08</v>
      </c>
      <c r="I403" s="7">
        <v>1240.08</v>
      </c>
      <c r="J403" s="7">
        <v>1240.08</v>
      </c>
      <c r="K403" s="7">
        <v>1240.08</v>
      </c>
      <c r="L403" s="7">
        <v>1240.08</v>
      </c>
      <c r="M403" s="7">
        <v>1240.08</v>
      </c>
      <c r="N403" s="7">
        <v>1240.08</v>
      </c>
      <c r="O403" s="7">
        <v>-8789.93</v>
      </c>
      <c r="P403" s="7">
        <v>1240.07</v>
      </c>
      <c r="Q403" s="7">
        <v>1240.07</v>
      </c>
      <c r="R403" s="190">
        <v>-2237.0416666666665</v>
      </c>
      <c r="S403" s="163">
        <v>2</v>
      </c>
      <c r="T403" s="72"/>
      <c r="U403" s="68"/>
      <c r="V403" s="68"/>
    </row>
    <row r="404" spans="1:36" ht="12.75" customHeight="1" outlineLevel="1">
      <c r="A404" s="161" t="s">
        <v>362</v>
      </c>
      <c r="B404" s="161" t="s">
        <v>44</v>
      </c>
      <c r="C404" s="161" t="s">
        <v>44</v>
      </c>
      <c r="D404" s="161" t="s">
        <v>863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190">
        <v>-4100000</v>
      </c>
      <c r="S404" s="163">
        <v>4</v>
      </c>
      <c r="T404" s="72"/>
      <c r="U404" s="68"/>
      <c r="V404" s="68"/>
    </row>
    <row r="405" spans="1:36" ht="12.75" customHeight="1" outlineLevel="1">
      <c r="A405" s="161" t="s">
        <v>363</v>
      </c>
      <c r="B405" s="161" t="s">
        <v>44</v>
      </c>
      <c r="C405" s="161" t="s">
        <v>44</v>
      </c>
      <c r="D405" s="161" t="s">
        <v>1088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-8956.44</v>
      </c>
      <c r="N405" s="7">
        <v>0</v>
      </c>
      <c r="O405" s="7">
        <v>0</v>
      </c>
      <c r="P405" s="7">
        <v>2.74</v>
      </c>
      <c r="Q405" s="7">
        <v>0</v>
      </c>
      <c r="R405" s="190">
        <v>-25000000</v>
      </c>
      <c r="S405" s="163">
        <v>4</v>
      </c>
      <c r="T405" s="72"/>
      <c r="U405" s="68"/>
      <c r="V405" s="68"/>
    </row>
    <row r="406" spans="1:36" ht="12.75" customHeight="1" outlineLevel="1">
      <c r="A406" s="161" t="s">
        <v>364</v>
      </c>
      <c r="B406" s="161" t="s">
        <v>44</v>
      </c>
      <c r="C406" s="161" t="s">
        <v>44</v>
      </c>
      <c r="D406" s="161" t="s">
        <v>864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-13864.130000000001</v>
      </c>
      <c r="P406" s="7">
        <v>0</v>
      </c>
      <c r="Q406" s="7">
        <v>0</v>
      </c>
      <c r="R406" s="190">
        <v>-26875000</v>
      </c>
      <c r="S406" s="163">
        <v>4</v>
      </c>
      <c r="T406" s="72"/>
      <c r="U406" s="68"/>
      <c r="V406" s="68"/>
    </row>
    <row r="407" spans="1:36" ht="12.75" customHeight="1" outlineLevel="1">
      <c r="A407" s="161" t="s">
        <v>1089</v>
      </c>
      <c r="B407" s="161" t="s">
        <v>44</v>
      </c>
      <c r="C407" s="161" t="s">
        <v>44</v>
      </c>
      <c r="D407" s="161" t="s">
        <v>1090</v>
      </c>
      <c r="E407" s="7">
        <v>0</v>
      </c>
      <c r="F407" s="7">
        <v>0</v>
      </c>
      <c r="G407" s="7">
        <v>0</v>
      </c>
      <c r="H407" s="7">
        <v>0</v>
      </c>
      <c r="I407" s="7">
        <v>2419.2000000000003</v>
      </c>
      <c r="J407" s="7">
        <v>2419.2000000000003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1462.47</v>
      </c>
      <c r="Q407" s="7">
        <v>0</v>
      </c>
      <c r="R407" s="190">
        <v>1750000</v>
      </c>
      <c r="S407" s="163">
        <v>4</v>
      </c>
      <c r="T407" s="72"/>
      <c r="U407" s="68"/>
      <c r="V407" s="68"/>
    </row>
    <row r="408" spans="1:36" ht="12.75" customHeight="1" outlineLevel="1">
      <c r="A408" s="161" t="s">
        <v>1091</v>
      </c>
      <c r="B408" s="161" t="s">
        <v>44</v>
      </c>
      <c r="C408" s="161" t="s">
        <v>44</v>
      </c>
      <c r="D408" s="161" t="s">
        <v>1092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190">
        <v>-2625000</v>
      </c>
      <c r="S408" s="163">
        <v>4</v>
      </c>
      <c r="T408" s="72"/>
      <c r="U408" s="68"/>
      <c r="V408" s="68"/>
    </row>
    <row r="409" spans="1:36" ht="12.75" customHeight="1" outlineLevel="1">
      <c r="A409" s="161" t="s">
        <v>1093</v>
      </c>
      <c r="B409" s="161" t="s">
        <v>44</v>
      </c>
      <c r="C409" s="161" t="s">
        <v>44</v>
      </c>
      <c r="D409" s="161" t="s">
        <v>1094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190">
        <v>-5812500</v>
      </c>
      <c r="S409" s="163">
        <v>4</v>
      </c>
      <c r="T409" s="72"/>
      <c r="U409" s="68"/>
      <c r="V409" s="68"/>
    </row>
    <row r="410" spans="1:36" s="30" customFormat="1" ht="12.75" customHeight="1" outlineLevel="1">
      <c r="A410" s="161" t="s">
        <v>1095</v>
      </c>
      <c r="B410" s="161" t="s">
        <v>44</v>
      </c>
      <c r="C410" s="161" t="s">
        <v>44</v>
      </c>
      <c r="D410" s="161" t="s">
        <v>1096</v>
      </c>
      <c r="E410" s="7">
        <v>0</v>
      </c>
      <c r="F410" s="7">
        <v>-0.01</v>
      </c>
      <c r="G410" s="7">
        <v>0.01</v>
      </c>
      <c r="H410" s="7">
        <v>0</v>
      </c>
      <c r="I410" s="7">
        <v>-0.01</v>
      </c>
      <c r="J410" s="7">
        <v>0</v>
      </c>
      <c r="K410" s="7">
        <v>0</v>
      </c>
      <c r="L410" s="7">
        <v>1.98</v>
      </c>
      <c r="M410" s="7">
        <v>0</v>
      </c>
      <c r="N410" s="7">
        <v>5.04</v>
      </c>
      <c r="O410" s="7">
        <v>0</v>
      </c>
      <c r="P410" s="7">
        <v>0</v>
      </c>
      <c r="Q410" s="7">
        <v>0</v>
      </c>
      <c r="R410" s="190">
        <v>-2062500</v>
      </c>
      <c r="S410" s="163">
        <v>4</v>
      </c>
      <c r="T410" s="72"/>
      <c r="U410" s="71"/>
      <c r="V410" s="68"/>
      <c r="W410" s="183"/>
      <c r="X410" s="183"/>
      <c r="Y410" s="180"/>
      <c r="Z410" s="183"/>
      <c r="AA410" s="183"/>
      <c r="AB410" s="196"/>
      <c r="AC410" s="183"/>
      <c r="AD410" s="183"/>
      <c r="AE410" s="180"/>
      <c r="AF410" s="183"/>
      <c r="AG410" s="183"/>
      <c r="AH410" s="180"/>
      <c r="AI410" s="197"/>
      <c r="AJ410" s="197"/>
    </row>
    <row r="411" spans="1:36" s="30" customFormat="1" ht="12.75" customHeight="1" outlineLevel="1">
      <c r="A411" s="161" t="s">
        <v>1097</v>
      </c>
      <c r="B411" s="161" t="s">
        <v>44</v>
      </c>
      <c r="C411" s="161" t="s">
        <v>44</v>
      </c>
      <c r="D411" s="161" t="s">
        <v>1098</v>
      </c>
      <c r="E411" s="7">
        <v>-290429.75</v>
      </c>
      <c r="F411" s="7">
        <v>-176398.49</v>
      </c>
      <c r="G411" s="7">
        <v>-1133935.18</v>
      </c>
      <c r="H411" s="7">
        <v>-425152.58</v>
      </c>
      <c r="I411" s="7">
        <v>-158278.79</v>
      </c>
      <c r="J411" s="7">
        <v>-541390</v>
      </c>
      <c r="K411" s="7">
        <v>-252696.27000000002</v>
      </c>
      <c r="L411" s="7">
        <v>-305564.89</v>
      </c>
      <c r="M411" s="7">
        <v>-361099.17</v>
      </c>
      <c r="N411" s="7">
        <v>-444345.5</v>
      </c>
      <c r="O411" s="7">
        <v>-471489.12</v>
      </c>
      <c r="P411" s="7">
        <v>-228411.9</v>
      </c>
      <c r="Q411" s="7">
        <v>-338642.23</v>
      </c>
      <c r="R411" s="190">
        <v>-375000</v>
      </c>
      <c r="S411" s="163">
        <v>4</v>
      </c>
      <c r="T411" s="78"/>
      <c r="U411" s="71"/>
      <c r="V411" s="68"/>
      <c r="W411" s="183"/>
      <c r="X411" s="183"/>
      <c r="Y411" s="180"/>
      <c r="Z411" s="183"/>
      <c r="AA411" s="183"/>
      <c r="AB411" s="196"/>
      <c r="AC411" s="183"/>
      <c r="AD411" s="183"/>
      <c r="AE411" s="180"/>
      <c r="AF411" s="183"/>
      <c r="AG411" s="183"/>
      <c r="AH411" s="180"/>
      <c r="AI411" s="197"/>
      <c r="AJ411" s="197"/>
    </row>
    <row r="412" spans="1:36" s="30" customFormat="1" ht="12.75" customHeight="1" outlineLevel="1">
      <c r="A412" s="161" t="s">
        <v>1099</v>
      </c>
      <c r="B412" s="161" t="s">
        <v>44</v>
      </c>
      <c r="C412" s="161" t="s">
        <v>44</v>
      </c>
      <c r="D412" s="161" t="s">
        <v>1100</v>
      </c>
      <c r="E412" s="7">
        <v>0</v>
      </c>
      <c r="F412" s="7">
        <v>0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190">
        <v>-2625000</v>
      </c>
      <c r="S412" s="163">
        <v>4</v>
      </c>
      <c r="T412" s="72"/>
      <c r="U412" s="71"/>
      <c r="V412" s="68"/>
      <c r="W412" s="183"/>
      <c r="X412" s="183"/>
      <c r="Y412" s="180"/>
      <c r="Z412" s="183"/>
      <c r="AA412" s="183"/>
      <c r="AB412" s="196"/>
      <c r="AC412" s="183"/>
      <c r="AD412" s="183"/>
      <c r="AE412" s="180"/>
      <c r="AF412" s="183"/>
      <c r="AG412" s="183"/>
      <c r="AH412" s="180"/>
      <c r="AI412" s="197"/>
      <c r="AJ412" s="197"/>
    </row>
    <row r="413" spans="1:36" ht="12.75" customHeight="1" outlineLevel="1">
      <c r="A413" s="161" t="s">
        <v>365</v>
      </c>
      <c r="B413" s="161" t="s">
        <v>44</v>
      </c>
      <c r="C413" s="161" t="s">
        <v>44</v>
      </c>
      <c r="D413" s="161" t="s">
        <v>366</v>
      </c>
      <c r="E413" s="7">
        <v>-546.36</v>
      </c>
      <c r="F413" s="7">
        <v>0</v>
      </c>
      <c r="G413" s="7">
        <v>-250</v>
      </c>
      <c r="H413" s="7">
        <v>-135.88</v>
      </c>
      <c r="I413" s="7">
        <v>5474.02</v>
      </c>
      <c r="J413" s="7">
        <v>300</v>
      </c>
      <c r="K413" s="7">
        <v>300</v>
      </c>
      <c r="L413" s="7">
        <v>300</v>
      </c>
      <c r="M413" s="7">
        <v>300</v>
      </c>
      <c r="N413" s="7">
        <v>300</v>
      </c>
      <c r="O413" s="7">
        <v>300</v>
      </c>
      <c r="P413" s="7">
        <v>300</v>
      </c>
      <c r="Q413" s="7">
        <v>0</v>
      </c>
      <c r="R413" s="190">
        <v>-90000000</v>
      </c>
      <c r="S413" s="163">
        <v>4</v>
      </c>
      <c r="T413" s="72"/>
      <c r="U413" s="68"/>
      <c r="V413" s="68"/>
    </row>
    <row r="414" spans="1:36" ht="12.75" customHeight="1" outlineLevel="1">
      <c r="A414" s="161" t="s">
        <v>367</v>
      </c>
      <c r="B414" s="161" t="s">
        <v>44</v>
      </c>
      <c r="C414" s="161" t="s">
        <v>44</v>
      </c>
      <c r="D414" s="161" t="s">
        <v>368</v>
      </c>
      <c r="E414" s="7">
        <v>554158.03</v>
      </c>
      <c r="F414" s="7">
        <v>577888.18000000005</v>
      </c>
      <c r="G414" s="7">
        <v>630553.22</v>
      </c>
      <c r="H414" s="7">
        <v>758473.56</v>
      </c>
      <c r="I414" s="7">
        <v>826016.08000000007</v>
      </c>
      <c r="J414" s="7">
        <v>895374.22</v>
      </c>
      <c r="K414" s="7">
        <v>973732.11</v>
      </c>
      <c r="L414" s="7">
        <v>1100759.05</v>
      </c>
      <c r="M414" s="7">
        <v>1166799.6599999999</v>
      </c>
      <c r="N414" s="7">
        <v>1257003.74</v>
      </c>
      <c r="O414" s="7">
        <v>1306298.73</v>
      </c>
      <c r="P414" s="7">
        <v>1396676.94</v>
      </c>
      <c r="Q414" s="7">
        <v>1562658.52</v>
      </c>
      <c r="R414" s="190">
        <v>-150000000</v>
      </c>
      <c r="S414" s="163">
        <v>4</v>
      </c>
      <c r="T414" s="75"/>
      <c r="U414" s="68"/>
      <c r="V414" s="68"/>
    </row>
    <row r="415" spans="1:36" ht="12.75" customHeight="1" outlineLevel="1">
      <c r="A415" s="161" t="s">
        <v>369</v>
      </c>
      <c r="B415" s="161" t="s">
        <v>44</v>
      </c>
      <c r="C415" s="161" t="s">
        <v>44</v>
      </c>
      <c r="D415" s="161" t="s">
        <v>370</v>
      </c>
      <c r="E415" s="7">
        <v>12689390.439999999</v>
      </c>
      <c r="F415" s="7">
        <v>12786425.1</v>
      </c>
      <c r="G415" s="7">
        <v>12995169.67</v>
      </c>
      <c r="H415" s="7">
        <v>13261837.01</v>
      </c>
      <c r="I415" s="7">
        <v>13571520.27</v>
      </c>
      <c r="J415" s="7">
        <v>13827058.689999999</v>
      </c>
      <c r="K415" s="7">
        <v>13999232.77</v>
      </c>
      <c r="L415" s="7">
        <v>14159164.98</v>
      </c>
      <c r="M415" s="7">
        <v>14300595.77</v>
      </c>
      <c r="N415" s="7">
        <v>14662581.789999999</v>
      </c>
      <c r="O415" s="7">
        <v>14830779.720000001</v>
      </c>
      <c r="P415" s="7">
        <v>15008006.470000001</v>
      </c>
      <c r="Q415" s="7">
        <v>15100394.890000001</v>
      </c>
      <c r="R415" s="190">
        <v>-3620027.66</v>
      </c>
      <c r="S415" s="163">
        <v>4</v>
      </c>
      <c r="T415" s="75"/>
      <c r="U415" s="68"/>
      <c r="V415" s="68"/>
    </row>
    <row r="416" spans="1:36" ht="12.75" customHeight="1" outlineLevel="1">
      <c r="A416" s="161" t="s">
        <v>371</v>
      </c>
      <c r="B416" s="161" t="s">
        <v>44</v>
      </c>
      <c r="C416" s="161" t="s">
        <v>44</v>
      </c>
      <c r="D416" s="161" t="s">
        <v>372</v>
      </c>
      <c r="E416" s="7">
        <v>10712.74</v>
      </c>
      <c r="F416" s="7">
        <v>13757.6</v>
      </c>
      <c r="G416" s="7">
        <v>15021.03</v>
      </c>
      <c r="H416" s="7">
        <v>100478.36</v>
      </c>
      <c r="I416" s="7">
        <v>118278.44</v>
      </c>
      <c r="J416" s="7">
        <v>286981.74</v>
      </c>
      <c r="K416" s="7">
        <v>342086.08</v>
      </c>
      <c r="L416" s="7">
        <v>410066.46</v>
      </c>
      <c r="M416" s="7">
        <v>526603.5</v>
      </c>
      <c r="N416" s="7">
        <v>519794.76</v>
      </c>
      <c r="O416" s="7">
        <v>727302.67</v>
      </c>
      <c r="P416" s="7">
        <v>761772.92</v>
      </c>
      <c r="Q416" s="7">
        <v>809841.94000000006</v>
      </c>
      <c r="R416" s="190">
        <v>-150000000</v>
      </c>
      <c r="S416" s="163">
        <v>4</v>
      </c>
      <c r="T416" s="75"/>
      <c r="U416" s="68"/>
      <c r="V416" s="68"/>
    </row>
    <row r="417" spans="1:22" ht="12.75" customHeight="1" outlineLevel="1">
      <c r="A417" s="161" t="s">
        <v>373</v>
      </c>
      <c r="B417" s="161" t="s">
        <v>44</v>
      </c>
      <c r="C417" s="161" t="s">
        <v>44</v>
      </c>
      <c r="D417" s="161" t="s">
        <v>374</v>
      </c>
      <c r="E417" s="7">
        <v>171321.38</v>
      </c>
      <c r="F417" s="7">
        <v>209594.92</v>
      </c>
      <c r="G417" s="7">
        <v>256029.21</v>
      </c>
      <c r="H417" s="7">
        <v>303354.01</v>
      </c>
      <c r="I417" s="7">
        <v>397117.23</v>
      </c>
      <c r="J417" s="7">
        <v>444334.69</v>
      </c>
      <c r="K417" s="7">
        <v>516897.71</v>
      </c>
      <c r="L417" s="7">
        <v>600339.16</v>
      </c>
      <c r="M417" s="7">
        <v>659768.42000000004</v>
      </c>
      <c r="N417" s="7">
        <v>697654.61</v>
      </c>
      <c r="O417" s="7">
        <v>772547.37</v>
      </c>
      <c r="P417" s="7">
        <v>913086.42</v>
      </c>
      <c r="Q417" s="7">
        <v>945644.1</v>
      </c>
      <c r="R417" s="190">
        <v>2255172.12</v>
      </c>
      <c r="S417" s="163">
        <v>4</v>
      </c>
      <c r="T417" s="75"/>
      <c r="U417" s="68"/>
      <c r="V417" s="68"/>
    </row>
    <row r="418" spans="1:22" ht="12.75" customHeight="1" outlineLevel="1">
      <c r="A418" s="161" t="s">
        <v>865</v>
      </c>
      <c r="B418" s="161" t="s">
        <v>44</v>
      </c>
      <c r="C418" s="161" t="s">
        <v>44</v>
      </c>
      <c r="D418" s="161" t="s">
        <v>375</v>
      </c>
      <c r="E418" s="7">
        <v>-6212.74</v>
      </c>
      <c r="F418" s="7">
        <v>-6212.74</v>
      </c>
      <c r="G418" s="7">
        <v>-6212.74</v>
      </c>
      <c r="H418" s="7">
        <v>-85671.64</v>
      </c>
      <c r="I418" s="7">
        <v>-85671.64</v>
      </c>
      <c r="J418" s="7">
        <v>-173255.44</v>
      </c>
      <c r="K418" s="7">
        <v>-222159.58000000002</v>
      </c>
      <c r="L418" s="7">
        <v>-222159.58000000002</v>
      </c>
      <c r="M418" s="7">
        <v>-440012.37</v>
      </c>
      <c r="N418" s="7">
        <v>-447948.74</v>
      </c>
      <c r="O418" s="7">
        <v>-498038.78</v>
      </c>
      <c r="P418" s="7">
        <v>-716515.19000000006</v>
      </c>
      <c r="Q418" s="7">
        <v>-768969.21</v>
      </c>
      <c r="R418" s="190">
        <v>-250000000</v>
      </c>
      <c r="S418" s="163">
        <v>4</v>
      </c>
      <c r="T418" s="75"/>
      <c r="U418" s="68"/>
      <c r="V418" s="68"/>
    </row>
    <row r="419" spans="1:22" ht="12.75" customHeight="1" outlineLevel="1">
      <c r="A419" s="161" t="s">
        <v>866</v>
      </c>
      <c r="B419" s="161" t="s">
        <v>44</v>
      </c>
      <c r="C419" s="161" t="s">
        <v>44</v>
      </c>
      <c r="D419" s="161" t="s">
        <v>376</v>
      </c>
      <c r="E419" s="7">
        <v>-534126.53</v>
      </c>
      <c r="F419" s="7">
        <v>-577888.18000000005</v>
      </c>
      <c r="G419" s="7">
        <v>-630553.22</v>
      </c>
      <c r="H419" s="7">
        <v>-758473.56</v>
      </c>
      <c r="I419" s="7">
        <v>-826016.08000000007</v>
      </c>
      <c r="J419" s="7">
        <v>-895374.22</v>
      </c>
      <c r="K419" s="7">
        <v>-973732.11</v>
      </c>
      <c r="L419" s="7">
        <v>-1100759.05</v>
      </c>
      <c r="M419" s="7">
        <v>-1166799.6599999999</v>
      </c>
      <c r="N419" s="7">
        <v>-1257003.74</v>
      </c>
      <c r="O419" s="7">
        <v>-1306298.73</v>
      </c>
      <c r="P419" s="7">
        <v>-1396676.94</v>
      </c>
      <c r="Q419" s="7">
        <v>-1562658.52</v>
      </c>
      <c r="R419" s="190">
        <v>11153975.299999999</v>
      </c>
      <c r="S419" s="163">
        <v>4</v>
      </c>
      <c r="T419" s="75"/>
      <c r="U419" s="68"/>
      <c r="V419" s="68"/>
    </row>
    <row r="420" spans="1:22" ht="12.75" customHeight="1" outlineLevel="1">
      <c r="A420" s="161" t="s">
        <v>867</v>
      </c>
      <c r="B420" s="161" t="s">
        <v>44</v>
      </c>
      <c r="C420" s="161" t="s">
        <v>44</v>
      </c>
      <c r="D420" s="161" t="s">
        <v>377</v>
      </c>
      <c r="E420" s="7">
        <v>-147221.39000000001</v>
      </c>
      <c r="F420" s="7">
        <v>-209594.93</v>
      </c>
      <c r="G420" s="7">
        <v>-256029.22</v>
      </c>
      <c r="H420" s="7">
        <v>-303354.02</v>
      </c>
      <c r="I420" s="7">
        <v>-397117.24</v>
      </c>
      <c r="J420" s="7">
        <v>-444334.7</v>
      </c>
      <c r="K420" s="7">
        <v>-516897.72000000003</v>
      </c>
      <c r="L420" s="7">
        <v>-600339.17000000004</v>
      </c>
      <c r="M420" s="7">
        <v>-659768.43000000005</v>
      </c>
      <c r="N420" s="7">
        <v>-697654.62</v>
      </c>
      <c r="O420" s="7">
        <v>-772547.38</v>
      </c>
      <c r="P420" s="7">
        <v>-913086.43</v>
      </c>
      <c r="Q420" s="7">
        <v>-945644.11</v>
      </c>
      <c r="R420" s="190">
        <v>-9277542.089999998</v>
      </c>
      <c r="S420" s="163">
        <v>4</v>
      </c>
      <c r="T420" s="75"/>
      <c r="U420" s="68"/>
      <c r="V420" s="68"/>
    </row>
    <row r="421" spans="1:22" ht="12.75" customHeight="1" outlineLevel="1">
      <c r="A421" s="161" t="s">
        <v>868</v>
      </c>
      <c r="B421" s="161" t="s">
        <v>44</v>
      </c>
      <c r="C421" s="161" t="s">
        <v>44</v>
      </c>
      <c r="D421" s="161" t="s">
        <v>378</v>
      </c>
      <c r="E421" s="7">
        <v>-12689390.439999999</v>
      </c>
      <c r="F421" s="7">
        <v>-12786425.1</v>
      </c>
      <c r="G421" s="7">
        <v>-12995169.67</v>
      </c>
      <c r="H421" s="7">
        <v>-13261837.01</v>
      </c>
      <c r="I421" s="7">
        <v>-13571520.27</v>
      </c>
      <c r="J421" s="7">
        <v>-13827058.689999999</v>
      </c>
      <c r="K421" s="7">
        <v>-13999232.77</v>
      </c>
      <c r="L421" s="7">
        <v>-14159160.810000001</v>
      </c>
      <c r="M421" s="7">
        <v>-14300595.77</v>
      </c>
      <c r="N421" s="7">
        <v>-14662581.789999999</v>
      </c>
      <c r="O421" s="7">
        <v>-14830779.720000001</v>
      </c>
      <c r="P421" s="7">
        <v>-15008006.470000001</v>
      </c>
      <c r="Q421" s="7">
        <v>-15100394.890000001</v>
      </c>
      <c r="R421" s="190">
        <v>-250000000</v>
      </c>
      <c r="S421" s="163">
        <v>4</v>
      </c>
      <c r="T421" s="75"/>
      <c r="U421" s="68"/>
      <c r="V421" s="68"/>
    </row>
    <row r="422" spans="1:22" ht="12.75" customHeight="1" outlineLevel="1">
      <c r="A422" s="161" t="s">
        <v>869</v>
      </c>
      <c r="B422" s="161" t="s">
        <v>44</v>
      </c>
      <c r="C422" s="161" t="s">
        <v>44</v>
      </c>
      <c r="D422" s="161" t="s">
        <v>870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-36000</v>
      </c>
      <c r="O422" s="7">
        <v>0</v>
      </c>
      <c r="P422" s="7">
        <v>0</v>
      </c>
      <c r="Q422" s="7">
        <v>0</v>
      </c>
      <c r="R422" s="190">
        <v>-50000000</v>
      </c>
      <c r="S422" s="163">
        <v>4</v>
      </c>
      <c r="T422" s="75"/>
      <c r="U422" s="68"/>
      <c r="V422" s="68"/>
    </row>
    <row r="423" spans="1:22" ht="12.75" customHeight="1" outlineLevel="1">
      <c r="A423" s="161" t="s">
        <v>871</v>
      </c>
      <c r="B423" s="161" t="s">
        <v>44</v>
      </c>
      <c r="C423" s="161" t="s">
        <v>44</v>
      </c>
      <c r="D423" s="161" t="s">
        <v>872</v>
      </c>
      <c r="E423" s="7">
        <v>47414.879999999997</v>
      </c>
      <c r="F423" s="7">
        <v>47393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297.10000000000002</v>
      </c>
      <c r="Q423" s="7">
        <v>0</v>
      </c>
      <c r="R423" s="190">
        <v>-51291666.666666664</v>
      </c>
      <c r="S423" s="163">
        <v>4</v>
      </c>
      <c r="T423" s="75"/>
      <c r="U423" s="68"/>
      <c r="V423" s="68"/>
    </row>
    <row r="424" spans="1:22" ht="12.75" customHeight="1" outlineLevel="1">
      <c r="A424" s="161" t="s">
        <v>873</v>
      </c>
      <c r="B424" s="161" t="s">
        <v>44</v>
      </c>
      <c r="C424" s="161" t="s">
        <v>44</v>
      </c>
      <c r="D424" s="161" t="s">
        <v>874</v>
      </c>
      <c r="E424" s="7">
        <v>-3037637</v>
      </c>
      <c r="F424" s="7">
        <v>0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190">
        <v>-35708333.333333336</v>
      </c>
      <c r="S424" s="163">
        <v>4</v>
      </c>
      <c r="T424" s="72"/>
      <c r="U424" s="68"/>
      <c r="V424" s="68"/>
    </row>
    <row r="425" spans="1:22" ht="12.75" customHeight="1" outlineLevel="1">
      <c r="A425" s="161" t="s">
        <v>1101</v>
      </c>
      <c r="B425" s="161" t="s">
        <v>44</v>
      </c>
      <c r="C425" s="161" t="s">
        <v>44</v>
      </c>
      <c r="D425" s="161" t="s">
        <v>1102</v>
      </c>
      <c r="E425" s="7">
        <v>3037637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190">
        <v>3079125</v>
      </c>
      <c r="S425" s="163">
        <v>4</v>
      </c>
      <c r="T425" s="72"/>
      <c r="U425" s="68"/>
      <c r="V425" s="68"/>
    </row>
    <row r="426" spans="1:22" ht="12.75" customHeight="1" outlineLevel="1">
      <c r="A426" s="161" t="s">
        <v>1103</v>
      </c>
      <c r="B426" s="161" t="s">
        <v>44</v>
      </c>
      <c r="C426" s="161" t="s">
        <v>44</v>
      </c>
      <c r="D426" s="161" t="s">
        <v>1104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190">
        <v>-3541666.6666666665</v>
      </c>
      <c r="S426" s="163">
        <v>4</v>
      </c>
      <c r="T426" s="72"/>
      <c r="U426" s="68"/>
      <c r="V426" s="68"/>
    </row>
    <row r="427" spans="1:22" ht="12.75" customHeight="1" outlineLevel="1">
      <c r="A427" s="161" t="s">
        <v>379</v>
      </c>
      <c r="B427" s="161" t="s">
        <v>44</v>
      </c>
      <c r="C427" s="161" t="s">
        <v>44</v>
      </c>
      <c r="D427" s="161" t="s">
        <v>875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190">
        <v>-51547000</v>
      </c>
      <c r="S427" s="163">
        <v>3</v>
      </c>
      <c r="T427" s="72"/>
      <c r="U427" s="68"/>
      <c r="V427" s="68"/>
    </row>
    <row r="428" spans="1:22" ht="12.75" customHeight="1" outlineLevel="1">
      <c r="A428" s="161" t="s">
        <v>380</v>
      </c>
      <c r="B428" s="161" t="s">
        <v>44</v>
      </c>
      <c r="C428" s="161" t="s">
        <v>44</v>
      </c>
      <c r="D428" s="161" t="s">
        <v>876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190">
        <v>-217641.52000000002</v>
      </c>
      <c r="S428" s="163">
        <v>4</v>
      </c>
      <c r="T428" s="72"/>
      <c r="U428" s="68"/>
      <c r="V428" s="68"/>
    </row>
    <row r="429" spans="1:22" ht="12.75" customHeight="1" outlineLevel="1">
      <c r="A429" s="161" t="s">
        <v>381</v>
      </c>
      <c r="B429" s="161" t="s">
        <v>44</v>
      </c>
      <c r="C429" s="161" t="s">
        <v>44</v>
      </c>
      <c r="D429" s="161" t="s">
        <v>877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190">
        <v>1926171.1799999997</v>
      </c>
      <c r="S429" s="163">
        <v>4</v>
      </c>
      <c r="T429" s="72"/>
      <c r="U429" s="68"/>
      <c r="V429" s="68"/>
    </row>
    <row r="430" spans="1:22" ht="12.75" customHeight="1" outlineLevel="1">
      <c r="A430" s="161" t="s">
        <v>382</v>
      </c>
      <c r="B430" s="161" t="s">
        <v>44</v>
      </c>
      <c r="C430" s="161" t="s">
        <v>44</v>
      </c>
      <c r="D430" s="161" t="s">
        <v>878</v>
      </c>
      <c r="E430" s="7">
        <v>2916673</v>
      </c>
      <c r="F430" s="7">
        <v>2916673</v>
      </c>
      <c r="G430" s="7">
        <v>2916673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190">
        <v>-4864817.2658333341</v>
      </c>
      <c r="S430" s="163"/>
      <c r="T430" s="72"/>
      <c r="U430" s="68"/>
      <c r="V430" s="68"/>
    </row>
    <row r="431" spans="1:22" ht="12.75" customHeight="1" outlineLevel="1">
      <c r="A431" s="161" t="s">
        <v>383</v>
      </c>
      <c r="B431" s="161" t="s">
        <v>30</v>
      </c>
      <c r="C431" s="161" t="s">
        <v>27</v>
      </c>
      <c r="D431" s="161" t="s">
        <v>879</v>
      </c>
      <c r="E431" s="7">
        <v>0</v>
      </c>
      <c r="F431" s="7">
        <v>0</v>
      </c>
      <c r="G431" s="7">
        <v>0</v>
      </c>
      <c r="H431" s="7">
        <v>0</v>
      </c>
      <c r="I431" s="7">
        <v>6030.42</v>
      </c>
      <c r="J431" s="7">
        <v>11899.82</v>
      </c>
      <c r="K431" s="7">
        <v>17606.32</v>
      </c>
      <c r="L431" s="7">
        <v>23148.02</v>
      </c>
      <c r="M431" s="7">
        <v>28522.98</v>
      </c>
      <c r="N431" s="7">
        <v>33729.25</v>
      </c>
      <c r="O431" s="7">
        <v>38764.86</v>
      </c>
      <c r="P431" s="7">
        <v>43627.81</v>
      </c>
      <c r="Q431" s="7">
        <v>48316.08</v>
      </c>
      <c r="R431" s="190">
        <v>-10647356.709999999</v>
      </c>
      <c r="S431" s="163">
        <v>0</v>
      </c>
      <c r="T431" s="72"/>
      <c r="U431" s="68"/>
      <c r="V431" s="68"/>
    </row>
    <row r="432" spans="1:22" ht="12.75" customHeight="1" outlineLevel="1">
      <c r="A432" s="161" t="s">
        <v>383</v>
      </c>
      <c r="B432" s="161" t="s">
        <v>32</v>
      </c>
      <c r="C432" s="161" t="s">
        <v>27</v>
      </c>
      <c r="D432" s="161" t="s">
        <v>879</v>
      </c>
      <c r="E432" s="7">
        <v>35444.22</v>
      </c>
      <c r="F432" s="7">
        <v>23629.47</v>
      </c>
      <c r="G432" s="7">
        <v>15165.720000000001</v>
      </c>
      <c r="H432" s="7">
        <v>53093.200000000004</v>
      </c>
      <c r="I432" s="7">
        <v>109504.51000000001</v>
      </c>
      <c r="J432" s="7">
        <v>103551.91</v>
      </c>
      <c r="K432" s="7">
        <v>93196.72</v>
      </c>
      <c r="L432" s="7">
        <v>98985.59</v>
      </c>
      <c r="M432" s="7">
        <v>86612.39</v>
      </c>
      <c r="N432" s="7">
        <v>74239.19</v>
      </c>
      <c r="O432" s="7">
        <v>61865.99</v>
      </c>
      <c r="P432" s="7">
        <v>49492.79</v>
      </c>
      <c r="Q432" s="7">
        <v>-0.02</v>
      </c>
      <c r="R432" s="190">
        <v>-2909491.3112499998</v>
      </c>
      <c r="S432" s="163">
        <v>0</v>
      </c>
      <c r="T432" s="72"/>
      <c r="U432" s="68"/>
      <c r="V432" s="68"/>
    </row>
    <row r="433" spans="1:22" ht="12.75" customHeight="1" outlineLevel="1">
      <c r="A433" s="161" t="s">
        <v>383</v>
      </c>
      <c r="B433" s="161" t="s">
        <v>32</v>
      </c>
      <c r="C433" s="161" t="s">
        <v>33</v>
      </c>
      <c r="D433" s="161" t="s">
        <v>879</v>
      </c>
      <c r="E433" s="7">
        <v>2355642</v>
      </c>
      <c r="F433" s="7">
        <v>2355642</v>
      </c>
      <c r="G433" s="7">
        <v>2355642</v>
      </c>
      <c r="H433" s="7">
        <v>2355642</v>
      </c>
      <c r="I433" s="7">
        <v>2355642</v>
      </c>
      <c r="J433" s="7">
        <v>2355642</v>
      </c>
      <c r="K433" s="7">
        <v>2355642</v>
      </c>
      <c r="L433" s="7">
        <v>2355642</v>
      </c>
      <c r="M433" s="7">
        <v>2355642</v>
      </c>
      <c r="N433" s="7">
        <v>2355642</v>
      </c>
      <c r="O433" s="7">
        <v>2355642</v>
      </c>
      <c r="P433" s="7">
        <v>2355642</v>
      </c>
      <c r="Q433" s="7">
        <v>2355642</v>
      </c>
      <c r="R433" s="190">
        <v>-600478.91</v>
      </c>
      <c r="S433" s="163">
        <v>0</v>
      </c>
      <c r="T433" s="72"/>
      <c r="U433" s="68"/>
      <c r="V433" s="68"/>
    </row>
    <row r="434" spans="1:22" ht="12.75" customHeight="1" outlineLevel="1">
      <c r="A434" s="161" t="s">
        <v>383</v>
      </c>
      <c r="B434" s="161" t="s">
        <v>32</v>
      </c>
      <c r="C434" s="161" t="s">
        <v>34</v>
      </c>
      <c r="D434" s="161" t="s">
        <v>879</v>
      </c>
      <c r="E434" s="7">
        <v>1110999</v>
      </c>
      <c r="F434" s="7">
        <v>1110999</v>
      </c>
      <c r="G434" s="7">
        <v>1110999</v>
      </c>
      <c r="H434" s="7">
        <v>1110999</v>
      </c>
      <c r="I434" s="7">
        <v>1110999</v>
      </c>
      <c r="J434" s="7">
        <v>1110999</v>
      </c>
      <c r="K434" s="7">
        <v>1110999</v>
      </c>
      <c r="L434" s="7">
        <v>1110999</v>
      </c>
      <c r="M434" s="7">
        <v>1110999</v>
      </c>
      <c r="N434" s="7">
        <v>1110999</v>
      </c>
      <c r="O434" s="7">
        <v>1110999</v>
      </c>
      <c r="P434" s="7">
        <v>1110999</v>
      </c>
      <c r="Q434" s="7">
        <v>1110999</v>
      </c>
      <c r="R434" s="190">
        <v>-14968.842083333331</v>
      </c>
      <c r="S434" s="163">
        <v>0</v>
      </c>
      <c r="T434" s="72"/>
      <c r="U434" s="68"/>
      <c r="V434" s="68"/>
    </row>
    <row r="435" spans="1:22" ht="12.75" customHeight="1" outlineLevel="1">
      <c r="A435" s="161" t="s">
        <v>384</v>
      </c>
      <c r="B435" s="161" t="s">
        <v>30</v>
      </c>
      <c r="C435" s="161" t="s">
        <v>28</v>
      </c>
      <c r="D435" s="161" t="s">
        <v>385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190">
        <v>2329009.4879166665</v>
      </c>
      <c r="S435" s="163">
        <v>0</v>
      </c>
      <c r="T435" s="72"/>
      <c r="U435" s="68"/>
      <c r="V435" s="68"/>
    </row>
    <row r="436" spans="1:22" ht="12.75" customHeight="1" outlineLevel="1">
      <c r="A436" s="161" t="s">
        <v>384</v>
      </c>
      <c r="B436" s="161" t="s">
        <v>30</v>
      </c>
      <c r="C436" s="161" t="s">
        <v>31</v>
      </c>
      <c r="D436" s="161" t="s">
        <v>385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0</v>
      </c>
      <c r="K436" s="7">
        <v>1312654</v>
      </c>
      <c r="L436" s="7">
        <v>1760946.23</v>
      </c>
      <c r="M436" s="7">
        <v>4206419.03</v>
      </c>
      <c r="N436" s="7">
        <v>3737093.0100000002</v>
      </c>
      <c r="O436" s="7">
        <v>2943073.33</v>
      </c>
      <c r="P436" s="7">
        <v>1973996.22</v>
      </c>
      <c r="Q436" s="7">
        <v>52705.340000000004</v>
      </c>
      <c r="R436" s="190">
        <v>913.62249999999995</v>
      </c>
      <c r="S436" s="163">
        <v>0</v>
      </c>
      <c r="T436" s="72"/>
      <c r="U436" s="68"/>
      <c r="V436" s="68"/>
    </row>
    <row r="437" spans="1:22" ht="12.75" customHeight="1" outlineLevel="1">
      <c r="A437" s="161" t="s">
        <v>384</v>
      </c>
      <c r="B437" s="161" t="s">
        <v>30</v>
      </c>
      <c r="C437" s="161" t="s">
        <v>29</v>
      </c>
      <c r="D437" s="161" t="s">
        <v>385</v>
      </c>
      <c r="E437" s="7">
        <v>28743.71</v>
      </c>
      <c r="F437" s="7">
        <v>28743.71</v>
      </c>
      <c r="G437" s="7">
        <v>32256.33</v>
      </c>
      <c r="H437" s="7">
        <v>707994.3</v>
      </c>
      <c r="I437" s="7">
        <v>709614.4</v>
      </c>
      <c r="J437" s="7">
        <v>698946.5</v>
      </c>
      <c r="K437" s="7">
        <v>686774.38</v>
      </c>
      <c r="L437" s="7">
        <v>674510.55</v>
      </c>
      <c r="M437" s="7">
        <v>662246.72</v>
      </c>
      <c r="N437" s="7">
        <v>649982.89</v>
      </c>
      <c r="O437" s="7">
        <v>637719.06000000006</v>
      </c>
      <c r="P437" s="7">
        <v>625455.23</v>
      </c>
      <c r="Q437" s="7">
        <v>613191.4</v>
      </c>
      <c r="R437" s="190">
        <v>6309526.3079166673</v>
      </c>
      <c r="S437" s="163">
        <v>0</v>
      </c>
      <c r="T437" s="72"/>
      <c r="U437" s="68"/>
      <c r="V437" s="68"/>
    </row>
    <row r="438" spans="1:22" ht="12.75" customHeight="1" outlineLevel="1">
      <c r="A438" s="161" t="s">
        <v>384</v>
      </c>
      <c r="B438" s="161" t="s">
        <v>32</v>
      </c>
      <c r="C438" s="161" t="s">
        <v>42</v>
      </c>
      <c r="D438" s="161" t="s">
        <v>385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190">
        <v>250154.25</v>
      </c>
      <c r="S438" s="163">
        <v>0</v>
      </c>
      <c r="T438" s="72"/>
      <c r="U438" s="68"/>
      <c r="V438" s="68"/>
    </row>
    <row r="439" spans="1:22" ht="12.75" customHeight="1" outlineLevel="1">
      <c r="A439" s="161" t="s">
        <v>384</v>
      </c>
      <c r="B439" s="161" t="s">
        <v>32</v>
      </c>
      <c r="C439" s="161" t="s">
        <v>28</v>
      </c>
      <c r="D439" s="161" t="s">
        <v>385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190">
        <v>636046.56874999986</v>
      </c>
      <c r="S439" s="163">
        <v>0</v>
      </c>
      <c r="T439" s="72"/>
      <c r="U439" s="68"/>
      <c r="V439" s="68"/>
    </row>
    <row r="440" spans="1:22" ht="12.75" customHeight="1" outlineLevel="1">
      <c r="A440" s="161" t="s">
        <v>384</v>
      </c>
      <c r="B440" s="161" t="s">
        <v>32</v>
      </c>
      <c r="C440" s="161" t="s">
        <v>34</v>
      </c>
      <c r="D440" s="161" t="s">
        <v>385</v>
      </c>
      <c r="E440" s="7">
        <v>1256084</v>
      </c>
      <c r="F440" s="7">
        <v>1477055.07</v>
      </c>
      <c r="G440" s="7">
        <v>1507620.04</v>
      </c>
      <c r="H440" s="7">
        <v>1521119.8</v>
      </c>
      <c r="I440" s="7">
        <v>1599670.27</v>
      </c>
      <c r="J440" s="7">
        <v>1680962.71</v>
      </c>
      <c r="K440" s="7">
        <v>1374923.98</v>
      </c>
      <c r="L440" s="7">
        <v>1799775.3800000001</v>
      </c>
      <c r="M440" s="7">
        <v>1859469.94</v>
      </c>
      <c r="N440" s="7">
        <v>1471699.3</v>
      </c>
      <c r="O440" s="7">
        <v>1556174.24</v>
      </c>
      <c r="P440" s="7">
        <v>1103375.8</v>
      </c>
      <c r="Q440" s="7">
        <v>1253496.18</v>
      </c>
      <c r="R440" s="190">
        <v>343693.50208333333</v>
      </c>
      <c r="S440" s="163">
        <v>0</v>
      </c>
      <c r="T440" s="72"/>
      <c r="U440" s="68"/>
      <c r="V440" s="68"/>
    </row>
    <row r="441" spans="1:22" ht="12.75" customHeight="1" outlineLevel="1">
      <c r="A441" s="161" t="s">
        <v>384</v>
      </c>
      <c r="B441" s="161" t="s">
        <v>32</v>
      </c>
      <c r="C441" s="161" t="s">
        <v>29</v>
      </c>
      <c r="D441" s="161" t="s">
        <v>385</v>
      </c>
      <c r="E441" s="7">
        <v>2837264.7</v>
      </c>
      <c r="F441" s="7">
        <v>3535559.35</v>
      </c>
      <c r="G441" s="7">
        <v>3756850.98</v>
      </c>
      <c r="H441" s="7">
        <v>4306064.96</v>
      </c>
      <c r="I441" s="7">
        <v>2605166.5100000002</v>
      </c>
      <c r="J441" s="7">
        <v>2972529.41</v>
      </c>
      <c r="K441" s="7">
        <v>3794747.06</v>
      </c>
      <c r="L441" s="7">
        <v>4069655.08</v>
      </c>
      <c r="M441" s="7">
        <v>4624964.75</v>
      </c>
      <c r="N441" s="7">
        <v>3955236.5100000002</v>
      </c>
      <c r="O441" s="7">
        <v>1749082.91</v>
      </c>
      <c r="P441" s="7">
        <v>1113549.48</v>
      </c>
      <c r="Q441" s="7">
        <v>1285305.74</v>
      </c>
      <c r="R441" s="190">
        <v>1768786.4091666667</v>
      </c>
      <c r="S441" s="163">
        <v>0</v>
      </c>
      <c r="T441" s="72"/>
      <c r="U441" s="68"/>
      <c r="V441" s="68"/>
    </row>
    <row r="442" spans="1:22" ht="12.75" customHeight="1" outlineLevel="1">
      <c r="A442" s="161" t="s">
        <v>386</v>
      </c>
      <c r="B442" s="161" t="s">
        <v>44</v>
      </c>
      <c r="C442" s="161" t="s">
        <v>44</v>
      </c>
      <c r="D442" s="161" t="s">
        <v>880</v>
      </c>
      <c r="E442" s="7">
        <v>0</v>
      </c>
      <c r="F442" s="7">
        <v>0</v>
      </c>
      <c r="G442" s="7">
        <v>0</v>
      </c>
      <c r="H442" s="7">
        <v>12898.78</v>
      </c>
      <c r="I442" s="7">
        <v>4020.35</v>
      </c>
      <c r="J442" s="7">
        <v>0</v>
      </c>
      <c r="K442" s="7">
        <v>-7429.59</v>
      </c>
      <c r="L442" s="7">
        <v>0</v>
      </c>
      <c r="M442" s="7">
        <v>-16848.010000000002</v>
      </c>
      <c r="N442" s="7">
        <v>0</v>
      </c>
      <c r="O442" s="7">
        <v>0</v>
      </c>
      <c r="P442" s="7">
        <v>0</v>
      </c>
      <c r="Q442" s="7">
        <v>297.10000000000002</v>
      </c>
      <c r="R442" s="190">
        <v>5377771.8595833341</v>
      </c>
      <c r="S442" s="163">
        <v>26</v>
      </c>
      <c r="T442" s="72"/>
      <c r="U442" s="68"/>
      <c r="V442" s="68"/>
    </row>
    <row r="443" spans="1:22" ht="12.75" customHeight="1" outlineLevel="1">
      <c r="A443" s="161" t="s">
        <v>387</v>
      </c>
      <c r="B443" s="161" t="s">
        <v>44</v>
      </c>
      <c r="C443" s="161" t="s">
        <v>44</v>
      </c>
      <c r="D443" s="161" t="s">
        <v>388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0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190">
        <v>-43312064.5</v>
      </c>
      <c r="S443" s="163">
        <v>26</v>
      </c>
      <c r="T443" s="72"/>
      <c r="U443" s="68"/>
      <c r="V443" s="68"/>
    </row>
    <row r="444" spans="1:22" ht="12.75" customHeight="1" outlineLevel="1">
      <c r="A444" s="161" t="s">
        <v>389</v>
      </c>
      <c r="B444" s="161" t="s">
        <v>44</v>
      </c>
      <c r="C444" s="161" t="s">
        <v>44</v>
      </c>
      <c r="D444" s="161" t="s">
        <v>390</v>
      </c>
      <c r="E444" s="7">
        <v>29449</v>
      </c>
      <c r="F444" s="7">
        <v>0</v>
      </c>
      <c r="G444" s="7">
        <v>0</v>
      </c>
      <c r="H444" s="7">
        <v>0</v>
      </c>
      <c r="I444" s="7">
        <v>0</v>
      </c>
      <c r="J444" s="7">
        <v>126729</v>
      </c>
      <c r="K444" s="7">
        <v>384</v>
      </c>
      <c r="L444" s="7">
        <v>385</v>
      </c>
      <c r="M444" s="7">
        <v>385</v>
      </c>
      <c r="N444" s="7">
        <v>0</v>
      </c>
      <c r="O444" s="7">
        <v>0</v>
      </c>
      <c r="P444" s="7">
        <v>0</v>
      </c>
      <c r="Q444" s="7">
        <v>0</v>
      </c>
      <c r="R444" s="190">
        <v>-16352375.299999999</v>
      </c>
      <c r="S444" s="163">
        <v>44</v>
      </c>
      <c r="T444" s="72"/>
      <c r="U444" s="68"/>
      <c r="V444" s="68"/>
    </row>
    <row r="445" spans="1:22" ht="12.75" customHeight="1" outlineLevel="1">
      <c r="A445" s="161" t="s">
        <v>391</v>
      </c>
      <c r="B445" s="161" t="s">
        <v>44</v>
      </c>
      <c r="C445" s="161" t="s">
        <v>44</v>
      </c>
      <c r="D445" s="161" t="s">
        <v>392</v>
      </c>
      <c r="E445" s="7">
        <v>0</v>
      </c>
      <c r="F445" s="7">
        <v>29538</v>
      </c>
      <c r="G445" s="7">
        <v>29627</v>
      </c>
      <c r="H445" s="7">
        <v>29716</v>
      </c>
      <c r="I445" s="7">
        <v>29805</v>
      </c>
      <c r="J445" s="7">
        <v>29894</v>
      </c>
      <c r="K445" s="7">
        <v>29983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190">
        <v>-7272596.166666667</v>
      </c>
      <c r="S445" s="163">
        <v>44</v>
      </c>
      <c r="T445" s="72"/>
      <c r="U445" s="68"/>
      <c r="V445" s="68"/>
    </row>
    <row r="446" spans="1:22" ht="12.75" customHeight="1" outlineLevel="1">
      <c r="A446" s="161" t="s">
        <v>393</v>
      </c>
      <c r="B446" s="161" t="s">
        <v>44</v>
      </c>
      <c r="C446" s="161" t="s">
        <v>44</v>
      </c>
      <c r="D446" s="161" t="s">
        <v>881</v>
      </c>
      <c r="E446" s="7">
        <v>0</v>
      </c>
      <c r="F446" s="7">
        <v>1221538.48</v>
      </c>
      <c r="G446" s="7">
        <v>2452624.0099999998</v>
      </c>
      <c r="H446" s="7">
        <v>3781523.11</v>
      </c>
      <c r="I446" s="7">
        <v>5303415.6900000004</v>
      </c>
      <c r="J446" s="7">
        <v>6793359.75</v>
      </c>
      <c r="K446" s="7">
        <v>7693570.54</v>
      </c>
      <c r="L446" s="7">
        <v>7570233.3099999996</v>
      </c>
      <c r="M446" s="7">
        <v>7570233.3099999996</v>
      </c>
      <c r="N446" s="7">
        <v>6800000</v>
      </c>
      <c r="O446" s="7">
        <v>6800000</v>
      </c>
      <c r="P446" s="7">
        <v>6800000</v>
      </c>
      <c r="Q446" s="7">
        <v>0</v>
      </c>
      <c r="R446" s="190">
        <v>43131399.208333336</v>
      </c>
      <c r="S446" s="163">
        <v>26</v>
      </c>
      <c r="T446" s="72"/>
      <c r="U446" s="68"/>
      <c r="V446" s="68"/>
    </row>
    <row r="447" spans="1:22" ht="12.75" customHeight="1" outlineLevel="1">
      <c r="A447" s="161" t="s">
        <v>394</v>
      </c>
      <c r="B447" s="161" t="s">
        <v>44</v>
      </c>
      <c r="C447" s="161" t="s">
        <v>44</v>
      </c>
      <c r="D447" s="161" t="s">
        <v>395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190">
        <v>-139203929.5</v>
      </c>
      <c r="S447" s="163">
        <v>26</v>
      </c>
      <c r="T447" s="72"/>
      <c r="U447" s="68"/>
      <c r="V447" s="68"/>
    </row>
    <row r="448" spans="1:22" ht="12.75" customHeight="1" outlineLevel="1">
      <c r="A448" s="161" t="s">
        <v>396</v>
      </c>
      <c r="B448" s="161" t="s">
        <v>44</v>
      </c>
      <c r="C448" s="161" t="s">
        <v>44</v>
      </c>
      <c r="D448" s="161" t="s">
        <v>397</v>
      </c>
      <c r="E448" s="7">
        <v>254614</v>
      </c>
      <c r="F448" s="7">
        <v>215289</v>
      </c>
      <c r="G448" s="7">
        <v>449149</v>
      </c>
      <c r="H448" s="7">
        <v>422732</v>
      </c>
      <c r="I448" s="7">
        <v>465177</v>
      </c>
      <c r="J448" s="7">
        <v>474985</v>
      </c>
      <c r="K448" s="7">
        <v>577061</v>
      </c>
      <c r="L448" s="7">
        <v>-15404</v>
      </c>
      <c r="M448" s="7">
        <v>-22016</v>
      </c>
      <c r="N448" s="7">
        <v>-24661</v>
      </c>
      <c r="O448" s="7">
        <v>-80299</v>
      </c>
      <c r="P448" s="7">
        <v>-86200</v>
      </c>
      <c r="Q448" s="7">
        <v>-44776</v>
      </c>
      <c r="R448" s="190">
        <v>-5694784.4149999991</v>
      </c>
      <c r="S448" s="163">
        <v>26</v>
      </c>
      <c r="T448" s="72"/>
      <c r="U448" s="68"/>
      <c r="V448" s="68"/>
    </row>
    <row r="449" spans="1:22" ht="12.75" customHeight="1" outlineLevel="1">
      <c r="A449" s="161" t="s">
        <v>398</v>
      </c>
      <c r="B449" s="161" t="s">
        <v>44</v>
      </c>
      <c r="C449" s="161" t="s">
        <v>44</v>
      </c>
      <c r="D449" s="161" t="s">
        <v>399</v>
      </c>
      <c r="E449" s="7">
        <v>277157.94</v>
      </c>
      <c r="F449" s="7">
        <v>277157.94</v>
      </c>
      <c r="G449" s="7">
        <v>277157.94</v>
      </c>
      <c r="H449" s="7">
        <v>497489.93</v>
      </c>
      <c r="I449" s="7">
        <v>395588.04000000004</v>
      </c>
      <c r="J449" s="7">
        <v>657527.53</v>
      </c>
      <c r="K449" s="7">
        <v>596316.20000000007</v>
      </c>
      <c r="L449" s="7">
        <v>596316.20000000007</v>
      </c>
      <c r="M449" s="7">
        <v>596316.20000000007</v>
      </c>
      <c r="N449" s="7">
        <v>534089.09</v>
      </c>
      <c r="O449" s="7">
        <v>523866.81</v>
      </c>
      <c r="P449" s="7">
        <v>610404.20000000007</v>
      </c>
      <c r="Q449" s="7">
        <v>559428.42000000004</v>
      </c>
      <c r="R449" s="190">
        <v>-175065.66666666666</v>
      </c>
      <c r="S449" s="163">
        <v>26</v>
      </c>
      <c r="T449" s="72"/>
      <c r="U449" s="68"/>
      <c r="V449" s="68"/>
    </row>
    <row r="450" spans="1:22" ht="12.75" customHeight="1" outlineLevel="1">
      <c r="A450" s="161" t="s">
        <v>882</v>
      </c>
      <c r="B450" s="161" t="s">
        <v>44</v>
      </c>
      <c r="C450" s="161" t="s">
        <v>44</v>
      </c>
      <c r="D450" s="161" t="s">
        <v>883</v>
      </c>
      <c r="E450" s="7">
        <v>237320.03</v>
      </c>
      <c r="F450" s="7">
        <v>224135.59</v>
      </c>
      <c r="G450" s="7">
        <v>210951.15</v>
      </c>
      <c r="H450" s="7">
        <v>197766.71</v>
      </c>
      <c r="I450" s="7">
        <v>184582.27</v>
      </c>
      <c r="J450" s="7">
        <v>171397.83000000002</v>
      </c>
      <c r="K450" s="7">
        <v>158213.39000000001</v>
      </c>
      <c r="L450" s="7">
        <v>145028.95000000001</v>
      </c>
      <c r="M450" s="7">
        <v>131844.51</v>
      </c>
      <c r="N450" s="7">
        <v>118660.07</v>
      </c>
      <c r="O450" s="7">
        <v>105475.63</v>
      </c>
      <c r="P450" s="7">
        <v>92291.19</v>
      </c>
      <c r="Q450" s="7">
        <v>79106.75</v>
      </c>
      <c r="R450" s="190">
        <v>-493276.55499999999</v>
      </c>
      <c r="S450" s="163">
        <v>26</v>
      </c>
      <c r="T450" s="72"/>
      <c r="U450" s="68"/>
      <c r="V450" s="68"/>
    </row>
    <row r="451" spans="1:22" ht="12.75" customHeight="1" outlineLevel="1">
      <c r="A451" s="161" t="s">
        <v>400</v>
      </c>
      <c r="B451" s="161" t="s">
        <v>44</v>
      </c>
      <c r="C451" s="161" t="s">
        <v>44</v>
      </c>
      <c r="D451" s="161" t="s">
        <v>401</v>
      </c>
      <c r="E451" s="7">
        <v>2434617</v>
      </c>
      <c r="F451" s="7">
        <v>2404560</v>
      </c>
      <c r="G451" s="7">
        <v>2374503</v>
      </c>
      <c r="H451" s="7">
        <v>2344446</v>
      </c>
      <c r="I451" s="7">
        <v>2314389</v>
      </c>
      <c r="J451" s="7">
        <v>2284332</v>
      </c>
      <c r="K451" s="7">
        <v>2254275</v>
      </c>
      <c r="L451" s="7">
        <v>2224218</v>
      </c>
      <c r="M451" s="7">
        <v>2194161</v>
      </c>
      <c r="N451" s="7">
        <v>2164104</v>
      </c>
      <c r="O451" s="7">
        <v>2134047</v>
      </c>
      <c r="P451" s="7">
        <v>2103990</v>
      </c>
      <c r="Q451" s="7">
        <v>2073933</v>
      </c>
      <c r="R451" s="190">
        <v>-2006379.6958333338</v>
      </c>
      <c r="S451" s="163">
        <v>26</v>
      </c>
      <c r="T451" s="72"/>
      <c r="U451" s="68"/>
      <c r="V451" s="68"/>
    </row>
    <row r="452" spans="1:22" ht="12.75" customHeight="1" outlineLevel="1">
      <c r="A452" s="161" t="s">
        <v>402</v>
      </c>
      <c r="B452" s="161" t="s">
        <v>44</v>
      </c>
      <c r="C452" s="161" t="s">
        <v>44</v>
      </c>
      <c r="D452" s="161" t="s">
        <v>403</v>
      </c>
      <c r="E452" s="7">
        <v>4736376</v>
      </c>
      <c r="F452" s="7">
        <v>4679990</v>
      </c>
      <c r="G452" s="7">
        <v>4623604</v>
      </c>
      <c r="H452" s="7">
        <v>4567218</v>
      </c>
      <c r="I452" s="7">
        <v>4510832</v>
      </c>
      <c r="J452" s="7">
        <v>4454446</v>
      </c>
      <c r="K452" s="7">
        <v>4398060</v>
      </c>
      <c r="L452" s="7">
        <v>4341674</v>
      </c>
      <c r="M452" s="7">
        <v>4285288</v>
      </c>
      <c r="N452" s="7">
        <v>4228902</v>
      </c>
      <c r="O452" s="7">
        <v>4172516</v>
      </c>
      <c r="P452" s="7">
        <v>4116130</v>
      </c>
      <c r="Q452" s="7">
        <v>4059744</v>
      </c>
      <c r="R452" s="190">
        <v>-4022392.2083333335</v>
      </c>
      <c r="S452" s="163">
        <v>44</v>
      </c>
      <c r="T452" s="72"/>
      <c r="U452" s="68"/>
      <c r="V452" s="68"/>
    </row>
    <row r="453" spans="1:22" ht="12.75" customHeight="1" outlineLevel="1">
      <c r="A453" s="161" t="s">
        <v>884</v>
      </c>
      <c r="B453" s="161" t="s">
        <v>44</v>
      </c>
      <c r="C453" s="161" t="s">
        <v>44</v>
      </c>
      <c r="D453" s="161" t="s">
        <v>885</v>
      </c>
      <c r="E453" s="7">
        <v>584329.96</v>
      </c>
      <c r="F453" s="7">
        <v>553575.75</v>
      </c>
      <c r="G453" s="7">
        <v>522821.54000000004</v>
      </c>
      <c r="H453" s="7">
        <v>492067.33</v>
      </c>
      <c r="I453" s="7">
        <v>461313.12</v>
      </c>
      <c r="J453" s="7">
        <v>430558.91000000003</v>
      </c>
      <c r="K453" s="7">
        <v>-0.3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190">
        <v>1660600.5416666667</v>
      </c>
      <c r="S453" s="163">
        <v>44</v>
      </c>
      <c r="T453" s="72"/>
      <c r="U453" s="68"/>
      <c r="V453" s="68"/>
    </row>
    <row r="454" spans="1:22" ht="12.75" customHeight="1" outlineLevel="1">
      <c r="A454" s="161" t="s">
        <v>404</v>
      </c>
      <c r="B454" s="161" t="s">
        <v>44</v>
      </c>
      <c r="C454" s="161" t="s">
        <v>44</v>
      </c>
      <c r="D454" s="161" t="s">
        <v>405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190">
        <v>4352877.53</v>
      </c>
      <c r="S454" s="163">
        <v>26</v>
      </c>
      <c r="T454" s="72"/>
      <c r="U454" s="68"/>
      <c r="V454" s="68"/>
    </row>
    <row r="455" spans="1:22" ht="12.75" customHeight="1" outlineLevel="1">
      <c r="A455" s="161" t="s">
        <v>406</v>
      </c>
      <c r="B455" s="161" t="s">
        <v>44</v>
      </c>
      <c r="C455" s="161" t="s">
        <v>44</v>
      </c>
      <c r="D455" s="161" t="s">
        <v>407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190">
        <v>-3870963.9991666675</v>
      </c>
      <c r="S455" s="163">
        <v>50</v>
      </c>
      <c r="T455" s="75"/>
      <c r="U455" s="68"/>
      <c r="V455" s="68"/>
    </row>
    <row r="456" spans="1:22" ht="12.75" customHeight="1" outlineLevel="1">
      <c r="A456" s="161" t="s">
        <v>408</v>
      </c>
      <c r="B456" s="161" t="s">
        <v>32</v>
      </c>
      <c r="C456" s="161" t="s">
        <v>28</v>
      </c>
      <c r="D456" s="161" t="s">
        <v>409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190">
        <v>61.854999999999997</v>
      </c>
      <c r="S456" s="163"/>
      <c r="T456" s="75"/>
      <c r="U456" s="68"/>
      <c r="V456" s="68"/>
    </row>
    <row r="457" spans="1:22" ht="12.75" customHeight="1" outlineLevel="1">
      <c r="A457" s="161" t="s">
        <v>408</v>
      </c>
      <c r="B457" s="161" t="s">
        <v>44</v>
      </c>
      <c r="C457" s="161" t="s">
        <v>44</v>
      </c>
      <c r="D457" s="161" t="s">
        <v>409</v>
      </c>
      <c r="E457" s="7">
        <v>315120.46000000002</v>
      </c>
      <c r="F457" s="7">
        <v>314523.64</v>
      </c>
      <c r="G457" s="7">
        <v>313926.82</v>
      </c>
      <c r="H457" s="7">
        <v>313330</v>
      </c>
      <c r="I457" s="7">
        <v>312733.18</v>
      </c>
      <c r="J457" s="7">
        <v>312136.36</v>
      </c>
      <c r="K457" s="7">
        <v>311539.53999999998</v>
      </c>
      <c r="L457" s="7">
        <v>310942.72000000003</v>
      </c>
      <c r="M457" s="7">
        <v>310345.90000000002</v>
      </c>
      <c r="N457" s="7">
        <v>309749.08</v>
      </c>
      <c r="O457" s="7">
        <v>307167.84000000003</v>
      </c>
      <c r="P457" s="7">
        <v>304586.60000000003</v>
      </c>
      <c r="Q457" s="7">
        <v>302005.36</v>
      </c>
      <c r="R457" s="190">
        <v>-81800000</v>
      </c>
      <c r="S457" s="163">
        <v>7</v>
      </c>
      <c r="T457" s="72"/>
      <c r="U457" s="68"/>
      <c r="V457" s="68"/>
    </row>
    <row r="458" spans="1:22" ht="12.75" customHeight="1" outlineLevel="1">
      <c r="A458" s="161" t="s">
        <v>410</v>
      </c>
      <c r="B458" s="161" t="s">
        <v>44</v>
      </c>
      <c r="C458" s="161" t="s">
        <v>44</v>
      </c>
      <c r="D458" s="161" t="s">
        <v>411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190">
        <v>-1738025.5208333333</v>
      </c>
      <c r="S458" s="163"/>
      <c r="T458" s="72"/>
      <c r="U458" s="68"/>
      <c r="V458" s="68"/>
    </row>
    <row r="459" spans="1:22" ht="12.75" customHeight="1" outlineLevel="1">
      <c r="A459" s="161" t="s">
        <v>412</v>
      </c>
      <c r="B459" s="161" t="s">
        <v>44</v>
      </c>
      <c r="C459" s="161" t="s">
        <v>44</v>
      </c>
      <c r="D459" s="161" t="s">
        <v>413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-59</v>
      </c>
      <c r="M459" s="7">
        <v>0</v>
      </c>
      <c r="N459" s="7">
        <v>0</v>
      </c>
      <c r="O459" s="7">
        <v>0</v>
      </c>
      <c r="P459" s="7">
        <v>0</v>
      </c>
      <c r="Q459" s="7">
        <v>435741.78</v>
      </c>
      <c r="R459" s="190">
        <v>-15175965.897499995</v>
      </c>
      <c r="S459" s="163"/>
      <c r="T459" s="72"/>
      <c r="U459" s="68"/>
      <c r="V459" s="68"/>
    </row>
    <row r="460" spans="1:22" ht="12.75" customHeight="1" outlineLevel="1">
      <c r="A460" s="161" t="s">
        <v>414</v>
      </c>
      <c r="B460" s="161" t="s">
        <v>44</v>
      </c>
      <c r="C460" s="161" t="s">
        <v>44</v>
      </c>
      <c r="D460" s="161" t="s">
        <v>415</v>
      </c>
      <c r="E460" s="7">
        <v>1860.52</v>
      </c>
      <c r="F460" s="7">
        <v>-326.79000000000002</v>
      </c>
      <c r="G460" s="7">
        <v>-135210.76</v>
      </c>
      <c r="H460" s="7">
        <v>-52098.26</v>
      </c>
      <c r="I460" s="7">
        <v>-517.93000000000006</v>
      </c>
      <c r="J460" s="7">
        <v>554.33000000000004</v>
      </c>
      <c r="K460" s="7">
        <v>6903.57</v>
      </c>
      <c r="L460" s="7">
        <v>-3398.62</v>
      </c>
      <c r="M460" s="7">
        <v>-3550.9900000000002</v>
      </c>
      <c r="N460" s="7">
        <v>-3225.39</v>
      </c>
      <c r="O460" s="7">
        <v>-159955.07</v>
      </c>
      <c r="P460" s="7">
        <v>88562.900000000009</v>
      </c>
      <c r="Q460" s="7">
        <v>-6864.77</v>
      </c>
      <c r="R460" s="190">
        <v>-224897.79791666663</v>
      </c>
      <c r="S460" s="163"/>
      <c r="T460" s="72"/>
      <c r="U460" s="68"/>
      <c r="V460" s="68"/>
    </row>
    <row r="461" spans="1:22" ht="12.75" customHeight="1" outlineLevel="1">
      <c r="A461" s="161" t="s">
        <v>416</v>
      </c>
      <c r="B461" s="161" t="s">
        <v>44</v>
      </c>
      <c r="C461" s="161" t="s">
        <v>44</v>
      </c>
      <c r="D461" s="161" t="s">
        <v>886</v>
      </c>
      <c r="E461" s="7">
        <v>26189.49</v>
      </c>
      <c r="F461" s="7">
        <v>86688.34</v>
      </c>
      <c r="G461" s="7">
        <v>28307.39</v>
      </c>
      <c r="H461" s="7">
        <v>17876.27</v>
      </c>
      <c r="I461" s="7">
        <v>25270.78</v>
      </c>
      <c r="J461" s="7">
        <v>15659.41</v>
      </c>
      <c r="K461" s="7">
        <v>19658.18</v>
      </c>
      <c r="L461" s="7">
        <v>33042.400000000001</v>
      </c>
      <c r="M461" s="7">
        <v>18442.150000000001</v>
      </c>
      <c r="N461" s="7">
        <v>9280.98</v>
      </c>
      <c r="O461" s="7">
        <v>9014.52</v>
      </c>
      <c r="P461" s="7">
        <v>19086.12</v>
      </c>
      <c r="Q461" s="7">
        <v>18149.3</v>
      </c>
      <c r="R461" s="190">
        <v>-31858393.396249998</v>
      </c>
      <c r="S461" s="163"/>
      <c r="T461" s="72"/>
      <c r="U461" s="68"/>
      <c r="V461" s="68"/>
    </row>
    <row r="462" spans="1:22" ht="12.75" customHeight="1" outlineLevel="1">
      <c r="A462" s="161" t="s">
        <v>1105</v>
      </c>
      <c r="B462" s="161" t="s">
        <v>24</v>
      </c>
      <c r="C462" s="161" t="s">
        <v>25</v>
      </c>
      <c r="D462" s="161" t="s">
        <v>1106</v>
      </c>
      <c r="E462" s="7">
        <v>0</v>
      </c>
      <c r="F462" s="7">
        <v>19274.57</v>
      </c>
      <c r="G462" s="7">
        <v>18735.990000000002</v>
      </c>
      <c r="H462" s="7">
        <v>12948.76</v>
      </c>
      <c r="I462" s="7">
        <v>14306.61</v>
      </c>
      <c r="J462" s="7">
        <v>14854.95</v>
      </c>
      <c r="K462" s="7">
        <v>8995.82</v>
      </c>
      <c r="L462" s="7">
        <v>11331.76</v>
      </c>
      <c r="M462" s="7">
        <v>12592.19</v>
      </c>
      <c r="N462" s="7">
        <v>10583.61</v>
      </c>
      <c r="O462" s="7">
        <v>131961.35</v>
      </c>
      <c r="P462" s="7">
        <v>9254.74</v>
      </c>
      <c r="Q462" s="7">
        <v>10469.620000000001</v>
      </c>
      <c r="R462" s="190">
        <v>-0.41666666666666669</v>
      </c>
      <c r="S462" s="163"/>
      <c r="T462" s="72"/>
      <c r="U462" s="68"/>
      <c r="V462" s="68"/>
    </row>
    <row r="463" spans="1:22" ht="12.75" customHeight="1" outlineLevel="1">
      <c r="A463" s="161" t="s">
        <v>1105</v>
      </c>
      <c r="B463" s="161" t="s">
        <v>44</v>
      </c>
      <c r="C463" s="161" t="s">
        <v>44</v>
      </c>
      <c r="D463" s="161" t="s">
        <v>1106</v>
      </c>
      <c r="E463" s="7">
        <v>2334.38</v>
      </c>
      <c r="F463" s="7">
        <v>-24598.38</v>
      </c>
      <c r="G463" s="7">
        <v>9148.0400000000009</v>
      </c>
      <c r="H463" s="7">
        <v>-3.06</v>
      </c>
      <c r="I463" s="7">
        <v>-532.83000000000004</v>
      </c>
      <c r="J463" s="7">
        <v>-493.32</v>
      </c>
      <c r="K463" s="7">
        <v>-321.62</v>
      </c>
      <c r="L463" s="7">
        <v>470.53000000000003</v>
      </c>
      <c r="M463" s="7">
        <v>119.22</v>
      </c>
      <c r="N463" s="7">
        <v>230.86</v>
      </c>
      <c r="O463" s="7">
        <v>78.23</v>
      </c>
      <c r="P463" s="7">
        <v>-26.77</v>
      </c>
      <c r="Q463" s="7">
        <v>436.96000000000004</v>
      </c>
      <c r="R463" s="190">
        <v>-4089.0741666666668</v>
      </c>
      <c r="S463" s="163"/>
      <c r="T463" s="72"/>
      <c r="U463" s="68"/>
      <c r="V463" s="68"/>
    </row>
    <row r="464" spans="1:22" ht="12.75" customHeight="1" outlineLevel="1">
      <c r="A464" s="161" t="s">
        <v>417</v>
      </c>
      <c r="B464" s="161" t="s">
        <v>44</v>
      </c>
      <c r="C464" s="161" t="s">
        <v>44</v>
      </c>
      <c r="D464" s="161" t="s">
        <v>887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190">
        <v>17047.208333333332</v>
      </c>
      <c r="S464" s="163"/>
      <c r="T464" s="72"/>
      <c r="U464" s="68"/>
      <c r="V464" s="68"/>
    </row>
    <row r="465" spans="1:22" ht="12.75" customHeight="1" outlineLevel="1">
      <c r="A465" s="161" t="s">
        <v>418</v>
      </c>
      <c r="B465" s="161" t="s">
        <v>44</v>
      </c>
      <c r="C465" s="161" t="s">
        <v>44</v>
      </c>
      <c r="D465" s="161" t="s">
        <v>419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190">
        <v>2032.4916666666668</v>
      </c>
      <c r="S465" s="163"/>
      <c r="T465" s="72"/>
      <c r="U465" s="68"/>
      <c r="V465" s="68"/>
    </row>
    <row r="466" spans="1:22" ht="12.75" customHeight="1" outlineLevel="1">
      <c r="A466" s="161" t="s">
        <v>420</v>
      </c>
      <c r="B466" s="161" t="s">
        <v>44</v>
      </c>
      <c r="C466" s="161" t="s">
        <v>44</v>
      </c>
      <c r="D466" s="161" t="s">
        <v>421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190">
        <v>-3009854.9329166668</v>
      </c>
      <c r="S466" s="163"/>
      <c r="T466" s="72"/>
      <c r="U466" s="68"/>
      <c r="V466" s="68"/>
    </row>
    <row r="467" spans="1:22" ht="12.75" customHeight="1" outlineLevel="1">
      <c r="A467" s="161" t="s">
        <v>422</v>
      </c>
      <c r="B467" s="161" t="s">
        <v>44</v>
      </c>
      <c r="C467" s="161" t="s">
        <v>44</v>
      </c>
      <c r="D467" s="161" t="s">
        <v>423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190">
        <v>-153117.39916666667</v>
      </c>
      <c r="S467" s="163"/>
      <c r="T467" s="72"/>
      <c r="U467" s="68"/>
      <c r="V467" s="68"/>
    </row>
    <row r="468" spans="1:22" ht="12.75" customHeight="1" outlineLevel="1">
      <c r="A468" s="161" t="s">
        <v>424</v>
      </c>
      <c r="B468" s="161" t="s">
        <v>44</v>
      </c>
      <c r="C468" s="161" t="s">
        <v>44</v>
      </c>
      <c r="D468" s="161" t="s">
        <v>425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190">
        <v>-8199325.5233333334</v>
      </c>
      <c r="S468" s="163"/>
      <c r="T468" s="72"/>
      <c r="U468" s="68"/>
      <c r="V468" s="68"/>
    </row>
    <row r="469" spans="1:22" ht="12.75" customHeight="1" outlineLevel="1">
      <c r="A469" s="161" t="s">
        <v>426</v>
      </c>
      <c r="B469" s="161" t="s">
        <v>44</v>
      </c>
      <c r="C469" s="161" t="s">
        <v>44</v>
      </c>
      <c r="D469" s="161" t="s">
        <v>427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190">
        <v>-3579992.3862499991</v>
      </c>
      <c r="S469" s="163"/>
      <c r="T469" s="72"/>
      <c r="U469" s="68"/>
      <c r="V469" s="68"/>
    </row>
    <row r="470" spans="1:22" ht="12.75" customHeight="1" outlineLevel="1">
      <c r="A470" s="161" t="s">
        <v>428</v>
      </c>
      <c r="B470" s="161" t="s">
        <v>44</v>
      </c>
      <c r="C470" s="161" t="s">
        <v>44</v>
      </c>
      <c r="D470" s="161" t="s">
        <v>888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190">
        <v>-680630.2629166668</v>
      </c>
      <c r="S470" s="163"/>
      <c r="T470" s="72"/>
      <c r="U470" s="68"/>
      <c r="V470" s="68"/>
    </row>
    <row r="471" spans="1:22" ht="12.75" customHeight="1" outlineLevel="1">
      <c r="A471" s="161" t="s">
        <v>429</v>
      </c>
      <c r="B471" s="161" t="s">
        <v>44</v>
      </c>
      <c r="C471" s="161" t="s">
        <v>44</v>
      </c>
      <c r="D471" s="161" t="s">
        <v>889</v>
      </c>
      <c r="E471" s="7">
        <v>63569.21</v>
      </c>
      <c r="F471" s="7">
        <v>253231.99000000002</v>
      </c>
      <c r="G471" s="7">
        <v>425374.37</v>
      </c>
      <c r="H471" s="7">
        <v>538656.73</v>
      </c>
      <c r="I471" s="7">
        <v>724729.64</v>
      </c>
      <c r="J471" s="7">
        <v>874211.01</v>
      </c>
      <c r="K471" s="7">
        <v>1023902.89</v>
      </c>
      <c r="L471" s="7">
        <v>1144571.58</v>
      </c>
      <c r="M471" s="7">
        <v>1233946.29</v>
      </c>
      <c r="N471" s="7">
        <v>1329328.1499999999</v>
      </c>
      <c r="O471" s="7">
        <v>1415602.59</v>
      </c>
      <c r="P471" s="7">
        <v>2180735.84</v>
      </c>
      <c r="Q471" s="7">
        <v>2112765.6</v>
      </c>
      <c r="R471" s="190">
        <v>-3605536.1050000004</v>
      </c>
      <c r="S471" s="163"/>
      <c r="T471" s="72"/>
      <c r="U471" s="68"/>
      <c r="V471" s="68"/>
    </row>
    <row r="472" spans="1:22" ht="12.75" customHeight="1" outlineLevel="1">
      <c r="A472" s="161" t="s">
        <v>430</v>
      </c>
      <c r="B472" s="161" t="s">
        <v>44</v>
      </c>
      <c r="C472" s="161" t="s">
        <v>44</v>
      </c>
      <c r="D472" s="161" t="s">
        <v>431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190">
        <v>-7930.6425000000008</v>
      </c>
      <c r="S472" s="163"/>
      <c r="T472" s="72"/>
      <c r="U472" s="68"/>
      <c r="V472" s="68"/>
    </row>
    <row r="473" spans="1:22" ht="12.75" customHeight="1" outlineLevel="1">
      <c r="A473" s="161" t="s">
        <v>432</v>
      </c>
      <c r="B473" s="161" t="s">
        <v>44</v>
      </c>
      <c r="C473" s="161" t="s">
        <v>44</v>
      </c>
      <c r="D473" s="161" t="s">
        <v>890</v>
      </c>
      <c r="E473" s="7">
        <v>2072766.06</v>
      </c>
      <c r="F473" s="7">
        <v>1796663.24</v>
      </c>
      <c r="G473" s="7">
        <v>1608500.34</v>
      </c>
      <c r="H473" s="7">
        <v>1447536.31</v>
      </c>
      <c r="I473" s="7">
        <v>1279133.05</v>
      </c>
      <c r="J473" s="7">
        <v>1148687.3500000001</v>
      </c>
      <c r="K473" s="7">
        <v>1060041.3899999999</v>
      </c>
      <c r="L473" s="7">
        <v>1016739.77</v>
      </c>
      <c r="M473" s="7">
        <v>981841.54</v>
      </c>
      <c r="N473" s="7">
        <v>944502.62</v>
      </c>
      <c r="O473" s="7">
        <v>904282.57000000007</v>
      </c>
      <c r="P473" s="7">
        <v>0</v>
      </c>
      <c r="Q473" s="7">
        <v>0</v>
      </c>
      <c r="R473" s="190">
        <v>-356644.65791666671</v>
      </c>
      <c r="S473" s="163">
        <v>23</v>
      </c>
      <c r="T473" s="72"/>
      <c r="U473" s="68"/>
      <c r="V473" s="68"/>
    </row>
    <row r="474" spans="1:22" ht="12.75" customHeight="1" outlineLevel="1">
      <c r="A474" s="161" t="s">
        <v>891</v>
      </c>
      <c r="B474" s="161" t="s">
        <v>44</v>
      </c>
      <c r="C474" s="161" t="s">
        <v>44</v>
      </c>
      <c r="D474" s="161" t="s">
        <v>433</v>
      </c>
      <c r="E474" s="7">
        <v>229212.97</v>
      </c>
      <c r="F474" s="7">
        <v>202922.73</v>
      </c>
      <c r="G474" s="7">
        <v>176632.49</v>
      </c>
      <c r="H474" s="7">
        <v>150342.25</v>
      </c>
      <c r="I474" s="7">
        <v>124052.01000000001</v>
      </c>
      <c r="J474" s="7">
        <v>97761.77</v>
      </c>
      <c r="K474" s="7">
        <v>71471.53</v>
      </c>
      <c r="L474" s="7">
        <v>51293.26</v>
      </c>
      <c r="M474" s="7">
        <v>34451.94</v>
      </c>
      <c r="N474" s="7">
        <v>18543.900000000001</v>
      </c>
      <c r="O474" s="7">
        <v>8976.43</v>
      </c>
      <c r="P474" s="7">
        <v>5062.8</v>
      </c>
      <c r="Q474" s="7">
        <v>0</v>
      </c>
      <c r="R474" s="190">
        <v>-65927.937916666662</v>
      </c>
      <c r="S474" s="163"/>
      <c r="T474" s="72"/>
      <c r="U474" s="68"/>
      <c r="V474" s="68"/>
    </row>
    <row r="475" spans="1:22" ht="12.75" customHeight="1" outlineLevel="1">
      <c r="A475" s="161" t="s">
        <v>434</v>
      </c>
      <c r="B475" s="161" t="s">
        <v>44</v>
      </c>
      <c r="C475" s="161" t="s">
        <v>44</v>
      </c>
      <c r="D475" s="161" t="s">
        <v>435</v>
      </c>
      <c r="E475" s="7">
        <v>152406.96</v>
      </c>
      <c r="F475" s="7">
        <v>143978.29</v>
      </c>
      <c r="G475" s="7">
        <v>135549.62</v>
      </c>
      <c r="H475" s="7">
        <v>127120.95</v>
      </c>
      <c r="I475" s="7">
        <v>118692.28</v>
      </c>
      <c r="J475" s="7">
        <v>110263.61</v>
      </c>
      <c r="K475" s="7">
        <v>101834.94</v>
      </c>
      <c r="L475" s="7">
        <v>93406.27</v>
      </c>
      <c r="M475" s="7">
        <v>84977.600000000006</v>
      </c>
      <c r="N475" s="7">
        <v>76548.930000000008</v>
      </c>
      <c r="O475" s="7">
        <v>68120.259999999995</v>
      </c>
      <c r="P475" s="7">
        <v>59691.590000000004</v>
      </c>
      <c r="Q475" s="7">
        <v>51262.92</v>
      </c>
      <c r="R475" s="190">
        <v>-1821723.0733333335</v>
      </c>
      <c r="S475" s="163"/>
      <c r="T475" s="72"/>
      <c r="U475" s="68"/>
      <c r="V475" s="68"/>
    </row>
    <row r="476" spans="1:22" ht="12.75" customHeight="1" outlineLevel="1">
      <c r="A476" s="161" t="s">
        <v>436</v>
      </c>
      <c r="B476" s="161" t="s">
        <v>44</v>
      </c>
      <c r="C476" s="161" t="s">
        <v>44</v>
      </c>
      <c r="D476" s="161" t="s">
        <v>437</v>
      </c>
      <c r="E476" s="7">
        <v>139945.11000000002</v>
      </c>
      <c r="F476" s="7">
        <v>116882.11</v>
      </c>
      <c r="G476" s="7">
        <v>93819.11</v>
      </c>
      <c r="H476" s="7">
        <v>70756.11</v>
      </c>
      <c r="I476" s="7">
        <v>47693.11</v>
      </c>
      <c r="J476" s="7">
        <v>24630.11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190">
        <v>-17127994.783750001</v>
      </c>
      <c r="S476" s="163"/>
      <c r="T476" s="76"/>
      <c r="U476" s="68"/>
      <c r="V476" s="68"/>
    </row>
    <row r="477" spans="1:22" ht="12.75" customHeight="1" outlineLevel="1">
      <c r="A477" s="161" t="s">
        <v>438</v>
      </c>
      <c r="B477" s="161" t="s">
        <v>44</v>
      </c>
      <c r="C477" s="161" t="s">
        <v>44</v>
      </c>
      <c r="D477" s="161" t="s">
        <v>439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190">
        <v>-1689675.1266666667</v>
      </c>
      <c r="S477" s="163"/>
      <c r="T477" s="72"/>
      <c r="U477" s="68"/>
      <c r="V477" s="68"/>
    </row>
    <row r="478" spans="1:22" ht="12.75" customHeight="1" outlineLevel="1">
      <c r="A478" s="161" t="s">
        <v>440</v>
      </c>
      <c r="B478" s="161" t="s">
        <v>44</v>
      </c>
      <c r="C478" s="161" t="s">
        <v>44</v>
      </c>
      <c r="D478" s="161" t="s">
        <v>892</v>
      </c>
      <c r="E478" s="7">
        <v>176385</v>
      </c>
      <c r="F478" s="7">
        <v>465610</v>
      </c>
      <c r="G478" s="7">
        <v>438843</v>
      </c>
      <c r="H478" s="7">
        <v>412076</v>
      </c>
      <c r="I478" s="7">
        <v>385309</v>
      </c>
      <c r="J478" s="7">
        <v>358542</v>
      </c>
      <c r="K478" s="7">
        <v>331775</v>
      </c>
      <c r="L478" s="7">
        <v>305008</v>
      </c>
      <c r="M478" s="7">
        <v>278241</v>
      </c>
      <c r="N478" s="7">
        <v>251474</v>
      </c>
      <c r="O478" s="7">
        <v>224707</v>
      </c>
      <c r="P478" s="7">
        <v>197940</v>
      </c>
      <c r="Q478" s="7">
        <v>171173</v>
      </c>
      <c r="R478" s="190">
        <v>-400547.26958333334</v>
      </c>
      <c r="S478" s="163"/>
      <c r="T478" s="72"/>
      <c r="U478" s="68"/>
      <c r="V478" s="68"/>
    </row>
    <row r="479" spans="1:22" ht="12.75" customHeight="1" outlineLevel="1">
      <c r="A479" s="161" t="s">
        <v>441</v>
      </c>
      <c r="B479" s="161" t="s">
        <v>44</v>
      </c>
      <c r="C479" s="161" t="s">
        <v>44</v>
      </c>
      <c r="D479" s="161" t="s">
        <v>442</v>
      </c>
      <c r="E479" s="7">
        <v>0</v>
      </c>
      <c r="F479" s="7">
        <v>476214</v>
      </c>
      <c r="G479" s="7">
        <v>432922</v>
      </c>
      <c r="H479" s="7">
        <v>389630</v>
      </c>
      <c r="I479" s="7">
        <v>346338</v>
      </c>
      <c r="J479" s="7">
        <v>303046</v>
      </c>
      <c r="K479" s="7">
        <v>259754</v>
      </c>
      <c r="L479" s="7">
        <v>216462</v>
      </c>
      <c r="M479" s="7">
        <v>173170</v>
      </c>
      <c r="N479" s="7">
        <v>129878</v>
      </c>
      <c r="O479" s="7">
        <v>86586</v>
      </c>
      <c r="P479" s="7">
        <v>43294</v>
      </c>
      <c r="Q479" s="7">
        <v>0</v>
      </c>
      <c r="R479" s="190">
        <v>-961658.22916666663</v>
      </c>
      <c r="S479" s="163"/>
      <c r="T479" s="72"/>
      <c r="U479" s="68"/>
      <c r="V479" s="68"/>
    </row>
    <row r="480" spans="1:22" ht="12.75" customHeight="1" outlineLevel="1">
      <c r="A480" s="161" t="s">
        <v>443</v>
      </c>
      <c r="B480" s="161" t="s">
        <v>44</v>
      </c>
      <c r="C480" s="161" t="s">
        <v>44</v>
      </c>
      <c r="D480" s="161" t="s">
        <v>893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190">
        <v>-621241.91416666668</v>
      </c>
      <c r="S480" s="163"/>
      <c r="T480" s="72"/>
      <c r="U480" s="68"/>
      <c r="V480" s="68"/>
    </row>
    <row r="481" spans="1:22" ht="12.75" customHeight="1" outlineLevel="1">
      <c r="A481" s="161" t="s">
        <v>444</v>
      </c>
      <c r="B481" s="161" t="s">
        <v>44</v>
      </c>
      <c r="C481" s="161" t="s">
        <v>44</v>
      </c>
      <c r="D481" s="161" t="s">
        <v>445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190">
        <v>-45070.723750000005</v>
      </c>
      <c r="S481" s="163"/>
      <c r="T481" s="72"/>
      <c r="U481" s="68"/>
      <c r="V481" s="68"/>
    </row>
    <row r="482" spans="1:22" ht="12.75" customHeight="1" outlineLevel="1">
      <c r="A482" s="161" t="s">
        <v>894</v>
      </c>
      <c r="B482" s="161" t="s">
        <v>44</v>
      </c>
      <c r="C482" s="161" t="s">
        <v>44</v>
      </c>
      <c r="D482" s="161" t="s">
        <v>895</v>
      </c>
      <c r="E482" s="7">
        <v>0</v>
      </c>
      <c r="F482" s="7">
        <v>0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190">
        <v>-183333.31499999997</v>
      </c>
      <c r="S482" s="163">
        <v>23</v>
      </c>
      <c r="T482" s="72"/>
      <c r="U482" s="68"/>
      <c r="V482" s="68"/>
    </row>
    <row r="483" spans="1:22" ht="12.75" customHeight="1" outlineLevel="1">
      <c r="A483" s="161" t="s">
        <v>446</v>
      </c>
      <c r="B483" s="161" t="s">
        <v>44</v>
      </c>
      <c r="C483" s="161" t="s">
        <v>44</v>
      </c>
      <c r="D483" s="161" t="s">
        <v>447</v>
      </c>
      <c r="E483" s="7">
        <v>0</v>
      </c>
      <c r="F483" s="7">
        <v>0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190">
        <v>-24447.481250000001</v>
      </c>
      <c r="S483" s="163"/>
      <c r="T483" s="72"/>
      <c r="U483" s="68"/>
      <c r="V483" s="68"/>
    </row>
    <row r="484" spans="1:22" ht="12.75" customHeight="1" outlineLevel="1">
      <c r="A484" s="161" t="s">
        <v>448</v>
      </c>
      <c r="B484" s="161" t="s">
        <v>44</v>
      </c>
      <c r="C484" s="161" t="s">
        <v>44</v>
      </c>
      <c r="D484" s="161" t="s">
        <v>449</v>
      </c>
      <c r="E484" s="7">
        <v>0</v>
      </c>
      <c r="F484" s="7">
        <v>0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190">
        <v>-15246.666666666666</v>
      </c>
      <c r="S484" s="163"/>
      <c r="T484" s="72"/>
      <c r="U484" s="68"/>
      <c r="V484" s="68"/>
    </row>
    <row r="485" spans="1:22" ht="12.75" customHeight="1" outlineLevel="1">
      <c r="A485" s="161" t="s">
        <v>450</v>
      </c>
      <c r="B485" s="161" t="s">
        <v>44</v>
      </c>
      <c r="C485" s="161" t="s">
        <v>44</v>
      </c>
      <c r="D485" s="161" t="s">
        <v>451</v>
      </c>
      <c r="E485" s="7">
        <v>174000</v>
      </c>
      <c r="F485" s="7">
        <v>174000</v>
      </c>
      <c r="G485" s="7">
        <v>174000</v>
      </c>
      <c r="H485" s="7">
        <v>174000</v>
      </c>
      <c r="I485" s="7">
        <v>174000</v>
      </c>
      <c r="J485" s="7">
        <v>174000</v>
      </c>
      <c r="K485" s="7">
        <v>174000</v>
      </c>
      <c r="L485" s="7">
        <v>174000</v>
      </c>
      <c r="M485" s="7">
        <v>174000</v>
      </c>
      <c r="N485" s="7">
        <v>174000</v>
      </c>
      <c r="O485" s="7">
        <v>174000</v>
      </c>
      <c r="P485" s="7">
        <v>174000</v>
      </c>
      <c r="Q485" s="7">
        <v>174000</v>
      </c>
      <c r="R485" s="190">
        <v>-218.11708333333385</v>
      </c>
      <c r="S485" s="163"/>
      <c r="T485" s="72"/>
      <c r="U485" s="68"/>
      <c r="V485" s="68"/>
    </row>
    <row r="486" spans="1:22" ht="12.75" customHeight="1" outlineLevel="1">
      <c r="A486" s="161" t="s">
        <v>452</v>
      </c>
      <c r="B486" s="161" t="s">
        <v>44</v>
      </c>
      <c r="C486" s="161" t="s">
        <v>44</v>
      </c>
      <c r="D486" s="161" t="s">
        <v>453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190">
        <v>-15990.884166666669</v>
      </c>
      <c r="S486" s="163">
        <v>45</v>
      </c>
      <c r="T486" s="72"/>
      <c r="U486" s="68"/>
      <c r="V486" s="68"/>
    </row>
    <row r="487" spans="1:22" ht="12.75" customHeight="1" outlineLevel="1">
      <c r="A487" s="161" t="s">
        <v>454</v>
      </c>
      <c r="B487" s="161" t="s">
        <v>44</v>
      </c>
      <c r="C487" s="161" t="s">
        <v>44</v>
      </c>
      <c r="D487" s="161" t="s">
        <v>896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190">
        <v>-164.24958333333333</v>
      </c>
      <c r="S487" s="163">
        <v>45</v>
      </c>
      <c r="T487" s="72"/>
      <c r="U487" s="68"/>
      <c r="V487" s="68"/>
    </row>
    <row r="488" spans="1:22" ht="12.75" customHeight="1" outlineLevel="1">
      <c r="A488" s="161" t="s">
        <v>897</v>
      </c>
      <c r="B488" s="161" t="s">
        <v>44</v>
      </c>
      <c r="C488" s="161" t="s">
        <v>44</v>
      </c>
      <c r="D488" s="161" t="s">
        <v>898</v>
      </c>
      <c r="E488" s="7">
        <v>0</v>
      </c>
      <c r="F488" s="7">
        <v>0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190">
        <v>9.9999999999999985E-3</v>
      </c>
      <c r="S488" s="163">
        <v>45</v>
      </c>
      <c r="T488" s="72"/>
      <c r="U488" s="68"/>
      <c r="V488" s="68"/>
    </row>
    <row r="489" spans="1:22" ht="12.75" customHeight="1" outlineLevel="1">
      <c r="A489" s="161" t="s">
        <v>455</v>
      </c>
      <c r="B489" s="161" t="s">
        <v>44</v>
      </c>
      <c r="C489" s="161" t="s">
        <v>44</v>
      </c>
      <c r="D489" s="161" t="s">
        <v>899</v>
      </c>
      <c r="E489" s="7">
        <v>678434.4</v>
      </c>
      <c r="F489" s="7">
        <v>678981.8</v>
      </c>
      <c r="G489" s="7">
        <v>678981.8</v>
      </c>
      <c r="H489" s="7">
        <v>679495.03</v>
      </c>
      <c r="I489" s="7">
        <v>679495.03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190">
        <v>-705946.09999999974</v>
      </c>
      <c r="S489" s="163"/>
      <c r="T489" s="72"/>
      <c r="U489" s="68"/>
      <c r="V489" s="68"/>
    </row>
    <row r="490" spans="1:22" ht="12.75" customHeight="1" outlineLevel="1">
      <c r="A490" s="161" t="s">
        <v>456</v>
      </c>
      <c r="B490" s="161" t="s">
        <v>32</v>
      </c>
      <c r="C490" s="161" t="s">
        <v>29</v>
      </c>
      <c r="D490" s="161" t="s">
        <v>457</v>
      </c>
      <c r="E490" s="7">
        <v>0</v>
      </c>
      <c r="F490" s="7">
        <v>0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190">
        <v>21.529166666666669</v>
      </c>
      <c r="S490" s="163">
        <v>21</v>
      </c>
      <c r="T490" s="72"/>
      <c r="U490" s="68"/>
      <c r="V490" s="68"/>
    </row>
    <row r="491" spans="1:22" ht="12.75" customHeight="1" outlineLevel="1">
      <c r="A491" s="161" t="s">
        <v>456</v>
      </c>
      <c r="B491" s="161" t="s">
        <v>44</v>
      </c>
      <c r="C491" s="161" t="s">
        <v>44</v>
      </c>
      <c r="D491" s="161" t="s">
        <v>457</v>
      </c>
      <c r="E491" s="7">
        <v>0</v>
      </c>
      <c r="F491" s="7">
        <v>0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190">
        <v>-7447759.4024999989</v>
      </c>
      <c r="S491" s="163">
        <v>21</v>
      </c>
      <c r="T491" s="72"/>
      <c r="U491" s="68"/>
      <c r="V491" s="68"/>
    </row>
    <row r="492" spans="1:22" ht="12.75" customHeight="1" outlineLevel="1">
      <c r="A492" s="161" t="s">
        <v>458</v>
      </c>
      <c r="B492" s="161" t="s">
        <v>44</v>
      </c>
      <c r="C492" s="161" t="s">
        <v>44</v>
      </c>
      <c r="D492" s="161" t="s">
        <v>459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190">
        <v>-101043.40625</v>
      </c>
      <c r="S492" s="163">
        <v>21</v>
      </c>
      <c r="T492" s="72"/>
      <c r="U492" s="68"/>
      <c r="V492" s="68"/>
    </row>
    <row r="493" spans="1:22" ht="12.75" customHeight="1" outlineLevel="1">
      <c r="A493" s="161" t="s">
        <v>900</v>
      </c>
      <c r="B493" s="161" t="s">
        <v>44</v>
      </c>
      <c r="C493" s="161" t="s">
        <v>44</v>
      </c>
      <c r="D493" s="161" t="s">
        <v>460</v>
      </c>
      <c r="E493" s="7">
        <v>0</v>
      </c>
      <c r="F493" s="7">
        <v>0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190">
        <v>-62164.355833333335</v>
      </c>
      <c r="S493" s="163">
        <v>21</v>
      </c>
      <c r="T493" s="72"/>
      <c r="U493" s="68"/>
      <c r="V493" s="68"/>
    </row>
    <row r="494" spans="1:22" ht="12.75" customHeight="1" outlineLevel="1">
      <c r="A494" s="161" t="s">
        <v>461</v>
      </c>
      <c r="B494" s="161" t="s">
        <v>44</v>
      </c>
      <c r="C494" s="161" t="s">
        <v>44</v>
      </c>
      <c r="D494" s="161" t="s">
        <v>462</v>
      </c>
      <c r="E494" s="7">
        <v>0</v>
      </c>
      <c r="F494" s="7">
        <v>355.45</v>
      </c>
      <c r="G494" s="7">
        <v>5832.36</v>
      </c>
      <c r="H494" s="7">
        <v>-18.16</v>
      </c>
      <c r="I494" s="7">
        <v>467.71000000000004</v>
      </c>
      <c r="J494" s="7">
        <v>-557.57000000000005</v>
      </c>
      <c r="K494" s="7">
        <v>0</v>
      </c>
      <c r="L494" s="7">
        <v>0</v>
      </c>
      <c r="M494" s="7">
        <v>-1591.52</v>
      </c>
      <c r="N494" s="7">
        <v>-116.19</v>
      </c>
      <c r="O494" s="7">
        <v>0</v>
      </c>
      <c r="P494" s="7">
        <v>5951.07</v>
      </c>
      <c r="Q494" s="7">
        <v>0</v>
      </c>
      <c r="R494" s="190">
        <v>-792293.01250000007</v>
      </c>
      <c r="S494" s="163">
        <v>21</v>
      </c>
      <c r="T494" s="72"/>
      <c r="U494" s="68"/>
      <c r="V494" s="68"/>
    </row>
    <row r="495" spans="1:22" ht="12.75" customHeight="1" outlineLevel="1">
      <c r="A495" s="161" t="s">
        <v>464</v>
      </c>
      <c r="B495" s="161" t="s">
        <v>44</v>
      </c>
      <c r="C495" s="161" t="s">
        <v>44</v>
      </c>
      <c r="D495" s="161" t="s">
        <v>463</v>
      </c>
      <c r="E495" s="7">
        <v>-45538.31</v>
      </c>
      <c r="F495" s="7">
        <v>-24455.98</v>
      </c>
      <c r="G495" s="7">
        <v>-8114.8200000000006</v>
      </c>
      <c r="H495" s="7">
        <v>-293057.41000000003</v>
      </c>
      <c r="I495" s="7">
        <v>-27362.66</v>
      </c>
      <c r="J495" s="7">
        <v>-16301.710000000001</v>
      </c>
      <c r="K495" s="7">
        <v>-6009.7</v>
      </c>
      <c r="L495" s="7">
        <v>-41242.660000000003</v>
      </c>
      <c r="M495" s="7">
        <v>-14134.93</v>
      </c>
      <c r="N495" s="7">
        <v>-267969.2</v>
      </c>
      <c r="O495" s="7">
        <v>-66945.69</v>
      </c>
      <c r="P495" s="7">
        <v>-18906.240000000002</v>
      </c>
      <c r="Q495" s="7">
        <v>-17679.560000000001</v>
      </c>
      <c r="R495" s="190">
        <v>12059847.574166665</v>
      </c>
      <c r="S495" s="163"/>
      <c r="T495" s="72"/>
      <c r="U495" s="68"/>
      <c r="V495" s="68"/>
    </row>
    <row r="496" spans="1:22" ht="12.75" customHeight="1" outlineLevel="1">
      <c r="A496" s="161" t="s">
        <v>465</v>
      </c>
      <c r="B496" s="161" t="s">
        <v>44</v>
      </c>
      <c r="C496" s="161" t="s">
        <v>44</v>
      </c>
      <c r="D496" s="161" t="s">
        <v>466</v>
      </c>
      <c r="E496" s="7">
        <v>0</v>
      </c>
      <c r="F496" s="7">
        <v>0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190">
        <v>-775556.69041666668</v>
      </c>
      <c r="S496" s="163"/>
      <c r="T496" s="72"/>
      <c r="U496" s="68"/>
      <c r="V496" s="68"/>
    </row>
    <row r="497" spans="1:22" ht="12.75" customHeight="1" outlineLevel="1">
      <c r="A497" s="161" t="s">
        <v>467</v>
      </c>
      <c r="B497" s="161" t="s">
        <v>24</v>
      </c>
      <c r="C497" s="161" t="s">
        <v>28</v>
      </c>
      <c r="D497" s="161" t="s">
        <v>901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190">
        <v>5477.8708333333334</v>
      </c>
      <c r="S497" s="163">
        <v>0</v>
      </c>
      <c r="T497" s="72"/>
      <c r="U497" s="68"/>
      <c r="V497" s="68"/>
    </row>
    <row r="498" spans="1:22" ht="12.75" customHeight="1" outlineLevel="1">
      <c r="A498" s="161" t="s">
        <v>467</v>
      </c>
      <c r="B498" s="161" t="s">
        <v>24</v>
      </c>
      <c r="C498" s="161" t="s">
        <v>29</v>
      </c>
      <c r="D498" s="161" t="s">
        <v>901</v>
      </c>
      <c r="E498" s="7">
        <v>0</v>
      </c>
      <c r="F498" s="7">
        <v>0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190">
        <v>-32708.289583333331</v>
      </c>
      <c r="S498" s="163">
        <v>0</v>
      </c>
      <c r="T498" s="72"/>
      <c r="U498" s="68"/>
      <c r="V498" s="68"/>
    </row>
    <row r="499" spans="1:22" ht="12.75" customHeight="1" outlineLevel="1">
      <c r="A499" s="161" t="s">
        <v>467</v>
      </c>
      <c r="B499" s="161" t="s">
        <v>30</v>
      </c>
      <c r="C499" s="161" t="s">
        <v>28</v>
      </c>
      <c r="D499" s="161" t="s">
        <v>901</v>
      </c>
      <c r="E499" s="7">
        <v>15196144.859999999</v>
      </c>
      <c r="F499" s="7">
        <v>15018743.08</v>
      </c>
      <c r="G499" s="7">
        <v>14841341.279999999</v>
      </c>
      <c r="H499" s="7">
        <v>14663939.5</v>
      </c>
      <c r="I499" s="7">
        <v>14486356</v>
      </c>
      <c r="J499" s="7">
        <v>15510917.01</v>
      </c>
      <c r="K499" s="7">
        <v>15258945.08</v>
      </c>
      <c r="L499" s="7">
        <v>15067798.460000001</v>
      </c>
      <c r="M499" s="7">
        <v>14880036.470000001</v>
      </c>
      <c r="N499" s="7">
        <v>14692274.48</v>
      </c>
      <c r="O499" s="7">
        <v>14504512.49</v>
      </c>
      <c r="P499" s="7">
        <v>14323629.189999999</v>
      </c>
      <c r="Q499" s="7">
        <v>25454074.550000001</v>
      </c>
      <c r="R499" s="190">
        <v>-3278780.8062499999</v>
      </c>
      <c r="S499" s="163">
        <v>0</v>
      </c>
      <c r="T499" s="72"/>
      <c r="U499" s="69"/>
      <c r="V499" s="68"/>
    </row>
    <row r="500" spans="1:22" ht="12.75" customHeight="1" outlineLevel="1">
      <c r="A500" s="161" t="s">
        <v>467</v>
      </c>
      <c r="B500" s="161" t="s">
        <v>30</v>
      </c>
      <c r="C500" s="161" t="s">
        <v>31</v>
      </c>
      <c r="D500" s="161" t="s">
        <v>901</v>
      </c>
      <c r="E500" s="7">
        <v>0.01</v>
      </c>
      <c r="F500" s="7">
        <v>0.01</v>
      </c>
      <c r="G500" s="7">
        <v>0.01</v>
      </c>
      <c r="H500" s="7">
        <v>0.01</v>
      </c>
      <c r="I500" s="7">
        <v>0.01</v>
      </c>
      <c r="J500" s="7">
        <v>0.01</v>
      </c>
      <c r="K500" s="7">
        <v>0.01</v>
      </c>
      <c r="L500" s="7">
        <v>0.01</v>
      </c>
      <c r="M500" s="7">
        <v>0.01</v>
      </c>
      <c r="N500" s="7">
        <v>0.01</v>
      </c>
      <c r="O500" s="7">
        <v>0.01</v>
      </c>
      <c r="P500" s="7">
        <v>0.01</v>
      </c>
      <c r="Q500" s="7">
        <v>0.01</v>
      </c>
      <c r="R500" s="190">
        <v>-4524196.4341666661</v>
      </c>
      <c r="S500" s="163">
        <v>0</v>
      </c>
      <c r="T500" s="72"/>
      <c r="U500" s="68"/>
      <c r="V500" s="68"/>
    </row>
    <row r="501" spans="1:22" ht="12.75" customHeight="1" outlineLevel="1">
      <c r="A501" s="161" t="s">
        <v>467</v>
      </c>
      <c r="B501" s="161" t="s">
        <v>30</v>
      </c>
      <c r="C501" s="161" t="s">
        <v>34</v>
      </c>
      <c r="D501" s="161" t="s">
        <v>901</v>
      </c>
      <c r="E501" s="7">
        <v>0</v>
      </c>
      <c r="F501" s="7">
        <v>0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190">
        <v>234774.4420833333</v>
      </c>
      <c r="S501" s="163">
        <v>0</v>
      </c>
      <c r="T501" s="72"/>
      <c r="U501" s="68"/>
      <c r="V501" s="68"/>
    </row>
    <row r="502" spans="1:22" ht="12.75" customHeight="1" outlineLevel="1">
      <c r="A502" s="161" t="s">
        <v>467</v>
      </c>
      <c r="B502" s="161" t="s">
        <v>30</v>
      </c>
      <c r="C502" s="161" t="s">
        <v>29</v>
      </c>
      <c r="D502" s="161" t="s">
        <v>901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190">
        <v>-9886974.9299999997</v>
      </c>
      <c r="S502" s="163">
        <v>0</v>
      </c>
      <c r="T502" s="72"/>
      <c r="U502" s="68"/>
      <c r="V502" s="68"/>
    </row>
    <row r="503" spans="1:22" ht="12.75" customHeight="1" outlineLevel="1">
      <c r="A503" s="161" t="s">
        <v>467</v>
      </c>
      <c r="B503" s="161" t="s">
        <v>32</v>
      </c>
      <c r="C503" s="161" t="s">
        <v>28</v>
      </c>
      <c r="D503" s="161" t="s">
        <v>901</v>
      </c>
      <c r="E503" s="7">
        <v>11603723</v>
      </c>
      <c r="F503" s="7">
        <v>11603723</v>
      </c>
      <c r="G503" s="7">
        <v>11603723</v>
      </c>
      <c r="H503" s="7">
        <v>11603723</v>
      </c>
      <c r="I503" s="7">
        <v>11603723</v>
      </c>
      <c r="J503" s="7">
        <v>11603723</v>
      </c>
      <c r="K503" s="7">
        <v>11603723</v>
      </c>
      <c r="L503" s="7">
        <v>11603723</v>
      </c>
      <c r="M503" s="7">
        <v>11603723</v>
      </c>
      <c r="N503" s="7">
        <v>11603723</v>
      </c>
      <c r="O503" s="7">
        <v>11603723</v>
      </c>
      <c r="P503" s="7">
        <v>11603723</v>
      </c>
      <c r="Q503" s="7">
        <v>11133372</v>
      </c>
      <c r="R503" s="190">
        <v>-1147041.2849999999</v>
      </c>
      <c r="S503" s="163">
        <v>0</v>
      </c>
      <c r="T503" s="72"/>
      <c r="U503" s="68"/>
      <c r="V503" s="68"/>
    </row>
    <row r="504" spans="1:22" ht="12.75" customHeight="1" outlineLevel="1">
      <c r="A504" s="161" t="s">
        <v>467</v>
      </c>
      <c r="B504" s="161" t="s">
        <v>32</v>
      </c>
      <c r="C504" s="161" t="s">
        <v>34</v>
      </c>
      <c r="D504" s="161" t="s">
        <v>901</v>
      </c>
      <c r="E504" s="7">
        <v>0</v>
      </c>
      <c r="F504" s="7">
        <v>0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104733</v>
      </c>
      <c r="R504" s="190">
        <v>-443651.98166666669</v>
      </c>
      <c r="S504" s="163">
        <v>0</v>
      </c>
      <c r="T504" s="72"/>
      <c r="U504" s="68"/>
      <c r="V504" s="68"/>
    </row>
    <row r="505" spans="1:22" ht="12.75" customHeight="1" outlineLevel="1">
      <c r="A505" s="161" t="s">
        <v>467</v>
      </c>
      <c r="B505" s="161" t="s">
        <v>32</v>
      </c>
      <c r="C505" s="161" t="s">
        <v>29</v>
      </c>
      <c r="D505" s="161" t="s">
        <v>901</v>
      </c>
      <c r="E505" s="7">
        <v>1873443</v>
      </c>
      <c r="F505" s="7">
        <v>1873443</v>
      </c>
      <c r="G505" s="7">
        <v>1873443</v>
      </c>
      <c r="H505" s="7">
        <v>1873443</v>
      </c>
      <c r="I505" s="7">
        <v>1873443</v>
      </c>
      <c r="J505" s="7">
        <v>1873443</v>
      </c>
      <c r="K505" s="7">
        <v>1873443</v>
      </c>
      <c r="L505" s="7">
        <v>1873443</v>
      </c>
      <c r="M505" s="7">
        <v>1873443</v>
      </c>
      <c r="N505" s="7">
        <v>1880892</v>
      </c>
      <c r="O505" s="7">
        <v>1880892</v>
      </c>
      <c r="P505" s="7">
        <v>1880892</v>
      </c>
      <c r="Q505" s="7">
        <v>2723294</v>
      </c>
      <c r="R505" s="190">
        <v>-3008882.6079166667</v>
      </c>
      <c r="S505" s="163">
        <v>0</v>
      </c>
      <c r="T505" s="72"/>
      <c r="U505" s="68"/>
      <c r="V505" s="68"/>
    </row>
    <row r="506" spans="1:22" ht="12.75" customHeight="1" outlineLevel="1">
      <c r="A506" s="161" t="s">
        <v>467</v>
      </c>
      <c r="B506" s="161" t="s">
        <v>44</v>
      </c>
      <c r="C506" s="161" t="s">
        <v>44</v>
      </c>
      <c r="D506" s="161" t="s">
        <v>901</v>
      </c>
      <c r="E506" s="7">
        <v>504388</v>
      </c>
      <c r="F506" s="7">
        <v>499484</v>
      </c>
      <c r="G506" s="7">
        <v>498783</v>
      </c>
      <c r="H506" s="7">
        <v>498082</v>
      </c>
      <c r="I506" s="7">
        <v>497381</v>
      </c>
      <c r="J506" s="7">
        <v>496680</v>
      </c>
      <c r="K506" s="7">
        <v>495979</v>
      </c>
      <c r="L506" s="7">
        <v>495278</v>
      </c>
      <c r="M506" s="7">
        <v>494577</v>
      </c>
      <c r="N506" s="7">
        <v>489899</v>
      </c>
      <c r="O506" s="7">
        <v>489204</v>
      </c>
      <c r="P506" s="7">
        <v>488509</v>
      </c>
      <c r="Q506" s="7">
        <v>709268</v>
      </c>
      <c r="R506" s="190">
        <v>14220.085833333333</v>
      </c>
      <c r="S506" s="163"/>
      <c r="T506" s="72"/>
      <c r="U506" s="68"/>
      <c r="V506" s="68"/>
    </row>
    <row r="507" spans="1:22" ht="12.75" customHeight="1" outlineLevel="1">
      <c r="A507" s="161" t="s">
        <v>468</v>
      </c>
      <c r="B507" s="161" t="s">
        <v>44</v>
      </c>
      <c r="C507" s="161" t="s">
        <v>44</v>
      </c>
      <c r="D507" s="161" t="s">
        <v>469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0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190">
        <v>-95534.449583333335</v>
      </c>
      <c r="S507" s="163"/>
      <c r="T507" s="75"/>
      <c r="U507" s="68"/>
      <c r="V507" s="68"/>
    </row>
    <row r="508" spans="1:22" ht="12.75" customHeight="1" outlineLevel="1">
      <c r="A508" s="161" t="s">
        <v>470</v>
      </c>
      <c r="B508" s="161" t="s">
        <v>44</v>
      </c>
      <c r="C508" s="161" t="s">
        <v>44</v>
      </c>
      <c r="D508" s="161" t="s">
        <v>902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190">
        <v>408820.83500000002</v>
      </c>
      <c r="S508" s="163"/>
      <c r="T508" s="75"/>
      <c r="U508" s="68"/>
      <c r="V508" s="68"/>
    </row>
    <row r="509" spans="1:22" ht="12.75" customHeight="1" outlineLevel="1">
      <c r="A509" s="161" t="s">
        <v>903</v>
      </c>
      <c r="B509" s="161" t="s">
        <v>44</v>
      </c>
      <c r="C509" s="161" t="s">
        <v>44</v>
      </c>
      <c r="D509" s="161" t="s">
        <v>471</v>
      </c>
      <c r="E509" s="7">
        <v>628084.81000000006</v>
      </c>
      <c r="F509" s="7">
        <v>625072.41</v>
      </c>
      <c r="G509" s="7">
        <v>622060.01</v>
      </c>
      <c r="H509" s="7">
        <v>619047.61</v>
      </c>
      <c r="I509" s="7">
        <v>616035.21</v>
      </c>
      <c r="J509" s="7">
        <v>613022.81000000006</v>
      </c>
      <c r="K509" s="7">
        <v>610010.41</v>
      </c>
      <c r="L509" s="7">
        <v>606998.01</v>
      </c>
      <c r="M509" s="7">
        <v>603985.61</v>
      </c>
      <c r="N509" s="7">
        <v>600973.21</v>
      </c>
      <c r="O509" s="7">
        <v>597960.81000000006</v>
      </c>
      <c r="P509" s="7">
        <v>594948.41</v>
      </c>
      <c r="Q509" s="7">
        <v>591936.01</v>
      </c>
      <c r="R509" s="190">
        <v>131813.5</v>
      </c>
      <c r="S509" s="163"/>
      <c r="T509" s="72"/>
      <c r="U509" s="68"/>
      <c r="V509" s="68"/>
    </row>
    <row r="510" spans="1:22" ht="12.75" customHeight="1" outlineLevel="1">
      <c r="A510" s="161" t="s">
        <v>472</v>
      </c>
      <c r="B510" s="161" t="s">
        <v>44</v>
      </c>
      <c r="C510" s="161" t="s">
        <v>44</v>
      </c>
      <c r="D510" s="161" t="s">
        <v>473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190">
        <v>-17640216.892083332</v>
      </c>
      <c r="S510" s="163"/>
      <c r="T510" s="75"/>
      <c r="U510" s="68"/>
      <c r="V510" s="68"/>
    </row>
    <row r="511" spans="1:22" ht="12.75" customHeight="1" outlineLevel="1">
      <c r="A511" s="161" t="s">
        <v>474</v>
      </c>
      <c r="B511" s="161" t="s">
        <v>44</v>
      </c>
      <c r="C511" s="161" t="s">
        <v>44</v>
      </c>
      <c r="D511" s="161" t="s">
        <v>904</v>
      </c>
      <c r="E511" s="7">
        <v>223871</v>
      </c>
      <c r="F511" s="7">
        <v>223871</v>
      </c>
      <c r="G511" s="7">
        <v>223871</v>
      </c>
      <c r="H511" s="7">
        <v>223871</v>
      </c>
      <c r="I511" s="7">
        <v>223871</v>
      </c>
      <c r="J511" s="7">
        <v>223871</v>
      </c>
      <c r="K511" s="7">
        <v>223871</v>
      </c>
      <c r="L511" s="7">
        <v>223871</v>
      </c>
      <c r="M511" s="7">
        <v>223871</v>
      </c>
      <c r="N511" s="7">
        <v>223871</v>
      </c>
      <c r="O511" s="7">
        <v>223871</v>
      </c>
      <c r="P511" s="7">
        <v>223871</v>
      </c>
      <c r="Q511" s="7">
        <v>223871</v>
      </c>
      <c r="R511" s="190">
        <v>-169120.32874999999</v>
      </c>
      <c r="S511" s="163"/>
      <c r="T511" s="72"/>
      <c r="U511" s="68"/>
      <c r="V511" s="68"/>
    </row>
    <row r="512" spans="1:22" ht="12.75" customHeight="1" outlineLevel="1">
      <c r="A512" s="161" t="s">
        <v>475</v>
      </c>
      <c r="B512" s="161" t="s">
        <v>44</v>
      </c>
      <c r="C512" s="161" t="s">
        <v>44</v>
      </c>
      <c r="D512" s="161" t="s">
        <v>905</v>
      </c>
      <c r="E512" s="7">
        <v>5313938.59</v>
      </c>
      <c r="F512" s="7">
        <v>5330473.87</v>
      </c>
      <c r="G512" s="7">
        <v>5345652.9000000004</v>
      </c>
      <c r="H512" s="7">
        <v>5362188.18</v>
      </c>
      <c r="I512" s="7">
        <v>5385470.7599999998</v>
      </c>
      <c r="J512" s="7">
        <v>5407397.0899999999</v>
      </c>
      <c r="K512" s="7">
        <v>5430679.6699999999</v>
      </c>
      <c r="L512" s="7">
        <v>5453962.25</v>
      </c>
      <c r="M512" s="7">
        <v>5475888.5800000001</v>
      </c>
      <c r="N512" s="7">
        <v>5499171.1600000001</v>
      </c>
      <c r="O512" s="7">
        <v>5522453.3899999997</v>
      </c>
      <c r="P512" s="7">
        <v>5535700.0700000003</v>
      </c>
      <c r="Q512" s="7">
        <v>5568099.4500000002</v>
      </c>
      <c r="R512" s="190">
        <v>-9754.3154166666664</v>
      </c>
      <c r="S512" s="163"/>
      <c r="T512" s="72"/>
      <c r="U512" s="68"/>
      <c r="V512" s="68"/>
    </row>
    <row r="513" spans="1:22" ht="12.75" customHeight="1" outlineLevel="1">
      <c r="A513" s="161" t="s">
        <v>906</v>
      </c>
      <c r="B513" s="161" t="s">
        <v>44</v>
      </c>
      <c r="C513" s="161" t="s">
        <v>44</v>
      </c>
      <c r="D513" s="161" t="s">
        <v>907</v>
      </c>
      <c r="E513" s="7">
        <v>0</v>
      </c>
      <c r="F513" s="7">
        <v>0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190">
        <v>-32829.760833333334</v>
      </c>
      <c r="S513" s="163"/>
      <c r="T513" s="75"/>
      <c r="U513" s="68"/>
      <c r="V513" s="68"/>
    </row>
    <row r="514" spans="1:22" ht="12.75" customHeight="1" outlineLevel="1">
      <c r="A514" s="161" t="s">
        <v>476</v>
      </c>
      <c r="B514" s="161" t="s">
        <v>44</v>
      </c>
      <c r="C514" s="161" t="s">
        <v>44</v>
      </c>
      <c r="D514" s="161" t="s">
        <v>477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190">
        <v>-5305250.354166666</v>
      </c>
      <c r="S514" s="163"/>
      <c r="T514" s="75"/>
      <c r="U514" s="68"/>
      <c r="V514" s="68"/>
    </row>
    <row r="515" spans="1:22" ht="12.75" customHeight="1" outlineLevel="1">
      <c r="A515" s="161" t="s">
        <v>478</v>
      </c>
      <c r="B515" s="161" t="s">
        <v>24</v>
      </c>
      <c r="C515" s="161" t="s">
        <v>29</v>
      </c>
      <c r="D515" s="161" t="s">
        <v>479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190">
        <v>-25.776666666666667</v>
      </c>
      <c r="S515" s="163"/>
      <c r="T515" s="75"/>
      <c r="U515" s="68"/>
      <c r="V515" s="68"/>
    </row>
    <row r="516" spans="1:22" ht="12.75" customHeight="1" outlineLevel="1">
      <c r="A516" s="161" t="s">
        <v>478</v>
      </c>
      <c r="B516" s="161" t="s">
        <v>44</v>
      </c>
      <c r="C516" s="161" t="s">
        <v>44</v>
      </c>
      <c r="D516" s="161" t="s">
        <v>479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190">
        <v>29357.731666666688</v>
      </c>
      <c r="S516" s="163"/>
      <c r="T516" s="72"/>
      <c r="U516" s="68"/>
      <c r="V516" s="68"/>
    </row>
    <row r="517" spans="1:22" ht="12.75" customHeight="1" outlineLevel="1">
      <c r="A517" s="161" t="s">
        <v>480</v>
      </c>
      <c r="B517" s="161" t="s">
        <v>24</v>
      </c>
      <c r="C517" s="161" t="s">
        <v>25</v>
      </c>
      <c r="D517" s="161" t="s">
        <v>481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0</v>
      </c>
      <c r="K517" s="7">
        <v>181139.68</v>
      </c>
      <c r="L517" s="7">
        <v>181139.68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190">
        <v>-22.834166666666665</v>
      </c>
      <c r="S517" s="163"/>
      <c r="T517" s="72"/>
      <c r="U517" s="68"/>
      <c r="V517" s="68"/>
    </row>
    <row r="518" spans="1:22" ht="12.75" customHeight="1" outlineLevel="1">
      <c r="A518" s="161" t="s">
        <v>480</v>
      </c>
      <c r="B518" s="161" t="s">
        <v>24</v>
      </c>
      <c r="C518" s="161" t="s">
        <v>28</v>
      </c>
      <c r="D518" s="161" t="s">
        <v>481</v>
      </c>
      <c r="E518" s="7">
        <v>-46571.97</v>
      </c>
      <c r="F518" s="7">
        <v>-65195.310000000005</v>
      </c>
      <c r="G518" s="7">
        <v>-65256.380000000005</v>
      </c>
      <c r="H518" s="7">
        <v>-80381.39</v>
      </c>
      <c r="I518" s="7">
        <v>-81553.09</v>
      </c>
      <c r="J518" s="7">
        <v>-53244.46</v>
      </c>
      <c r="K518" s="7">
        <v>-55692.450000000004</v>
      </c>
      <c r="L518" s="7">
        <v>-62283.6</v>
      </c>
      <c r="M518" s="7">
        <v>-46956.36</v>
      </c>
      <c r="N518" s="7">
        <v>90492.040000000008</v>
      </c>
      <c r="O518" s="7">
        <v>44532.36</v>
      </c>
      <c r="P518" s="7">
        <v>7757.1500000000005</v>
      </c>
      <c r="Q518" s="7">
        <v>-15125.01</v>
      </c>
      <c r="R518" s="190">
        <v>-91.040416666666673</v>
      </c>
      <c r="S518" s="163"/>
      <c r="T518" s="72"/>
      <c r="U518" s="68"/>
      <c r="V518" s="68"/>
    </row>
    <row r="519" spans="1:22" ht="12.75" customHeight="1" outlineLevel="1">
      <c r="A519" s="161" t="s">
        <v>480</v>
      </c>
      <c r="B519" s="161" t="s">
        <v>24</v>
      </c>
      <c r="C519" s="161" t="s">
        <v>29</v>
      </c>
      <c r="D519" s="161" t="s">
        <v>481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54768.33</v>
      </c>
      <c r="L519" s="7">
        <v>54768.33</v>
      </c>
      <c r="M519" s="7">
        <v>54768.33</v>
      </c>
      <c r="N519" s="7">
        <v>54768.33</v>
      </c>
      <c r="O519" s="7">
        <v>54768.33</v>
      </c>
      <c r="P519" s="7">
        <v>54768.33</v>
      </c>
      <c r="Q519" s="7">
        <v>54768.33</v>
      </c>
      <c r="R519" s="190">
        <v>-756.33750000000009</v>
      </c>
      <c r="S519" s="163"/>
      <c r="T519" s="72"/>
      <c r="U519" s="68"/>
      <c r="V519" s="68"/>
    </row>
    <row r="520" spans="1:22" ht="12.75" customHeight="1" outlineLevel="1">
      <c r="A520" s="161" t="s">
        <v>1107</v>
      </c>
      <c r="B520" s="161" t="s">
        <v>44</v>
      </c>
      <c r="C520" s="161" t="s">
        <v>44</v>
      </c>
      <c r="D520" s="161" t="s">
        <v>1108</v>
      </c>
      <c r="E520" s="7">
        <v>0.5</v>
      </c>
      <c r="F520" s="7">
        <v>0.5</v>
      </c>
      <c r="G520" s="7">
        <v>0.5</v>
      </c>
      <c r="H520" s="7">
        <v>0.5</v>
      </c>
      <c r="I520" s="7">
        <v>0.5</v>
      </c>
      <c r="J520" s="7">
        <v>0.5</v>
      </c>
      <c r="K520" s="7">
        <v>0.5</v>
      </c>
      <c r="L520" s="7">
        <v>0.5</v>
      </c>
      <c r="M520" s="7">
        <v>0.5</v>
      </c>
      <c r="N520" s="7">
        <v>0.5</v>
      </c>
      <c r="O520" s="7">
        <v>0.5</v>
      </c>
      <c r="P520" s="7">
        <v>0.5</v>
      </c>
      <c r="Q520" s="7">
        <v>0.5</v>
      </c>
      <c r="R520" s="190">
        <v>-553.11208333333354</v>
      </c>
      <c r="S520" s="163"/>
      <c r="T520" s="72"/>
      <c r="U520" s="68"/>
      <c r="V520" s="68"/>
    </row>
    <row r="521" spans="1:22" ht="12.75" customHeight="1" outlineLevel="1">
      <c r="A521" s="161" t="s">
        <v>482</v>
      </c>
      <c r="B521" s="161" t="s">
        <v>44</v>
      </c>
      <c r="C521" s="161" t="s">
        <v>44</v>
      </c>
      <c r="D521" s="161" t="s">
        <v>483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190">
        <v>-678333.33333333337</v>
      </c>
      <c r="S521" s="163">
        <v>50</v>
      </c>
      <c r="T521" s="75"/>
      <c r="U521" s="68"/>
      <c r="V521" s="68"/>
    </row>
    <row r="522" spans="1:22" ht="12.75" customHeight="1" outlineLevel="1">
      <c r="A522" s="161" t="s">
        <v>484</v>
      </c>
      <c r="B522" s="161" t="s">
        <v>44</v>
      </c>
      <c r="C522" s="161" t="s">
        <v>44</v>
      </c>
      <c r="D522" s="161" t="s">
        <v>485</v>
      </c>
      <c r="E522" s="7">
        <v>-45.730000000000004</v>
      </c>
      <c r="F522" s="7">
        <v>-45.730000000000004</v>
      </c>
      <c r="G522" s="7">
        <v>-76.56</v>
      </c>
      <c r="H522" s="7">
        <v>0</v>
      </c>
      <c r="I522" s="7">
        <v>-16.7</v>
      </c>
      <c r="J522" s="7">
        <v>0</v>
      </c>
      <c r="K522" s="7">
        <v>0</v>
      </c>
      <c r="L522" s="7">
        <v>0</v>
      </c>
      <c r="M522" s="7">
        <v>0</v>
      </c>
      <c r="N522" s="7">
        <v>-28114.43</v>
      </c>
      <c r="O522" s="7">
        <v>-28114.43</v>
      </c>
      <c r="P522" s="7">
        <v>0</v>
      </c>
      <c r="Q522" s="7">
        <v>0</v>
      </c>
      <c r="R522" s="190">
        <v>-3896567.0270833336</v>
      </c>
      <c r="S522" s="163"/>
      <c r="T522" s="72"/>
      <c r="U522" s="68"/>
      <c r="V522" s="68"/>
    </row>
    <row r="523" spans="1:22" ht="12.75" customHeight="1" outlineLevel="1">
      <c r="A523" s="161" t="s">
        <v>908</v>
      </c>
      <c r="B523" s="161" t="s">
        <v>44</v>
      </c>
      <c r="C523" s="161" t="s">
        <v>44</v>
      </c>
      <c r="D523" s="161" t="s">
        <v>486</v>
      </c>
      <c r="E523" s="7">
        <v>-829163.02</v>
      </c>
      <c r="F523" s="7">
        <v>-846049.37</v>
      </c>
      <c r="G523" s="7">
        <v>-703107.74</v>
      </c>
      <c r="H523" s="7">
        <v>-664715.04</v>
      </c>
      <c r="I523" s="7">
        <v>-541433.31000000006</v>
      </c>
      <c r="J523" s="7">
        <v>-483194.57</v>
      </c>
      <c r="K523" s="7">
        <v>-441600.12</v>
      </c>
      <c r="L523" s="7">
        <v>-394100.66000000003</v>
      </c>
      <c r="M523" s="7">
        <v>-320435.95</v>
      </c>
      <c r="N523" s="7">
        <v>-243316.69</v>
      </c>
      <c r="O523" s="7">
        <v>-225030.03</v>
      </c>
      <c r="P523" s="7">
        <v>-252922.09</v>
      </c>
      <c r="Q523" s="7">
        <v>-163208.05000000002</v>
      </c>
      <c r="R523" s="190">
        <v>-500833.33333333331</v>
      </c>
      <c r="S523" s="163"/>
      <c r="T523" s="72"/>
      <c r="U523" s="68"/>
      <c r="V523" s="68"/>
    </row>
    <row r="524" spans="1:22" ht="12.75" customHeight="1" outlineLevel="1">
      <c r="A524" s="161" t="s">
        <v>1109</v>
      </c>
      <c r="B524" s="161" t="s">
        <v>44</v>
      </c>
      <c r="C524" s="161" t="s">
        <v>44</v>
      </c>
      <c r="D524" s="161" t="s">
        <v>1110</v>
      </c>
      <c r="E524" s="7">
        <v>-1328424.51</v>
      </c>
      <c r="F524" s="7">
        <v>-1141657.23</v>
      </c>
      <c r="G524" s="7">
        <v>-928759.1</v>
      </c>
      <c r="H524" s="7">
        <v>-957944.19000000006</v>
      </c>
      <c r="I524" s="7">
        <v>-911957.66</v>
      </c>
      <c r="J524" s="7">
        <v>-658575.67000000004</v>
      </c>
      <c r="K524" s="7">
        <v>-580782.07999999996</v>
      </c>
      <c r="L524" s="7">
        <v>-368475.37</v>
      </c>
      <c r="M524" s="7">
        <v>-16334.380000000001</v>
      </c>
      <c r="N524" s="7">
        <v>57849.33</v>
      </c>
      <c r="O524" s="7">
        <v>128035.3</v>
      </c>
      <c r="P524" s="7">
        <v>154154.96</v>
      </c>
      <c r="Q524" s="7">
        <v>288067.87</v>
      </c>
      <c r="R524" s="190">
        <v>-13058.4625</v>
      </c>
      <c r="S524" s="163"/>
      <c r="T524" s="72"/>
      <c r="U524" s="68"/>
      <c r="V524" s="68"/>
    </row>
    <row r="525" spans="1:22" ht="12.75" customHeight="1" outlineLevel="1">
      <c r="A525" s="161" t="s">
        <v>487</v>
      </c>
      <c r="B525" s="161" t="s">
        <v>44</v>
      </c>
      <c r="C525" s="161" t="s">
        <v>44</v>
      </c>
      <c r="D525" s="161" t="s">
        <v>488</v>
      </c>
      <c r="E525" s="7">
        <v>-7.41</v>
      </c>
      <c r="F525" s="7">
        <v>-7.41</v>
      </c>
      <c r="G525" s="7">
        <v>-21.990000000000002</v>
      </c>
      <c r="H525" s="7">
        <v>-0.02</v>
      </c>
      <c r="I525" s="7">
        <v>-0.02</v>
      </c>
      <c r="J525" s="7">
        <v>-0.02</v>
      </c>
      <c r="K525" s="7">
        <v>-0.02</v>
      </c>
      <c r="L525" s="7">
        <v>-0.02</v>
      </c>
      <c r="M525" s="7">
        <v>-0.02</v>
      </c>
      <c r="N525" s="7">
        <v>-0.02</v>
      </c>
      <c r="O525" s="7">
        <v>-0.02</v>
      </c>
      <c r="P525" s="7">
        <v>-0.02</v>
      </c>
      <c r="Q525" s="7">
        <v>-0.02</v>
      </c>
      <c r="R525" s="190">
        <v>161286.44499999998</v>
      </c>
      <c r="S525" s="163"/>
      <c r="T525" s="72"/>
      <c r="U525" s="68"/>
      <c r="V525" s="68"/>
    </row>
    <row r="526" spans="1:22" ht="12.75" customHeight="1" outlineLevel="1">
      <c r="A526" s="161" t="s">
        <v>489</v>
      </c>
      <c r="B526" s="161" t="s">
        <v>30</v>
      </c>
      <c r="C526" s="161" t="s">
        <v>27</v>
      </c>
      <c r="D526" s="161" t="s">
        <v>490</v>
      </c>
      <c r="E526" s="7">
        <v>-569319.04</v>
      </c>
      <c r="F526" s="7">
        <v>-481400.54000000004</v>
      </c>
      <c r="G526" s="7">
        <v>-433396.47999999998</v>
      </c>
      <c r="H526" s="7">
        <v>-383564.62</v>
      </c>
      <c r="I526" s="7">
        <v>-341018.14</v>
      </c>
      <c r="J526" s="7">
        <v>-330525.71000000002</v>
      </c>
      <c r="K526" s="7">
        <v>-343028.71</v>
      </c>
      <c r="L526" s="7">
        <v>-412172</v>
      </c>
      <c r="M526" s="7">
        <v>-434049.64</v>
      </c>
      <c r="N526" s="7">
        <v>-455450.77</v>
      </c>
      <c r="O526" s="7">
        <v>-465421.37</v>
      </c>
      <c r="P526" s="7">
        <v>-427332.77</v>
      </c>
      <c r="Q526" s="7">
        <v>-285159.05</v>
      </c>
      <c r="R526" s="190">
        <v>-920163.25</v>
      </c>
      <c r="S526" s="163">
        <v>0</v>
      </c>
      <c r="T526" s="72"/>
      <c r="U526" s="68"/>
      <c r="V526" s="68"/>
    </row>
    <row r="527" spans="1:22" ht="12.75" customHeight="1" outlineLevel="1">
      <c r="A527" s="161" t="s">
        <v>491</v>
      </c>
      <c r="B527" s="161" t="s">
        <v>30</v>
      </c>
      <c r="C527" s="161" t="s">
        <v>27</v>
      </c>
      <c r="D527" s="161" t="s">
        <v>492</v>
      </c>
      <c r="E527" s="7">
        <v>-1436027.8800000001</v>
      </c>
      <c r="F527" s="7">
        <v>-1303646.69</v>
      </c>
      <c r="G527" s="7">
        <v>-1279912.6599999999</v>
      </c>
      <c r="H527" s="7">
        <v>-1244676.3600000001</v>
      </c>
      <c r="I527" s="7">
        <v>-1213322.3600000001</v>
      </c>
      <c r="J527" s="7">
        <v>-1099708.6100000001</v>
      </c>
      <c r="K527" s="7">
        <v>-1101236.68</v>
      </c>
      <c r="L527" s="7">
        <v>-1185072.6000000001</v>
      </c>
      <c r="M527" s="7">
        <v>-1177102.6000000001</v>
      </c>
      <c r="N527" s="7">
        <v>-1218857.25</v>
      </c>
      <c r="O527" s="7">
        <v>-1235580.8</v>
      </c>
      <c r="P527" s="7">
        <v>-1239388.6599999999</v>
      </c>
      <c r="Q527" s="7">
        <v>-1039592.45</v>
      </c>
      <c r="R527" s="190">
        <v>-106945.53166666666</v>
      </c>
      <c r="S527" s="163">
        <v>0</v>
      </c>
      <c r="T527" s="72"/>
      <c r="U527" s="68"/>
      <c r="V527" s="68"/>
    </row>
    <row r="528" spans="1:22" ht="12.75" customHeight="1" outlineLevel="1">
      <c r="A528" s="161" t="s">
        <v>909</v>
      </c>
      <c r="B528" s="161" t="s">
        <v>44</v>
      </c>
      <c r="C528" s="161" t="s">
        <v>44</v>
      </c>
      <c r="D528" s="161" t="s">
        <v>493</v>
      </c>
      <c r="E528" s="7">
        <v>-14641873.49</v>
      </c>
      <c r="F528" s="7">
        <v>-14253711.74</v>
      </c>
      <c r="G528" s="7">
        <v>-13865549.99</v>
      </c>
      <c r="H528" s="7">
        <v>-12708088.24</v>
      </c>
      <c r="I528" s="7">
        <v>-12319926.49</v>
      </c>
      <c r="J528" s="7">
        <v>-11931764.74</v>
      </c>
      <c r="K528" s="7">
        <v>-11543603.23</v>
      </c>
      <c r="L528" s="7">
        <v>-11155441.48</v>
      </c>
      <c r="M528" s="7">
        <v>-10767279.970000001</v>
      </c>
      <c r="N528" s="7">
        <v>-10422409.460000001</v>
      </c>
      <c r="O528" s="7">
        <v>-10034247.710000001</v>
      </c>
      <c r="P528" s="7">
        <v>-9721998.1400000006</v>
      </c>
      <c r="Q528" s="7">
        <v>-15174977.560000001</v>
      </c>
      <c r="R528" s="190">
        <v>-2698583.3333333335</v>
      </c>
      <c r="S528" s="163">
        <v>23</v>
      </c>
      <c r="T528" s="72"/>
      <c r="U528" s="68"/>
      <c r="V528" s="68"/>
    </row>
    <row r="529" spans="1:22" ht="12.75" customHeight="1" outlineLevel="1">
      <c r="A529" s="161" t="s">
        <v>494</v>
      </c>
      <c r="B529" s="161" t="s">
        <v>24</v>
      </c>
      <c r="C529" s="161" t="s">
        <v>28</v>
      </c>
      <c r="D529" s="161" t="s">
        <v>495</v>
      </c>
      <c r="E529" s="7">
        <v>0</v>
      </c>
      <c r="F529" s="7">
        <v>0</v>
      </c>
      <c r="G529" s="7">
        <v>0</v>
      </c>
      <c r="H529" s="7">
        <v>-769300</v>
      </c>
      <c r="I529" s="7">
        <v>-769300</v>
      </c>
      <c r="J529" s="7">
        <v>-769300</v>
      </c>
      <c r="K529" s="7">
        <v>-769300</v>
      </c>
      <c r="L529" s="7">
        <v>-769300</v>
      </c>
      <c r="M529" s="7">
        <v>-769300</v>
      </c>
      <c r="N529" s="7">
        <v>-769300</v>
      </c>
      <c r="O529" s="7">
        <v>-769300</v>
      </c>
      <c r="P529" s="7">
        <v>-769300</v>
      </c>
      <c r="Q529" s="7">
        <v>-769300</v>
      </c>
      <c r="R529" s="190">
        <v>-86939.82666666666</v>
      </c>
      <c r="S529" s="163">
        <v>0</v>
      </c>
      <c r="T529" s="75"/>
      <c r="U529" s="68"/>
      <c r="V529" s="68"/>
    </row>
    <row r="530" spans="1:22" ht="12.75" customHeight="1" outlineLevel="1">
      <c r="A530" s="161" t="s">
        <v>494</v>
      </c>
      <c r="B530" s="161" t="s">
        <v>24</v>
      </c>
      <c r="C530" s="161" t="s">
        <v>29</v>
      </c>
      <c r="D530" s="161" t="s">
        <v>495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190">
        <v>241431.80000000002</v>
      </c>
      <c r="S530" s="163">
        <v>0</v>
      </c>
      <c r="T530" s="75"/>
      <c r="U530" s="68"/>
      <c r="V530" s="68"/>
    </row>
    <row r="531" spans="1:22" ht="12.75" customHeight="1" outlineLevel="1">
      <c r="A531" s="161" t="s">
        <v>494</v>
      </c>
      <c r="B531" s="161" t="s">
        <v>32</v>
      </c>
      <c r="C531" s="161" t="s">
        <v>34</v>
      </c>
      <c r="D531" s="161" t="s">
        <v>495</v>
      </c>
      <c r="E531" s="7">
        <v>50645233</v>
      </c>
      <c r="F531" s="7">
        <v>50372993</v>
      </c>
      <c r="G531" s="7">
        <v>50100753</v>
      </c>
      <c r="H531" s="7">
        <v>49828513</v>
      </c>
      <c r="I531" s="7">
        <v>49556273</v>
      </c>
      <c r="J531" s="7">
        <v>49284033</v>
      </c>
      <c r="K531" s="7">
        <v>49011793</v>
      </c>
      <c r="L531" s="7">
        <v>48739553</v>
      </c>
      <c r="M531" s="7">
        <v>48467313</v>
      </c>
      <c r="N531" s="7">
        <v>48195073</v>
      </c>
      <c r="O531" s="7">
        <v>47922833</v>
      </c>
      <c r="P531" s="7">
        <v>47650593</v>
      </c>
      <c r="Q531" s="7">
        <v>47378353</v>
      </c>
      <c r="R531" s="190">
        <v>81397.472500000003</v>
      </c>
      <c r="S531" s="163">
        <v>0</v>
      </c>
      <c r="T531" s="72"/>
      <c r="U531" s="68"/>
      <c r="V531" s="68"/>
    </row>
    <row r="532" spans="1:22" ht="12.75" customHeight="1" outlineLevel="1">
      <c r="A532" s="161" t="s">
        <v>496</v>
      </c>
      <c r="B532" s="161" t="s">
        <v>44</v>
      </c>
      <c r="C532" s="161" t="s">
        <v>44</v>
      </c>
      <c r="D532" s="161" t="s">
        <v>910</v>
      </c>
      <c r="E532" s="7">
        <v>1427357.75</v>
      </c>
      <c r="F532" s="7">
        <v>1426965.75</v>
      </c>
      <c r="G532" s="7">
        <v>1426573.75</v>
      </c>
      <c r="H532" s="7">
        <v>1426181.75</v>
      </c>
      <c r="I532" s="7">
        <v>1425789.75</v>
      </c>
      <c r="J532" s="7">
        <v>1425397.75</v>
      </c>
      <c r="K532" s="7">
        <v>1425006.1</v>
      </c>
      <c r="L532" s="7">
        <v>1424614.1</v>
      </c>
      <c r="M532" s="7">
        <v>1424222.45</v>
      </c>
      <c r="N532" s="7">
        <v>1423830.8</v>
      </c>
      <c r="O532" s="7">
        <v>1423438.8</v>
      </c>
      <c r="P532" s="7">
        <v>1423112.25</v>
      </c>
      <c r="Q532" s="7">
        <v>1411647.3</v>
      </c>
      <c r="R532" s="190">
        <v>-44982.309583333343</v>
      </c>
      <c r="S532" s="163"/>
      <c r="T532" s="72"/>
      <c r="U532" s="68"/>
      <c r="V532" s="68"/>
    </row>
    <row r="533" spans="1:22" ht="12.75" customHeight="1" outlineLevel="1">
      <c r="A533" s="161" t="s">
        <v>497</v>
      </c>
      <c r="B533" s="161" t="s">
        <v>30</v>
      </c>
      <c r="C533" s="161" t="s">
        <v>28</v>
      </c>
      <c r="D533" s="161" t="s">
        <v>498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190">
        <v>-485671.07791666657</v>
      </c>
      <c r="S533" s="163">
        <v>0</v>
      </c>
      <c r="T533" s="75"/>
      <c r="U533" s="68"/>
      <c r="V533" s="68"/>
    </row>
    <row r="534" spans="1:22" ht="12.75" customHeight="1" outlineLevel="1">
      <c r="A534" s="161" t="s">
        <v>497</v>
      </c>
      <c r="B534" s="161" t="s">
        <v>30</v>
      </c>
      <c r="C534" s="161" t="s">
        <v>29</v>
      </c>
      <c r="D534" s="161" t="s">
        <v>498</v>
      </c>
      <c r="E534" s="7">
        <v>313266.40000000002</v>
      </c>
      <c r="F534" s="7">
        <v>289649.10000000003</v>
      </c>
      <c r="G534" s="7">
        <v>272586.59999999998</v>
      </c>
      <c r="H534" s="7">
        <v>269520.59999999998</v>
      </c>
      <c r="I534" s="7">
        <v>240435.95</v>
      </c>
      <c r="J534" s="7">
        <v>230219.45</v>
      </c>
      <c r="K534" s="7">
        <v>225699.55000000002</v>
      </c>
      <c r="L534" s="7">
        <v>248212.25</v>
      </c>
      <c r="M534" s="7">
        <v>235142.55000000002</v>
      </c>
      <c r="N534" s="7">
        <v>223843.5</v>
      </c>
      <c r="O534" s="7">
        <v>316000.60000000003</v>
      </c>
      <c r="P534" s="7">
        <v>188505.75</v>
      </c>
      <c r="Q534" s="7">
        <v>188030.45</v>
      </c>
      <c r="R534" s="190">
        <v>-2112966.0862500002</v>
      </c>
      <c r="S534" s="163">
        <v>0</v>
      </c>
      <c r="T534" s="72"/>
      <c r="U534" s="68"/>
      <c r="V534" s="68"/>
    </row>
    <row r="535" spans="1:22" ht="12.75" customHeight="1" outlineLevel="1">
      <c r="A535" s="161" t="s">
        <v>497</v>
      </c>
      <c r="B535" s="161" t="s">
        <v>32</v>
      </c>
      <c r="C535" s="161" t="s">
        <v>28</v>
      </c>
      <c r="D535" s="161" t="s">
        <v>498</v>
      </c>
      <c r="E535" s="7">
        <v>1299559.1499999999</v>
      </c>
      <c r="F535" s="7">
        <v>1151592.1000000001</v>
      </c>
      <c r="G535" s="7">
        <v>555266.65</v>
      </c>
      <c r="H535" s="7">
        <v>298473.05</v>
      </c>
      <c r="I535" s="7">
        <v>279931.45</v>
      </c>
      <c r="J535" s="7">
        <v>269492.7</v>
      </c>
      <c r="K535" s="7">
        <v>272588.09999999998</v>
      </c>
      <c r="L535" s="7">
        <v>305505.95</v>
      </c>
      <c r="M535" s="7">
        <v>303128.05</v>
      </c>
      <c r="N535" s="7">
        <v>276424.8</v>
      </c>
      <c r="O535" s="7">
        <v>310157.8</v>
      </c>
      <c r="P535" s="7">
        <v>434633.55</v>
      </c>
      <c r="Q535" s="7">
        <v>433209.75</v>
      </c>
      <c r="R535" s="190">
        <v>-727037.81374999986</v>
      </c>
      <c r="S535" s="163">
        <v>0</v>
      </c>
      <c r="T535" s="72"/>
      <c r="U535" s="68"/>
      <c r="V535" s="68"/>
    </row>
    <row r="536" spans="1:22" ht="12.75" customHeight="1" outlineLevel="1">
      <c r="A536" s="161" t="s">
        <v>497</v>
      </c>
      <c r="B536" s="161" t="s">
        <v>32</v>
      </c>
      <c r="C536" s="161" t="s">
        <v>29</v>
      </c>
      <c r="D536" s="161" t="s">
        <v>498</v>
      </c>
      <c r="E536" s="7">
        <v>124511.5</v>
      </c>
      <c r="F536" s="7">
        <v>98523.650000000009</v>
      </c>
      <c r="G536" s="7">
        <v>77355.650000000009</v>
      </c>
      <c r="H536" s="7">
        <v>67007.899999999994</v>
      </c>
      <c r="I536" s="7">
        <v>46816.75</v>
      </c>
      <c r="J536" s="7">
        <v>33173.4</v>
      </c>
      <c r="K536" s="7">
        <v>20689.600000000002</v>
      </c>
      <c r="L536" s="7">
        <v>15408.1</v>
      </c>
      <c r="M536" s="7">
        <v>-0.3</v>
      </c>
      <c r="N536" s="7">
        <v>21465.9</v>
      </c>
      <c r="O536" s="7">
        <v>38493.75</v>
      </c>
      <c r="P536" s="7">
        <v>81269.7</v>
      </c>
      <c r="Q536" s="7">
        <v>86902.25</v>
      </c>
      <c r="R536" s="190">
        <v>426542.4375</v>
      </c>
      <c r="S536" s="163">
        <v>0</v>
      </c>
      <c r="T536" s="72"/>
      <c r="U536" s="68"/>
      <c r="V536" s="68"/>
    </row>
    <row r="537" spans="1:22" ht="12.75" customHeight="1" outlineLevel="1">
      <c r="A537" s="161" t="s">
        <v>497</v>
      </c>
      <c r="B537" s="161" t="s">
        <v>44</v>
      </c>
      <c r="C537" s="161" t="s">
        <v>44</v>
      </c>
      <c r="D537" s="161" t="s">
        <v>498</v>
      </c>
      <c r="E537" s="7">
        <v>352277.10000000003</v>
      </c>
      <c r="F537" s="7">
        <v>305103.40000000002</v>
      </c>
      <c r="G537" s="7">
        <v>263142.95</v>
      </c>
      <c r="H537" s="7">
        <v>229526.85</v>
      </c>
      <c r="I537" s="7">
        <v>235191.95</v>
      </c>
      <c r="J537" s="7">
        <v>169360.80000000002</v>
      </c>
      <c r="K537" s="7">
        <v>119998.90000000001</v>
      </c>
      <c r="L537" s="7">
        <v>95140.150000000009</v>
      </c>
      <c r="M537" s="7">
        <v>0</v>
      </c>
      <c r="N537" s="7">
        <v>106092.35</v>
      </c>
      <c r="O537" s="7">
        <v>210173.25</v>
      </c>
      <c r="P537" s="7">
        <v>434148.4</v>
      </c>
      <c r="Q537" s="7">
        <v>472422.3</v>
      </c>
      <c r="R537" s="190">
        <v>-21.302499999999998</v>
      </c>
      <c r="S537" s="163"/>
      <c r="T537" s="72"/>
      <c r="U537" s="68"/>
      <c r="V537" s="68"/>
    </row>
    <row r="538" spans="1:22" ht="12.75" customHeight="1" outlineLevel="1">
      <c r="A538" s="161" t="s">
        <v>499</v>
      </c>
      <c r="B538" s="161" t="s">
        <v>44</v>
      </c>
      <c r="C538" s="161" t="s">
        <v>44</v>
      </c>
      <c r="D538" s="161" t="s">
        <v>500</v>
      </c>
      <c r="E538" s="7">
        <v>0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190">
        <v>-15648592.835833333</v>
      </c>
      <c r="S538" s="163"/>
      <c r="T538" s="75"/>
      <c r="U538" s="68"/>
      <c r="V538" s="68"/>
    </row>
    <row r="539" spans="1:22" ht="12.75" customHeight="1" outlineLevel="1">
      <c r="A539" s="161" t="s">
        <v>501</v>
      </c>
      <c r="B539" s="161" t="s">
        <v>24</v>
      </c>
      <c r="C539" s="161" t="s">
        <v>29</v>
      </c>
      <c r="D539" s="161" t="s">
        <v>502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0</v>
      </c>
      <c r="L539" s="7">
        <v>0</v>
      </c>
      <c r="M539" s="7">
        <v>0</v>
      </c>
      <c r="N539" s="7">
        <v>0</v>
      </c>
      <c r="O539" s="7">
        <v>0</v>
      </c>
      <c r="P539" s="7">
        <v>0</v>
      </c>
      <c r="Q539" s="7">
        <v>0</v>
      </c>
      <c r="R539" s="190">
        <v>-1188367.9841666666</v>
      </c>
      <c r="S539" s="163">
        <v>50</v>
      </c>
      <c r="T539" s="72"/>
      <c r="U539" s="68"/>
      <c r="V539" s="68"/>
    </row>
    <row r="540" spans="1:22" ht="12.75" customHeight="1" outlineLevel="1">
      <c r="A540" s="161" t="s">
        <v>501</v>
      </c>
      <c r="B540" s="161" t="s">
        <v>30</v>
      </c>
      <c r="C540" s="161" t="s">
        <v>29</v>
      </c>
      <c r="D540" s="161" t="s">
        <v>502</v>
      </c>
      <c r="E540" s="7">
        <v>174684</v>
      </c>
      <c r="F540" s="7">
        <v>172609</v>
      </c>
      <c r="G540" s="7">
        <v>170534</v>
      </c>
      <c r="H540" s="7">
        <v>168459</v>
      </c>
      <c r="I540" s="7">
        <v>166384</v>
      </c>
      <c r="J540" s="7">
        <v>164309</v>
      </c>
      <c r="K540" s="7">
        <v>162234</v>
      </c>
      <c r="L540" s="7">
        <v>160159</v>
      </c>
      <c r="M540" s="7">
        <v>158084</v>
      </c>
      <c r="N540" s="7">
        <v>156009</v>
      </c>
      <c r="O540" s="7">
        <v>153934</v>
      </c>
      <c r="P540" s="7">
        <v>151859</v>
      </c>
      <c r="Q540" s="7">
        <v>149784</v>
      </c>
      <c r="R540" s="190">
        <v>-1249171.2183333335</v>
      </c>
      <c r="S540" s="163">
        <v>50</v>
      </c>
      <c r="T540" s="72"/>
      <c r="U540" s="68"/>
      <c r="V540" s="68"/>
    </row>
    <row r="541" spans="1:22" ht="12.75" customHeight="1" outlineLevel="1">
      <c r="A541" s="161" t="s">
        <v>501</v>
      </c>
      <c r="B541" s="161" t="s">
        <v>32</v>
      </c>
      <c r="C541" s="161" t="s">
        <v>34</v>
      </c>
      <c r="D541" s="161" t="s">
        <v>502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190">
        <v>-73325.647916666654</v>
      </c>
      <c r="S541" s="163">
        <v>50</v>
      </c>
      <c r="T541" s="75"/>
      <c r="U541" s="68"/>
      <c r="V541" s="68"/>
    </row>
    <row r="542" spans="1:22" ht="12.75" customHeight="1" outlineLevel="1">
      <c r="A542" s="161" t="s">
        <v>501</v>
      </c>
      <c r="B542" s="161" t="s">
        <v>32</v>
      </c>
      <c r="C542" s="161" t="s">
        <v>29</v>
      </c>
      <c r="D542" s="161" t="s">
        <v>502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190">
        <v>-802405.00375000003</v>
      </c>
      <c r="S542" s="163">
        <v>50</v>
      </c>
      <c r="T542" s="75"/>
      <c r="U542" s="68"/>
      <c r="V542" s="68"/>
    </row>
    <row r="543" spans="1:22" ht="12.75" customHeight="1" outlineLevel="1">
      <c r="A543" s="161" t="s">
        <v>501</v>
      </c>
      <c r="B543" s="161" t="s">
        <v>44</v>
      </c>
      <c r="C543" s="161" t="s">
        <v>44</v>
      </c>
      <c r="D543" s="161" t="s">
        <v>502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190">
        <v>33333.333333333336</v>
      </c>
      <c r="S543" s="163">
        <v>50</v>
      </c>
      <c r="T543" s="75"/>
      <c r="U543" s="68"/>
      <c r="V543" s="68"/>
    </row>
    <row r="544" spans="1:22" ht="12.75" customHeight="1" outlineLevel="1">
      <c r="A544" s="161" t="s">
        <v>911</v>
      </c>
      <c r="B544" s="161" t="s">
        <v>44</v>
      </c>
      <c r="C544" s="161" t="s">
        <v>44</v>
      </c>
      <c r="D544" s="161" t="s">
        <v>503</v>
      </c>
      <c r="E544" s="7">
        <v>163693.62</v>
      </c>
      <c r="F544" s="7">
        <v>163693.62</v>
      </c>
      <c r="G544" s="7">
        <v>163693.62</v>
      </c>
      <c r="H544" s="7">
        <v>93693.62</v>
      </c>
      <c r="I544" s="7">
        <v>93693.62</v>
      </c>
      <c r="J544" s="7">
        <v>93693.62</v>
      </c>
      <c r="K544" s="7">
        <v>93818.150000000009</v>
      </c>
      <c r="L544" s="7">
        <v>93693.62</v>
      </c>
      <c r="M544" s="7">
        <v>146193.62</v>
      </c>
      <c r="N544" s="7">
        <v>251193.62</v>
      </c>
      <c r="O544" s="7">
        <v>251193.62</v>
      </c>
      <c r="P544" s="7">
        <v>394693.62</v>
      </c>
      <c r="Q544" s="7">
        <v>750809.87</v>
      </c>
      <c r="R544" s="190">
        <v>1075.7041666666669</v>
      </c>
      <c r="S544" s="163">
        <v>50</v>
      </c>
      <c r="T544" s="72"/>
      <c r="U544" s="68"/>
      <c r="V544" s="68"/>
    </row>
    <row r="545" spans="1:22" ht="12.75" customHeight="1" outlineLevel="1">
      <c r="A545" s="161" t="s">
        <v>912</v>
      </c>
      <c r="B545" s="161" t="s">
        <v>24</v>
      </c>
      <c r="C545" s="161" t="s">
        <v>29</v>
      </c>
      <c r="D545" s="161" t="s">
        <v>913</v>
      </c>
      <c r="E545" s="7">
        <v>406420.11</v>
      </c>
      <c r="F545" s="7">
        <v>406420.11</v>
      </c>
      <c r="G545" s="7">
        <v>406420.11</v>
      </c>
      <c r="H545" s="7">
        <v>385070.11</v>
      </c>
      <c r="I545" s="7">
        <v>385070.11</v>
      </c>
      <c r="J545" s="7">
        <v>478870.11</v>
      </c>
      <c r="K545" s="7">
        <v>356329.01</v>
      </c>
      <c r="L545" s="7">
        <v>356370.11</v>
      </c>
      <c r="M545" s="7">
        <v>426370.11</v>
      </c>
      <c r="N545" s="7">
        <v>426284.46</v>
      </c>
      <c r="O545" s="7">
        <v>426370.11</v>
      </c>
      <c r="P545" s="7">
        <v>146370.11000000002</v>
      </c>
      <c r="Q545" s="7">
        <v>181370.11000000002</v>
      </c>
      <c r="R545" s="190">
        <v>-290485.27083333331</v>
      </c>
      <c r="S545" s="163">
        <v>0</v>
      </c>
      <c r="T545" s="72"/>
      <c r="U545" s="68"/>
      <c r="V545" s="68"/>
    </row>
    <row r="546" spans="1:22" ht="12.75" customHeight="1" outlineLevel="1">
      <c r="A546" s="161" t="s">
        <v>914</v>
      </c>
      <c r="B546" s="161" t="s">
        <v>24</v>
      </c>
      <c r="C546" s="161" t="s">
        <v>29</v>
      </c>
      <c r="D546" s="161" t="s">
        <v>504</v>
      </c>
      <c r="E546" s="7">
        <v>167601</v>
      </c>
      <c r="F546" s="7">
        <v>167601</v>
      </c>
      <c r="G546" s="7">
        <v>167601</v>
      </c>
      <c r="H546" s="7">
        <v>167601</v>
      </c>
      <c r="I546" s="7">
        <v>167601</v>
      </c>
      <c r="J546" s="7">
        <v>167601</v>
      </c>
      <c r="K546" s="7">
        <v>167601</v>
      </c>
      <c r="L546" s="7">
        <v>167601</v>
      </c>
      <c r="M546" s="7">
        <v>167601</v>
      </c>
      <c r="N546" s="7">
        <v>167601</v>
      </c>
      <c r="O546" s="7">
        <v>167601</v>
      </c>
      <c r="P546" s="7">
        <v>167601</v>
      </c>
      <c r="Q546" s="7">
        <v>167601</v>
      </c>
      <c r="R546" s="190">
        <v>-197916.66666666666</v>
      </c>
      <c r="S546" s="163">
        <v>50</v>
      </c>
      <c r="T546" s="72"/>
      <c r="U546" s="68"/>
      <c r="V546" s="68"/>
    </row>
    <row r="547" spans="1:22" ht="12.75" customHeight="1" outlineLevel="1">
      <c r="A547" s="161" t="s">
        <v>505</v>
      </c>
      <c r="B547" s="161" t="s">
        <v>44</v>
      </c>
      <c r="C547" s="161" t="s">
        <v>44</v>
      </c>
      <c r="D547" s="161" t="s">
        <v>1111</v>
      </c>
      <c r="E547" s="7">
        <v>-160041.18</v>
      </c>
      <c r="F547" s="7">
        <v>-160041.18</v>
      </c>
      <c r="G547" s="7">
        <v>-160041.18</v>
      </c>
      <c r="H547" s="7">
        <v>-160041.18</v>
      </c>
      <c r="I547" s="7">
        <v>-160041.18</v>
      </c>
      <c r="J547" s="7">
        <v>-160041.18</v>
      </c>
      <c r="K547" s="7">
        <v>-160041.18</v>
      </c>
      <c r="L547" s="7">
        <v>-160041.18</v>
      </c>
      <c r="M547" s="7">
        <v>-160041.18</v>
      </c>
      <c r="N547" s="7">
        <v>-160041.18</v>
      </c>
      <c r="O547" s="7">
        <v>-160041.18</v>
      </c>
      <c r="P547" s="7">
        <v>-160041.18</v>
      </c>
      <c r="Q547" s="7">
        <v>-160041.18</v>
      </c>
      <c r="R547" s="190">
        <v>-2903867.4583333335</v>
      </c>
      <c r="S547" s="163"/>
      <c r="T547" s="81"/>
      <c r="U547" s="68"/>
      <c r="V547" s="68"/>
    </row>
    <row r="548" spans="1:22" ht="12.75" customHeight="1" outlineLevel="1">
      <c r="A548" s="161" t="s">
        <v>506</v>
      </c>
      <c r="B548" s="161" t="s">
        <v>44</v>
      </c>
      <c r="C548" s="161" t="s">
        <v>44</v>
      </c>
      <c r="D548" s="161" t="s">
        <v>915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190">
        <v>-474720.65291666664</v>
      </c>
      <c r="S548" s="163"/>
      <c r="T548" s="75"/>
      <c r="U548" s="68"/>
      <c r="V548" s="68"/>
    </row>
    <row r="549" spans="1:22" ht="12.75" customHeight="1" outlineLevel="1">
      <c r="A549" s="161" t="s">
        <v>507</v>
      </c>
      <c r="B549" s="161" t="s">
        <v>44</v>
      </c>
      <c r="C549" s="161" t="s">
        <v>44</v>
      </c>
      <c r="D549" s="161" t="s">
        <v>916</v>
      </c>
      <c r="E549" s="7">
        <v>261927.80000000002</v>
      </c>
      <c r="F549" s="7">
        <v>261285.9</v>
      </c>
      <c r="G549" s="7">
        <v>260644</v>
      </c>
      <c r="H549" s="7">
        <v>260002.1</v>
      </c>
      <c r="I549" s="7">
        <v>259360.2</v>
      </c>
      <c r="J549" s="7">
        <v>258718.30000000002</v>
      </c>
      <c r="K549" s="7">
        <v>258076.4</v>
      </c>
      <c r="L549" s="7">
        <v>257434.5</v>
      </c>
      <c r="M549" s="7">
        <v>256792.6</v>
      </c>
      <c r="N549" s="7">
        <v>256150.7</v>
      </c>
      <c r="O549" s="7">
        <v>255508.80000000002</v>
      </c>
      <c r="P549" s="7">
        <v>254866.9</v>
      </c>
      <c r="Q549" s="7">
        <v>254225</v>
      </c>
      <c r="R549" s="190">
        <v>-1590238.5083333331</v>
      </c>
      <c r="S549" s="163"/>
      <c r="T549" s="72"/>
      <c r="U549" s="68"/>
      <c r="V549" s="68"/>
    </row>
    <row r="550" spans="1:22" ht="12.75" customHeight="1" outlineLevel="1">
      <c r="A550" s="161" t="s">
        <v>508</v>
      </c>
      <c r="B550" s="161" t="s">
        <v>44</v>
      </c>
      <c r="C550" s="161" t="s">
        <v>44</v>
      </c>
      <c r="D550" s="161" t="s">
        <v>405</v>
      </c>
      <c r="E550" s="7">
        <v>30487.010000000002</v>
      </c>
      <c r="F550" s="7">
        <v>30487.010000000002</v>
      </c>
      <c r="G550" s="7">
        <v>30487.010000000002</v>
      </c>
      <c r="H550" s="7">
        <v>30487.010000000002</v>
      </c>
      <c r="I550" s="7">
        <v>30487.010000000002</v>
      </c>
      <c r="J550" s="7">
        <v>30487.010000000002</v>
      </c>
      <c r="K550" s="7">
        <v>30487.010000000002</v>
      </c>
      <c r="L550" s="7">
        <v>30487.010000000002</v>
      </c>
      <c r="M550" s="7">
        <v>30487.010000000002</v>
      </c>
      <c r="N550" s="7">
        <v>30487.010000000002</v>
      </c>
      <c r="O550" s="7">
        <v>30487.010000000002</v>
      </c>
      <c r="P550" s="7">
        <v>30487.010000000002</v>
      </c>
      <c r="Q550" s="7">
        <v>30487.010000000002</v>
      </c>
      <c r="R550" s="190">
        <v>-4352877.53</v>
      </c>
      <c r="S550" s="163"/>
      <c r="T550" s="72"/>
      <c r="U550" s="68"/>
      <c r="V550" s="68"/>
    </row>
    <row r="551" spans="1:22" ht="12.75" customHeight="1" outlineLevel="1">
      <c r="A551" s="161" t="s">
        <v>509</v>
      </c>
      <c r="B551" s="161" t="s">
        <v>44</v>
      </c>
      <c r="C551" s="161" t="s">
        <v>44</v>
      </c>
      <c r="D551" s="161" t="s">
        <v>917</v>
      </c>
      <c r="E551" s="7">
        <v>-74326</v>
      </c>
      <c r="F551" s="7">
        <v>-68940.2</v>
      </c>
      <c r="G551" s="7">
        <v>-63554.400000000001</v>
      </c>
      <c r="H551" s="7">
        <v>-58168.6</v>
      </c>
      <c r="I551" s="7">
        <v>-52782.8</v>
      </c>
      <c r="J551" s="7">
        <v>-47397</v>
      </c>
      <c r="K551" s="7">
        <v>-42011.200000000004</v>
      </c>
      <c r="L551" s="7">
        <v>-36625.4</v>
      </c>
      <c r="M551" s="7">
        <v>-31239.600000000002</v>
      </c>
      <c r="N551" s="7">
        <v>-25853.8</v>
      </c>
      <c r="O551" s="7">
        <v>-20468</v>
      </c>
      <c r="P551" s="7">
        <v>-15082.2</v>
      </c>
      <c r="Q551" s="7">
        <v>-9696.4</v>
      </c>
      <c r="R551" s="190">
        <v>-209890.77916666665</v>
      </c>
      <c r="S551" s="163">
        <v>50</v>
      </c>
      <c r="T551" s="72"/>
      <c r="U551" s="68"/>
      <c r="V551" s="68"/>
    </row>
    <row r="552" spans="1:22" ht="12.75" customHeight="1" outlineLevel="1">
      <c r="A552" s="161" t="s">
        <v>918</v>
      </c>
      <c r="B552" s="161" t="s">
        <v>44</v>
      </c>
      <c r="C552" s="161" t="s">
        <v>44</v>
      </c>
      <c r="D552" s="161" t="s">
        <v>510</v>
      </c>
      <c r="E552" s="7">
        <v>95284.900000000009</v>
      </c>
      <c r="F552" s="7">
        <v>99751.25</v>
      </c>
      <c r="G552" s="7">
        <v>104217.60000000001</v>
      </c>
      <c r="H552" s="7">
        <v>108683.95</v>
      </c>
      <c r="I552" s="7">
        <v>113150.3</v>
      </c>
      <c r="J552" s="7">
        <v>117616.65000000001</v>
      </c>
      <c r="K552" s="7">
        <v>122083</v>
      </c>
      <c r="L552" s="7">
        <v>126549.35</v>
      </c>
      <c r="M552" s="7">
        <v>131015.7</v>
      </c>
      <c r="N552" s="7">
        <v>135482.04999999999</v>
      </c>
      <c r="O552" s="7">
        <v>139948.4</v>
      </c>
      <c r="P552" s="7">
        <v>144414.75</v>
      </c>
      <c r="Q552" s="7">
        <v>148881.1</v>
      </c>
      <c r="R552" s="190">
        <v>-4375000</v>
      </c>
      <c r="S552" s="163">
        <v>6</v>
      </c>
      <c r="T552" s="72"/>
      <c r="U552" s="68"/>
      <c r="V552" s="68"/>
    </row>
    <row r="553" spans="1:22" ht="12.75" customHeight="1" outlineLevel="1">
      <c r="A553" s="161" t="s">
        <v>511</v>
      </c>
      <c r="B553" s="161" t="s">
        <v>44</v>
      </c>
      <c r="C553" s="161" t="s">
        <v>44</v>
      </c>
      <c r="D553" s="161" t="s">
        <v>512</v>
      </c>
      <c r="E553" s="7">
        <v>626378</v>
      </c>
      <c r="F553" s="7">
        <v>650647</v>
      </c>
      <c r="G553" s="7">
        <v>629405</v>
      </c>
      <c r="H553" s="7">
        <v>653628</v>
      </c>
      <c r="I553" s="7">
        <v>677867</v>
      </c>
      <c r="J553" s="7">
        <v>702122</v>
      </c>
      <c r="K553" s="7">
        <v>720241</v>
      </c>
      <c r="L553" s="7">
        <v>731487</v>
      </c>
      <c r="M553" s="7">
        <v>745427</v>
      </c>
      <c r="N553" s="7">
        <v>757768</v>
      </c>
      <c r="O553" s="7">
        <v>768262</v>
      </c>
      <c r="P553" s="7">
        <v>769067</v>
      </c>
      <c r="Q553" s="7">
        <v>890728</v>
      </c>
      <c r="R553" s="190">
        <v>-46480967.75</v>
      </c>
      <c r="S553" s="163">
        <v>46</v>
      </c>
      <c r="T553" s="72"/>
      <c r="U553" s="68"/>
      <c r="V553" s="68"/>
    </row>
    <row r="554" spans="1:22" ht="12.75" customHeight="1" outlineLevel="1">
      <c r="A554" s="161" t="s">
        <v>513</v>
      </c>
      <c r="B554" s="161" t="s">
        <v>44</v>
      </c>
      <c r="C554" s="161" t="s">
        <v>44</v>
      </c>
      <c r="D554" s="161" t="s">
        <v>514</v>
      </c>
      <c r="E554" s="7">
        <v>0</v>
      </c>
      <c r="F554" s="7">
        <v>0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190">
        <v>-23480894.416666668</v>
      </c>
      <c r="S554" s="163">
        <v>46</v>
      </c>
      <c r="T554" s="72"/>
      <c r="U554" s="68"/>
      <c r="V554" s="68"/>
    </row>
    <row r="555" spans="1:22" ht="12.75" customHeight="1" outlineLevel="1">
      <c r="A555" s="161" t="s">
        <v>515</v>
      </c>
      <c r="B555" s="161" t="s">
        <v>44</v>
      </c>
      <c r="C555" s="161" t="s">
        <v>44</v>
      </c>
      <c r="D555" s="161" t="s">
        <v>919</v>
      </c>
      <c r="E555" s="7">
        <v>0</v>
      </c>
      <c r="F555" s="7">
        <v>0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190">
        <v>-448895.16958333337</v>
      </c>
      <c r="S555" s="163">
        <v>46</v>
      </c>
      <c r="T555" s="72"/>
      <c r="U555" s="68"/>
      <c r="V555" s="68"/>
    </row>
    <row r="556" spans="1:22" ht="12.75" customHeight="1" outlineLevel="1">
      <c r="A556" s="161" t="s">
        <v>920</v>
      </c>
      <c r="B556" s="161" t="s">
        <v>44</v>
      </c>
      <c r="C556" s="161" t="s">
        <v>44</v>
      </c>
      <c r="D556" s="161" t="s">
        <v>1112</v>
      </c>
      <c r="E556" s="7">
        <v>430268</v>
      </c>
      <c r="F556" s="7">
        <v>430268</v>
      </c>
      <c r="G556" s="7">
        <v>430268</v>
      </c>
      <c r="H556" s="7">
        <v>430268</v>
      </c>
      <c r="I556" s="7">
        <v>430268</v>
      </c>
      <c r="J556" s="7">
        <v>430268</v>
      </c>
      <c r="K556" s="7">
        <v>430268</v>
      </c>
      <c r="L556" s="7">
        <v>430268</v>
      </c>
      <c r="M556" s="7">
        <v>430268</v>
      </c>
      <c r="N556" s="7">
        <v>430268</v>
      </c>
      <c r="O556" s="7">
        <v>430268</v>
      </c>
      <c r="P556" s="7">
        <v>430268</v>
      </c>
      <c r="Q556" s="7">
        <v>430268</v>
      </c>
      <c r="R556" s="190">
        <v>-4463787.2812499991</v>
      </c>
      <c r="S556" s="163">
        <v>46</v>
      </c>
      <c r="T556" s="75"/>
      <c r="U556" s="68"/>
      <c r="V556" s="68"/>
    </row>
    <row r="557" spans="1:22" ht="12.75" customHeight="1" outlineLevel="1">
      <c r="A557" s="161" t="s">
        <v>921</v>
      </c>
      <c r="B557" s="161" t="s">
        <v>44</v>
      </c>
      <c r="C557" s="161" t="s">
        <v>44</v>
      </c>
      <c r="D557" s="161" t="s">
        <v>516</v>
      </c>
      <c r="E557" s="7">
        <v>0</v>
      </c>
      <c r="F557" s="7">
        <v>22543.48</v>
      </c>
      <c r="G557" s="7">
        <v>22543.48</v>
      </c>
      <c r="H557" s="7">
        <v>29177.11</v>
      </c>
      <c r="I557" s="7">
        <v>29177.11</v>
      </c>
      <c r="J557" s="7">
        <v>29177.11</v>
      </c>
      <c r="K557" s="7">
        <v>11617.84</v>
      </c>
      <c r="L557" s="7">
        <v>11617.84</v>
      </c>
      <c r="M557" s="7">
        <v>11617.84</v>
      </c>
      <c r="N557" s="7">
        <v>2675.3</v>
      </c>
      <c r="O557" s="7">
        <v>0</v>
      </c>
      <c r="P557" s="7">
        <v>0</v>
      </c>
      <c r="Q557" s="7">
        <v>2675.3</v>
      </c>
      <c r="R557" s="190">
        <v>-71496.976250000007</v>
      </c>
      <c r="S557" s="163">
        <v>46</v>
      </c>
      <c r="T557" s="72"/>
      <c r="U557" s="68"/>
      <c r="V557" s="68"/>
    </row>
    <row r="558" spans="1:22" ht="12.75" customHeight="1" outlineLevel="1">
      <c r="A558" s="161" t="s">
        <v>517</v>
      </c>
      <c r="B558" s="161" t="s">
        <v>24</v>
      </c>
      <c r="C558" s="161" t="s">
        <v>25</v>
      </c>
      <c r="D558" s="161" t="s">
        <v>922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5818539.4500000002</v>
      </c>
      <c r="O558" s="7">
        <v>5683708.71</v>
      </c>
      <c r="P558" s="7">
        <v>5351434.18</v>
      </c>
      <c r="Q558" s="7">
        <v>4913184.72</v>
      </c>
      <c r="R558" s="190">
        <v>5.1083333333333485</v>
      </c>
      <c r="S558" s="163">
        <v>21</v>
      </c>
      <c r="T558" s="72"/>
      <c r="U558" s="68"/>
      <c r="V558" s="68"/>
    </row>
    <row r="559" spans="1:22" ht="12.75" customHeight="1" outlineLevel="1">
      <c r="A559" s="161" t="s">
        <v>517</v>
      </c>
      <c r="B559" s="161" t="s">
        <v>30</v>
      </c>
      <c r="C559" s="161" t="s">
        <v>28</v>
      </c>
      <c r="D559" s="161" t="s">
        <v>922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v>0</v>
      </c>
      <c r="M559" s="7">
        <v>0</v>
      </c>
      <c r="N559" s="7">
        <v>171436.5</v>
      </c>
      <c r="O559" s="7">
        <v>169087.73</v>
      </c>
      <c r="P559" s="7">
        <v>157000.94</v>
      </c>
      <c r="Q559" s="7">
        <v>131575.25</v>
      </c>
      <c r="R559" s="190">
        <v>-609859.69500000018</v>
      </c>
      <c r="S559" s="163">
        <v>21</v>
      </c>
      <c r="T559" s="75"/>
      <c r="U559" s="68"/>
      <c r="V559" s="68"/>
    </row>
    <row r="560" spans="1:22" ht="12.75" customHeight="1" outlineLevel="1">
      <c r="A560" s="161" t="s">
        <v>517</v>
      </c>
      <c r="B560" s="161" t="s">
        <v>30</v>
      </c>
      <c r="C560" s="161" t="s">
        <v>29</v>
      </c>
      <c r="D560" s="161" t="s">
        <v>922</v>
      </c>
      <c r="E560" s="7">
        <v>0</v>
      </c>
      <c r="F560" s="7">
        <v>0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190">
        <v>-269997.28333333333</v>
      </c>
      <c r="S560" s="163">
        <v>21</v>
      </c>
      <c r="T560" s="75"/>
      <c r="U560" s="68"/>
      <c r="V560" s="68"/>
    </row>
    <row r="561" spans="1:22" ht="12.75" customHeight="1" outlineLevel="1">
      <c r="A561" s="161" t="s">
        <v>517</v>
      </c>
      <c r="B561" s="161" t="s">
        <v>32</v>
      </c>
      <c r="C561" s="161" t="s">
        <v>28</v>
      </c>
      <c r="D561" s="161" t="s">
        <v>922</v>
      </c>
      <c r="E561" s="7">
        <v>179265.2</v>
      </c>
      <c r="F561" s="7">
        <v>166960.6</v>
      </c>
      <c r="G561" s="7">
        <v>154645.5</v>
      </c>
      <c r="H561" s="7">
        <v>142320.25</v>
      </c>
      <c r="I561" s="7">
        <v>129984.85</v>
      </c>
      <c r="J561" s="7">
        <v>117638.95</v>
      </c>
      <c r="K561" s="7">
        <v>105282.90000000001</v>
      </c>
      <c r="L561" s="7">
        <v>92916.7</v>
      </c>
      <c r="M561" s="7">
        <v>80540</v>
      </c>
      <c r="N561" s="7">
        <v>68153.149999999994</v>
      </c>
      <c r="O561" s="7">
        <v>60086</v>
      </c>
      <c r="P561" s="7">
        <v>60086</v>
      </c>
      <c r="Q561" s="7">
        <v>60086</v>
      </c>
      <c r="R561" s="190">
        <v>-67621.78624999999</v>
      </c>
      <c r="S561" s="163">
        <v>21</v>
      </c>
      <c r="T561" s="72"/>
      <c r="U561" s="68"/>
      <c r="V561" s="68"/>
    </row>
    <row r="562" spans="1:22" ht="12.75" customHeight="1" outlineLevel="1">
      <c r="A562" s="161" t="s">
        <v>517</v>
      </c>
      <c r="B562" s="161" t="s">
        <v>32</v>
      </c>
      <c r="C562" s="161" t="s">
        <v>29</v>
      </c>
      <c r="D562" s="161" t="s">
        <v>922</v>
      </c>
      <c r="E562" s="7">
        <v>0</v>
      </c>
      <c r="F562" s="7">
        <v>0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-6673</v>
      </c>
      <c r="O562" s="7">
        <v>-6673</v>
      </c>
      <c r="P562" s="7">
        <v>-6673</v>
      </c>
      <c r="Q562" s="7">
        <v>-6673</v>
      </c>
      <c r="R562" s="190">
        <v>-21575.723750000001</v>
      </c>
      <c r="S562" s="163">
        <v>21</v>
      </c>
      <c r="T562" s="72"/>
      <c r="U562" s="68"/>
      <c r="V562" s="68"/>
    </row>
    <row r="563" spans="1:22" ht="12.75" customHeight="1" outlineLevel="1">
      <c r="A563" s="161" t="s">
        <v>923</v>
      </c>
      <c r="B563" s="161" t="s">
        <v>24</v>
      </c>
      <c r="C563" s="161" t="s">
        <v>25</v>
      </c>
      <c r="D563" s="161" t="s">
        <v>924</v>
      </c>
      <c r="E563" s="7">
        <v>252324.84</v>
      </c>
      <c r="F563" s="7">
        <v>249998.84</v>
      </c>
      <c r="G563" s="7">
        <v>247672.84</v>
      </c>
      <c r="H563" s="7">
        <v>245346.84</v>
      </c>
      <c r="I563" s="7">
        <v>243020.84</v>
      </c>
      <c r="J563" s="7">
        <v>240694.84</v>
      </c>
      <c r="K563" s="7">
        <v>238368.84</v>
      </c>
      <c r="L563" s="7">
        <v>236042.84</v>
      </c>
      <c r="M563" s="7">
        <v>233716.84</v>
      </c>
      <c r="N563" s="7">
        <v>231390.84</v>
      </c>
      <c r="O563" s="7">
        <v>229064.84</v>
      </c>
      <c r="P563" s="7">
        <v>226738.84</v>
      </c>
      <c r="Q563" s="7">
        <v>224412.84</v>
      </c>
      <c r="R563" s="190">
        <v>-83333.333333333328</v>
      </c>
      <c r="S563" s="163">
        <v>44</v>
      </c>
      <c r="T563" s="72"/>
      <c r="U563" s="68"/>
      <c r="V563" s="68"/>
    </row>
    <row r="564" spans="1:22" ht="12.75" customHeight="1" outlineLevel="1">
      <c r="A564" s="161" t="s">
        <v>923</v>
      </c>
      <c r="B564" s="161" t="s">
        <v>32</v>
      </c>
      <c r="C564" s="161" t="s">
        <v>27</v>
      </c>
      <c r="D564" s="161" t="s">
        <v>924</v>
      </c>
      <c r="E564" s="7">
        <v>793955.38</v>
      </c>
      <c r="F564" s="7">
        <v>786638.38</v>
      </c>
      <c r="G564" s="7">
        <v>779321.38</v>
      </c>
      <c r="H564" s="7">
        <v>772004.38</v>
      </c>
      <c r="I564" s="7">
        <v>764687.38</v>
      </c>
      <c r="J564" s="7">
        <v>757370.38</v>
      </c>
      <c r="K564" s="7">
        <v>750053.38</v>
      </c>
      <c r="L564" s="7">
        <v>742736.38</v>
      </c>
      <c r="M564" s="7">
        <v>735419.38</v>
      </c>
      <c r="N564" s="7">
        <v>728102.38</v>
      </c>
      <c r="O564" s="7">
        <v>720785.38</v>
      </c>
      <c r="P564" s="7">
        <v>713468.38</v>
      </c>
      <c r="Q564" s="7">
        <v>706151.38</v>
      </c>
      <c r="R564" s="190">
        <v>-927065</v>
      </c>
      <c r="S564" s="163">
        <v>44</v>
      </c>
      <c r="T564" s="72"/>
      <c r="U564" s="68"/>
      <c r="V564" s="68"/>
    </row>
    <row r="565" spans="1:22" ht="12.75" customHeight="1" outlineLevel="1">
      <c r="A565" s="161" t="s">
        <v>518</v>
      </c>
      <c r="B565" s="161" t="s">
        <v>30</v>
      </c>
      <c r="C565" s="161" t="s">
        <v>27</v>
      </c>
      <c r="D565" s="161" t="s">
        <v>519</v>
      </c>
      <c r="E565" s="7">
        <v>332354.06</v>
      </c>
      <c r="F565" s="7">
        <v>203365.46</v>
      </c>
      <c r="G565" s="7">
        <v>91306.790000000008</v>
      </c>
      <c r="H565" s="7">
        <v>95644</v>
      </c>
      <c r="I565" s="7">
        <v>66259.53</v>
      </c>
      <c r="J565" s="7">
        <v>47400.6</v>
      </c>
      <c r="K565" s="7">
        <v>45172.020000000004</v>
      </c>
      <c r="L565" s="7">
        <v>33930.410000000003</v>
      </c>
      <c r="M565" s="7">
        <v>3839.09</v>
      </c>
      <c r="N565" s="7">
        <v>0</v>
      </c>
      <c r="O565" s="7">
        <v>0</v>
      </c>
      <c r="P565" s="7">
        <v>0</v>
      </c>
      <c r="Q565" s="7">
        <v>0</v>
      </c>
      <c r="R565" s="190">
        <v>-290308.06000000006</v>
      </c>
      <c r="S565" s="163">
        <v>44</v>
      </c>
      <c r="T565" s="72"/>
      <c r="U565" s="68"/>
      <c r="V565" s="68"/>
    </row>
    <row r="566" spans="1:22" ht="12.75" customHeight="1" outlineLevel="1">
      <c r="A566" s="161" t="s">
        <v>520</v>
      </c>
      <c r="B566" s="161" t="s">
        <v>30</v>
      </c>
      <c r="C566" s="161" t="s">
        <v>27</v>
      </c>
      <c r="D566" s="161" t="s">
        <v>521</v>
      </c>
      <c r="E566" s="7">
        <v>682783.54</v>
      </c>
      <c r="F566" s="7">
        <v>422337.91000000003</v>
      </c>
      <c r="G566" s="7">
        <v>196463.39</v>
      </c>
      <c r="H566" s="7">
        <v>210908.48</v>
      </c>
      <c r="I566" s="7">
        <v>153232.13</v>
      </c>
      <c r="J566" s="7">
        <v>122109.93000000001</v>
      </c>
      <c r="K566" s="7">
        <v>117795.63</v>
      </c>
      <c r="L566" s="7">
        <v>97431.75</v>
      </c>
      <c r="M566" s="7">
        <v>19064.77</v>
      </c>
      <c r="N566" s="7">
        <v>0</v>
      </c>
      <c r="O566" s="7">
        <v>0</v>
      </c>
      <c r="P566" s="7">
        <v>0</v>
      </c>
      <c r="Q566" s="7">
        <v>0</v>
      </c>
      <c r="R566" s="190">
        <v>-86408.317500000005</v>
      </c>
      <c r="S566" s="163">
        <v>44</v>
      </c>
      <c r="T566" s="72"/>
      <c r="U566" s="68"/>
      <c r="V566" s="68"/>
    </row>
    <row r="567" spans="1:22" ht="12.75" customHeight="1" outlineLevel="1">
      <c r="A567" s="161" t="s">
        <v>522</v>
      </c>
      <c r="B567" s="161" t="s">
        <v>44</v>
      </c>
      <c r="C567" s="161" t="s">
        <v>44</v>
      </c>
      <c r="D567" s="161" t="s">
        <v>925</v>
      </c>
      <c r="E567" s="7">
        <v>1078443.1399999999</v>
      </c>
      <c r="F567" s="7">
        <v>1139140.4099999999</v>
      </c>
      <c r="G567" s="7">
        <v>1036862.55</v>
      </c>
      <c r="H567" s="7">
        <v>1170499.18</v>
      </c>
      <c r="I567" s="7">
        <v>1262616.8600000001</v>
      </c>
      <c r="J567" s="7">
        <v>1354734.54</v>
      </c>
      <c r="K567" s="7">
        <v>1446852.22</v>
      </c>
      <c r="L567" s="7">
        <v>1538969.9</v>
      </c>
      <c r="M567" s="7">
        <v>1631087.58</v>
      </c>
      <c r="N567" s="7">
        <v>1723205.26</v>
      </c>
      <c r="O567" s="7">
        <v>1815322.94</v>
      </c>
      <c r="P567" s="7">
        <v>1907440.62</v>
      </c>
      <c r="Q567" s="7">
        <v>1999558.3</v>
      </c>
      <c r="R567" s="190">
        <v>-141113.80541666664</v>
      </c>
      <c r="S567" s="163">
        <v>44</v>
      </c>
      <c r="T567" s="72"/>
      <c r="U567" s="68"/>
      <c r="V567" s="68"/>
    </row>
    <row r="568" spans="1:22" ht="12.75" customHeight="1" outlineLevel="1">
      <c r="A568" s="161" t="s">
        <v>926</v>
      </c>
      <c r="B568" s="161" t="s">
        <v>44</v>
      </c>
      <c r="C568" s="161" t="s">
        <v>44</v>
      </c>
      <c r="D568" s="161" t="s">
        <v>927</v>
      </c>
      <c r="E568" s="7">
        <v>46544.92</v>
      </c>
      <c r="F568" s="7">
        <v>54161.770000000004</v>
      </c>
      <c r="G568" s="7">
        <v>61778.62</v>
      </c>
      <c r="H568" s="7">
        <v>90354.3</v>
      </c>
      <c r="I568" s="7">
        <v>103816.54000000001</v>
      </c>
      <c r="J568" s="7">
        <v>117278.78</v>
      </c>
      <c r="K568" s="7">
        <v>132134.19</v>
      </c>
      <c r="L568" s="7">
        <v>145728.69</v>
      </c>
      <c r="M568" s="7">
        <v>159323.19</v>
      </c>
      <c r="N568" s="7">
        <v>135493.16</v>
      </c>
      <c r="O568" s="7">
        <v>148002.89000000001</v>
      </c>
      <c r="P568" s="7">
        <v>160512.62</v>
      </c>
      <c r="Q568" s="7">
        <v>223380.74</v>
      </c>
      <c r="R568" s="190">
        <v>-898405.61</v>
      </c>
      <c r="S568" s="163">
        <v>44</v>
      </c>
      <c r="T568" s="72"/>
      <c r="U568" s="68"/>
      <c r="V568" s="68"/>
    </row>
    <row r="569" spans="1:22" ht="12.75" customHeight="1" outlineLevel="1">
      <c r="A569" s="161" t="s">
        <v>928</v>
      </c>
      <c r="B569" s="161" t="s">
        <v>44</v>
      </c>
      <c r="C569" s="161" t="s">
        <v>44</v>
      </c>
      <c r="D569" s="161" t="s">
        <v>929</v>
      </c>
      <c r="E569" s="7">
        <v>0</v>
      </c>
      <c r="F569" s="7">
        <v>0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190">
        <v>-87500</v>
      </c>
      <c r="S569" s="163">
        <v>44</v>
      </c>
      <c r="T569" s="72"/>
      <c r="U569" s="68"/>
      <c r="V569" s="68"/>
    </row>
    <row r="570" spans="1:22" ht="12.75" customHeight="1" outlineLevel="1">
      <c r="A570" s="161" t="s">
        <v>930</v>
      </c>
      <c r="B570" s="161" t="s">
        <v>44</v>
      </c>
      <c r="C570" s="161" t="s">
        <v>44</v>
      </c>
      <c r="D570" s="161" t="s">
        <v>523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190">
        <v>-603120.5541666667</v>
      </c>
      <c r="S570" s="163">
        <v>44</v>
      </c>
      <c r="T570" s="72"/>
      <c r="U570" s="68"/>
      <c r="V570" s="68"/>
    </row>
    <row r="571" spans="1:22" ht="12.75" customHeight="1" outlineLevel="1">
      <c r="A571" s="161" t="s">
        <v>524</v>
      </c>
      <c r="B571" s="161" t="s">
        <v>30</v>
      </c>
      <c r="C571" s="161" t="s">
        <v>27</v>
      </c>
      <c r="D571" s="161" t="s">
        <v>931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190">
        <v>-98046</v>
      </c>
      <c r="S571" s="163">
        <v>44</v>
      </c>
      <c r="T571" s="72"/>
      <c r="U571" s="68"/>
      <c r="V571" s="68"/>
    </row>
    <row r="572" spans="1:22" ht="12.75" customHeight="1" outlineLevel="1">
      <c r="A572" s="161" t="s">
        <v>524</v>
      </c>
      <c r="B572" s="161" t="s">
        <v>32</v>
      </c>
      <c r="C572" s="161" t="s">
        <v>27</v>
      </c>
      <c r="D572" s="161" t="s">
        <v>931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190">
        <v>-32682</v>
      </c>
      <c r="S572" s="163">
        <v>44</v>
      </c>
      <c r="T572" s="75"/>
      <c r="U572" s="68"/>
      <c r="V572" s="68"/>
    </row>
    <row r="573" spans="1:22" ht="12.75" customHeight="1" outlineLevel="1">
      <c r="A573" s="161" t="s">
        <v>525</v>
      </c>
      <c r="B573" s="161" t="s">
        <v>30</v>
      </c>
      <c r="C573" s="161" t="s">
        <v>28</v>
      </c>
      <c r="D573" s="161" t="s">
        <v>526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190">
        <v>584689.64166666672</v>
      </c>
      <c r="S573" s="163">
        <v>23</v>
      </c>
      <c r="T573" s="72"/>
      <c r="U573" s="68"/>
      <c r="V573" s="68"/>
    </row>
    <row r="574" spans="1:22" ht="12.75" customHeight="1" outlineLevel="1">
      <c r="A574" s="161" t="s">
        <v>527</v>
      </c>
      <c r="B574" s="161" t="s">
        <v>44</v>
      </c>
      <c r="C574" s="161" t="s">
        <v>44</v>
      </c>
      <c r="D574" s="161" t="s">
        <v>528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190">
        <v>-86239.94666666667</v>
      </c>
      <c r="S574" s="163">
        <v>44</v>
      </c>
      <c r="T574" s="72"/>
      <c r="U574" s="68"/>
      <c r="V574" s="68"/>
    </row>
    <row r="575" spans="1:22" ht="12.75" customHeight="1" outlineLevel="1">
      <c r="A575" s="161" t="s">
        <v>529</v>
      </c>
      <c r="B575" s="161" t="s">
        <v>44</v>
      </c>
      <c r="C575" s="161" t="s">
        <v>44</v>
      </c>
      <c r="D575" s="161" t="s">
        <v>530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190">
        <v>-9556568.9537500013</v>
      </c>
      <c r="S575" s="163">
        <v>44</v>
      </c>
      <c r="T575" s="72"/>
      <c r="U575" s="68"/>
      <c r="V575" s="68"/>
    </row>
    <row r="576" spans="1:22" ht="12.75" customHeight="1" outlineLevel="1">
      <c r="A576" s="161" t="s">
        <v>531</v>
      </c>
      <c r="B576" s="161" t="s">
        <v>44</v>
      </c>
      <c r="C576" s="161" t="s">
        <v>44</v>
      </c>
      <c r="D576" s="161" t="s">
        <v>932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190">
        <v>-140000</v>
      </c>
      <c r="S576" s="163">
        <v>44</v>
      </c>
      <c r="T576" s="72"/>
      <c r="U576" s="68"/>
      <c r="V576" s="68"/>
    </row>
    <row r="577" spans="1:36" ht="12.75" customHeight="1" outlineLevel="1">
      <c r="A577" s="161" t="s">
        <v>532</v>
      </c>
      <c r="B577" s="161" t="s">
        <v>30</v>
      </c>
      <c r="C577" s="161" t="s">
        <v>28</v>
      </c>
      <c r="D577" s="161" t="s">
        <v>533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190">
        <v>-381768.375</v>
      </c>
      <c r="S577" s="163">
        <v>23</v>
      </c>
      <c r="T577" s="72"/>
      <c r="U577" s="68"/>
      <c r="V577" s="68"/>
    </row>
    <row r="578" spans="1:36" ht="12.75" customHeight="1" outlineLevel="1">
      <c r="A578" s="161" t="s">
        <v>532</v>
      </c>
      <c r="B578" s="161" t="s">
        <v>30</v>
      </c>
      <c r="C578" s="161" t="s">
        <v>29</v>
      </c>
      <c r="D578" s="161" t="s">
        <v>533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190">
        <v>-1054469.5416666667</v>
      </c>
      <c r="S578" s="163">
        <v>23</v>
      </c>
      <c r="T578" s="72"/>
      <c r="U578" s="68"/>
      <c r="V578" s="68"/>
    </row>
    <row r="579" spans="1:36" s="66" customFormat="1" ht="12.75" customHeight="1" outlineLevel="1">
      <c r="A579" s="161" t="s">
        <v>532</v>
      </c>
      <c r="B579" s="161" t="s">
        <v>32</v>
      </c>
      <c r="C579" s="161" t="s">
        <v>28</v>
      </c>
      <c r="D579" s="161" t="s">
        <v>533</v>
      </c>
      <c r="E579" s="233">
        <v>21549342.75</v>
      </c>
      <c r="F579" s="233">
        <v>21549342.75</v>
      </c>
      <c r="G579" s="233">
        <v>21549342.75</v>
      </c>
      <c r="H579" s="233">
        <v>23987839.649999999</v>
      </c>
      <c r="I579" s="233">
        <v>23987839.649999999</v>
      </c>
      <c r="J579" s="233">
        <v>23987839.649999999</v>
      </c>
      <c r="K579" s="233">
        <v>25348239.899999999</v>
      </c>
      <c r="L579" s="233">
        <v>25348239.899999999</v>
      </c>
      <c r="M579" s="233">
        <v>25348239.899999999</v>
      </c>
      <c r="N579" s="233">
        <v>38273774.359999999</v>
      </c>
      <c r="O579" s="233">
        <v>37922976.549999997</v>
      </c>
      <c r="P579" s="233">
        <v>37922976.549999997</v>
      </c>
      <c r="Q579" s="233">
        <v>28877908.68</v>
      </c>
      <c r="R579" s="190">
        <v>-198810.83333333334</v>
      </c>
      <c r="S579" s="163">
        <v>23</v>
      </c>
      <c r="T579" s="77"/>
      <c r="U579" s="70"/>
      <c r="V579" s="68"/>
      <c r="W579" s="182"/>
      <c r="X579" s="182"/>
      <c r="Y579" s="180"/>
      <c r="Z579" s="182"/>
      <c r="AA579" s="182"/>
      <c r="AB579" s="192"/>
      <c r="AC579" s="182"/>
      <c r="AD579" s="182"/>
      <c r="AE579" s="182"/>
      <c r="AF579" s="180"/>
      <c r="AG579" s="182"/>
      <c r="AH579" s="180"/>
      <c r="AI579" s="193"/>
      <c r="AJ579" s="193"/>
    </row>
    <row r="580" spans="1:36" ht="13.5" customHeight="1" outlineLevel="1">
      <c r="A580" s="161" t="s">
        <v>532</v>
      </c>
      <c r="B580" s="161" t="s">
        <v>32</v>
      </c>
      <c r="C580" s="161" t="s">
        <v>34</v>
      </c>
      <c r="D580" s="161" t="s">
        <v>533</v>
      </c>
      <c r="E580" s="7">
        <v>0</v>
      </c>
      <c r="F580" s="7">
        <v>0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190">
        <v>63088.5</v>
      </c>
      <c r="S580" s="163">
        <v>23</v>
      </c>
      <c r="T580" s="75"/>
      <c r="U580" s="68"/>
      <c r="V580" s="68"/>
    </row>
    <row r="581" spans="1:36" ht="13.5" customHeight="1" outlineLevel="1">
      <c r="A581" s="161" t="s">
        <v>532</v>
      </c>
      <c r="B581" s="161" t="s">
        <v>32</v>
      </c>
      <c r="C581" s="161" t="s">
        <v>29</v>
      </c>
      <c r="D581" s="161" t="s">
        <v>533</v>
      </c>
      <c r="E581" s="7">
        <v>1291068.95</v>
      </c>
      <c r="F581" s="7">
        <v>1431703.96</v>
      </c>
      <c r="G581" s="7">
        <v>1576228.2</v>
      </c>
      <c r="H581" s="7">
        <v>1690819.91</v>
      </c>
      <c r="I581" s="7">
        <v>1827437.27</v>
      </c>
      <c r="J581" s="7">
        <v>1837105.32</v>
      </c>
      <c r="K581" s="7">
        <v>1745804.53</v>
      </c>
      <c r="L581" s="7">
        <v>1759592.06</v>
      </c>
      <c r="M581" s="7">
        <v>1632233.28</v>
      </c>
      <c r="N581" s="7">
        <v>1560054.86</v>
      </c>
      <c r="O581" s="7">
        <v>1470952.48</v>
      </c>
      <c r="P581" s="7">
        <v>1399526.28</v>
      </c>
      <c r="Q581" s="7">
        <v>1336943.1599999999</v>
      </c>
      <c r="R581" s="190">
        <v>-739662.375</v>
      </c>
      <c r="S581" s="163">
        <v>23</v>
      </c>
      <c r="T581" s="72"/>
      <c r="U581" s="68"/>
      <c r="V581" s="68"/>
    </row>
    <row r="582" spans="1:36" ht="13.5" customHeight="1" outlineLevel="1">
      <c r="A582" s="161" t="s">
        <v>933</v>
      </c>
      <c r="B582" s="161" t="s">
        <v>24</v>
      </c>
      <c r="C582" s="161" t="s">
        <v>28</v>
      </c>
      <c r="D582" s="161" t="s">
        <v>934</v>
      </c>
      <c r="E582" s="7">
        <v>7699.6</v>
      </c>
      <c r="F582" s="7">
        <v>7699.6</v>
      </c>
      <c r="G582" s="7">
        <v>7699.6</v>
      </c>
      <c r="H582" s="7">
        <v>7699.6</v>
      </c>
      <c r="I582" s="7">
        <v>7699.6</v>
      </c>
      <c r="J582" s="7">
        <v>7699.6</v>
      </c>
      <c r="K582" s="7">
        <v>17499.599999999999</v>
      </c>
      <c r="L582" s="7">
        <v>17499.599999999999</v>
      </c>
      <c r="M582" s="7">
        <v>17499.599999999999</v>
      </c>
      <c r="N582" s="7">
        <v>17499.599999999999</v>
      </c>
      <c r="O582" s="7">
        <v>17499.599999999999</v>
      </c>
      <c r="P582" s="7">
        <v>17499.599999999999</v>
      </c>
      <c r="Q582" s="7">
        <v>9449.6</v>
      </c>
      <c r="R582" s="190">
        <v>-11182679.125</v>
      </c>
      <c r="S582" s="163">
        <v>23</v>
      </c>
      <c r="T582" s="72"/>
      <c r="U582" s="68"/>
      <c r="V582" s="68"/>
    </row>
    <row r="583" spans="1:36" ht="13.5" customHeight="1" outlineLevel="1">
      <c r="A583" s="161" t="s">
        <v>935</v>
      </c>
      <c r="B583" s="161" t="s">
        <v>32</v>
      </c>
      <c r="C583" s="161" t="s">
        <v>34</v>
      </c>
      <c r="D583" s="161" t="s">
        <v>936</v>
      </c>
      <c r="E583" s="7">
        <v>4789224.9000000004</v>
      </c>
      <c r="F583" s="7">
        <v>4622224.6399999997</v>
      </c>
      <c r="G583" s="7">
        <v>4751227.04</v>
      </c>
      <c r="H583" s="7">
        <v>4964189.4800000004</v>
      </c>
      <c r="I583" s="7">
        <v>5042236.8099999996</v>
      </c>
      <c r="J583" s="7">
        <v>4663388.26</v>
      </c>
      <c r="K583" s="7">
        <v>4523665.13</v>
      </c>
      <c r="L583" s="7">
        <v>4778529.72</v>
      </c>
      <c r="M583" s="7">
        <v>4566002.68</v>
      </c>
      <c r="N583" s="7">
        <v>3426519.62</v>
      </c>
      <c r="O583" s="7">
        <v>3730689.96</v>
      </c>
      <c r="P583" s="7">
        <v>3834578.37</v>
      </c>
      <c r="Q583" s="7">
        <v>3794632.66</v>
      </c>
      <c r="R583" s="190">
        <v>-103278.375</v>
      </c>
      <c r="S583" s="163">
        <v>23</v>
      </c>
      <c r="T583" s="75"/>
      <c r="U583" s="68"/>
      <c r="V583" s="68"/>
      <c r="X583" s="185"/>
    </row>
    <row r="584" spans="1:36" ht="13.5" customHeight="1" outlineLevel="1">
      <c r="A584" s="161" t="s">
        <v>937</v>
      </c>
      <c r="B584" s="161" t="s">
        <v>30</v>
      </c>
      <c r="C584" s="161" t="s">
        <v>27</v>
      </c>
      <c r="D584" s="161" t="s">
        <v>938</v>
      </c>
      <c r="E584" s="7">
        <v>0</v>
      </c>
      <c r="F584" s="7">
        <v>0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190">
        <v>-2121386.7433333336</v>
      </c>
      <c r="S584" s="163">
        <v>23</v>
      </c>
      <c r="T584" s="79"/>
      <c r="U584" s="68"/>
      <c r="V584" s="68"/>
    </row>
    <row r="585" spans="1:36" ht="13.5" customHeight="1" outlineLevel="1">
      <c r="A585" s="161" t="s">
        <v>939</v>
      </c>
      <c r="B585" s="161" t="s">
        <v>32</v>
      </c>
      <c r="C585" s="161" t="s">
        <v>34</v>
      </c>
      <c r="D585" s="161" t="s">
        <v>940</v>
      </c>
      <c r="E585" s="7">
        <v>41710.700000000004</v>
      </c>
      <c r="F585" s="7">
        <v>39886.35</v>
      </c>
      <c r="G585" s="7">
        <v>38024.89</v>
      </c>
      <c r="H585" s="7">
        <v>36121.590000000004</v>
      </c>
      <c r="I585" s="7">
        <v>35124.04</v>
      </c>
      <c r="J585" s="7">
        <v>34121.910000000003</v>
      </c>
      <c r="K585" s="7">
        <v>34934.770000000004</v>
      </c>
      <c r="L585" s="7">
        <v>35721.520000000004</v>
      </c>
      <c r="M585" s="7">
        <v>35246.86</v>
      </c>
      <c r="N585" s="7">
        <v>35246.86</v>
      </c>
      <c r="O585" s="7">
        <v>33858.1</v>
      </c>
      <c r="P585" s="7">
        <v>34283.18</v>
      </c>
      <c r="Q585" s="7">
        <v>32884.74</v>
      </c>
      <c r="R585" s="190">
        <v>-33701.454166666656</v>
      </c>
      <c r="S585" s="163">
        <v>23</v>
      </c>
      <c r="T585" s="75"/>
      <c r="U585" s="68"/>
      <c r="V585" s="68"/>
      <c r="X585" s="185"/>
    </row>
    <row r="586" spans="1:36" ht="13.5" customHeight="1" outlineLevel="1">
      <c r="A586" s="161" t="s">
        <v>534</v>
      </c>
      <c r="B586" s="161" t="s">
        <v>32</v>
      </c>
      <c r="C586" s="161" t="s">
        <v>27</v>
      </c>
      <c r="D586" s="161" t="s">
        <v>535</v>
      </c>
      <c r="E586" s="7">
        <v>49000</v>
      </c>
      <c r="F586" s="7">
        <v>49000</v>
      </c>
      <c r="G586" s="7">
        <v>49000</v>
      </c>
      <c r="H586" s="7">
        <v>49000</v>
      </c>
      <c r="I586" s="7">
        <v>49000</v>
      </c>
      <c r="J586" s="7">
        <v>49000</v>
      </c>
      <c r="K586" s="7">
        <v>49000</v>
      </c>
      <c r="L586" s="7">
        <v>49000</v>
      </c>
      <c r="M586" s="7">
        <v>49000</v>
      </c>
      <c r="N586" s="7">
        <v>49000</v>
      </c>
      <c r="O586" s="7">
        <v>49000</v>
      </c>
      <c r="P586" s="7">
        <v>49000</v>
      </c>
      <c r="Q586" s="7">
        <v>49000</v>
      </c>
      <c r="R586" s="190">
        <v>-138018</v>
      </c>
      <c r="S586" s="163">
        <v>48</v>
      </c>
      <c r="T586" s="75"/>
      <c r="U586" s="68"/>
      <c r="V586" s="68"/>
      <c r="X586" s="185"/>
    </row>
    <row r="587" spans="1:36" ht="12.75" customHeight="1" outlineLevel="1">
      <c r="A587" s="161" t="s">
        <v>536</v>
      </c>
      <c r="B587" s="161" t="s">
        <v>30</v>
      </c>
      <c r="C587" s="161" t="s">
        <v>29</v>
      </c>
      <c r="D587" s="161" t="s">
        <v>537</v>
      </c>
      <c r="E587" s="7">
        <v>3003910.95</v>
      </c>
      <c r="F587" s="7">
        <v>2990980.12</v>
      </c>
      <c r="G587" s="7">
        <v>3060429.71</v>
      </c>
      <c r="H587" s="7">
        <v>3187872.87</v>
      </c>
      <c r="I587" s="7">
        <v>3108006.98</v>
      </c>
      <c r="J587" s="7">
        <v>3160275.24</v>
      </c>
      <c r="K587" s="7">
        <v>3212511.44</v>
      </c>
      <c r="L587" s="7">
        <v>3175668.03</v>
      </c>
      <c r="M587" s="7">
        <v>3128232.45</v>
      </c>
      <c r="N587" s="7">
        <v>3102202.45</v>
      </c>
      <c r="O587" s="7">
        <v>3043733.85</v>
      </c>
      <c r="P587" s="7">
        <v>3093150.53</v>
      </c>
      <c r="Q587" s="7">
        <v>3161593.61</v>
      </c>
      <c r="R587" s="190">
        <v>-715376</v>
      </c>
      <c r="S587" s="163">
        <v>23</v>
      </c>
      <c r="T587" s="79"/>
      <c r="U587" s="68"/>
      <c r="V587" s="68"/>
    </row>
    <row r="588" spans="1:36" ht="12.75" customHeight="1" outlineLevel="1">
      <c r="A588" s="161" t="s">
        <v>538</v>
      </c>
      <c r="B588" s="161" t="s">
        <v>32</v>
      </c>
      <c r="C588" s="161" t="s">
        <v>34</v>
      </c>
      <c r="D588" s="161" t="s">
        <v>539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190">
        <v>-1553550.875</v>
      </c>
      <c r="S588" s="163">
        <v>23</v>
      </c>
      <c r="T588" s="79"/>
      <c r="U588" s="68"/>
      <c r="V588" s="68"/>
    </row>
    <row r="589" spans="1:36" ht="12.75" customHeight="1" outlineLevel="1">
      <c r="A589" s="161" t="s">
        <v>941</v>
      </c>
      <c r="B589" s="161" t="s">
        <v>30</v>
      </c>
      <c r="C589" s="161" t="s">
        <v>28</v>
      </c>
      <c r="D589" s="161" t="s">
        <v>942</v>
      </c>
      <c r="E589" s="7">
        <v>137275.65</v>
      </c>
      <c r="F589" s="7">
        <v>131556.65</v>
      </c>
      <c r="G589" s="7">
        <v>125837.65000000001</v>
      </c>
      <c r="H589" s="7">
        <v>120118.65000000001</v>
      </c>
      <c r="I589" s="7">
        <v>114399.65000000001</v>
      </c>
      <c r="J589" s="7">
        <v>108680.65000000001</v>
      </c>
      <c r="K589" s="7">
        <v>102961.65000000001</v>
      </c>
      <c r="L589" s="7">
        <v>97242.650000000009</v>
      </c>
      <c r="M589" s="7">
        <v>91523.650000000009</v>
      </c>
      <c r="N589" s="7">
        <v>85804.650000000009</v>
      </c>
      <c r="O589" s="7">
        <v>80085.650000000009</v>
      </c>
      <c r="P589" s="7">
        <v>74366.650000000009</v>
      </c>
      <c r="Q589" s="7">
        <v>68647.649999999994</v>
      </c>
      <c r="R589" s="190">
        <v>-7963721.7158333333</v>
      </c>
      <c r="S589" s="163">
        <v>23</v>
      </c>
      <c r="T589" s="72"/>
      <c r="U589" s="68"/>
      <c r="V589" s="68"/>
    </row>
    <row r="590" spans="1:36" ht="12.75" customHeight="1" outlineLevel="1">
      <c r="A590" s="161" t="s">
        <v>941</v>
      </c>
      <c r="B590" s="161" t="s">
        <v>32</v>
      </c>
      <c r="C590" s="161" t="s">
        <v>28</v>
      </c>
      <c r="D590" s="161" t="s">
        <v>942</v>
      </c>
      <c r="E590" s="7">
        <v>45769.55</v>
      </c>
      <c r="F590" s="7">
        <v>43863.55</v>
      </c>
      <c r="G590" s="7">
        <v>41957.55</v>
      </c>
      <c r="H590" s="7">
        <v>40051.550000000003</v>
      </c>
      <c r="I590" s="7">
        <v>38145.550000000003</v>
      </c>
      <c r="J590" s="7">
        <v>36239.550000000003</v>
      </c>
      <c r="K590" s="7">
        <v>34333.550000000003</v>
      </c>
      <c r="L590" s="7">
        <v>32427.55</v>
      </c>
      <c r="M590" s="7">
        <v>30521.55</v>
      </c>
      <c r="N590" s="7">
        <v>28615.55</v>
      </c>
      <c r="O590" s="7">
        <v>26709.55</v>
      </c>
      <c r="P590" s="7">
        <v>24803.55</v>
      </c>
      <c r="Q590" s="7">
        <v>22897.55</v>
      </c>
      <c r="R590" s="190">
        <v>-101993.57416666666</v>
      </c>
      <c r="S590" s="163">
        <v>23</v>
      </c>
      <c r="T590" s="72"/>
      <c r="U590" s="68"/>
      <c r="V590" s="68"/>
    </row>
    <row r="591" spans="1:36" ht="12.75" customHeight="1" outlineLevel="1">
      <c r="A591" s="161" t="s">
        <v>540</v>
      </c>
      <c r="B591" s="161" t="s">
        <v>30</v>
      </c>
      <c r="C591" s="161" t="s">
        <v>28</v>
      </c>
      <c r="D591" s="161" t="s">
        <v>541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190">
        <v>-112255.82333333332</v>
      </c>
      <c r="S591" s="163">
        <v>23</v>
      </c>
      <c r="T591" s="72"/>
      <c r="U591" s="68"/>
      <c r="V591" s="68"/>
    </row>
    <row r="592" spans="1:36" ht="12.75" customHeight="1" outlineLevel="1">
      <c r="A592" s="161" t="s">
        <v>540</v>
      </c>
      <c r="B592" s="161" t="s">
        <v>30</v>
      </c>
      <c r="C592" s="161" t="s">
        <v>29</v>
      </c>
      <c r="D592" s="161" t="s">
        <v>541</v>
      </c>
      <c r="E592" s="7">
        <v>114274.56</v>
      </c>
      <c r="F592" s="7">
        <v>114274.56</v>
      </c>
      <c r="G592" s="7">
        <v>114274.56</v>
      </c>
      <c r="H592" s="7">
        <v>70000</v>
      </c>
      <c r="I592" s="7">
        <v>70000</v>
      </c>
      <c r="J592" s="7">
        <v>70000</v>
      </c>
      <c r="K592" s="7">
        <v>69960.100000000006</v>
      </c>
      <c r="L592" s="7">
        <v>69960.100000000006</v>
      </c>
      <c r="M592" s="7">
        <v>69960.100000000006</v>
      </c>
      <c r="N592" s="7">
        <v>32900</v>
      </c>
      <c r="O592" s="7">
        <v>32900</v>
      </c>
      <c r="P592" s="7">
        <v>32900</v>
      </c>
      <c r="Q592" s="7">
        <v>29032.18</v>
      </c>
      <c r="R592" s="190">
        <v>-264991.97125</v>
      </c>
      <c r="S592" s="163">
        <v>23</v>
      </c>
      <c r="T592" s="72"/>
      <c r="U592" s="68"/>
      <c r="V592" s="68"/>
    </row>
    <row r="593" spans="1:28" ht="12.75" customHeight="1" outlineLevel="1">
      <c r="A593" s="161" t="s">
        <v>542</v>
      </c>
      <c r="B593" s="161" t="s">
        <v>30</v>
      </c>
      <c r="C593" s="161" t="s">
        <v>27</v>
      </c>
      <c r="D593" s="161" t="s">
        <v>943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190">
        <v>-1049.3062499999996</v>
      </c>
      <c r="S593" s="163">
        <v>23</v>
      </c>
      <c r="T593" s="72"/>
      <c r="U593" s="68"/>
      <c r="V593" s="68"/>
    </row>
    <row r="594" spans="1:28" ht="12.75" customHeight="1" outlineLevel="1">
      <c r="A594" s="161" t="s">
        <v>542</v>
      </c>
      <c r="B594" s="161" t="s">
        <v>32</v>
      </c>
      <c r="C594" s="161" t="s">
        <v>25</v>
      </c>
      <c r="D594" s="161" t="s">
        <v>943</v>
      </c>
      <c r="E594" s="233">
        <v>-9353747.0099999998</v>
      </c>
      <c r="F594" s="233">
        <v>-7991840.3899999997</v>
      </c>
      <c r="G594" s="233">
        <v>-6944976.4699999997</v>
      </c>
      <c r="H594" s="233">
        <v>-5955379</v>
      </c>
      <c r="I594" s="233">
        <v>-5215533.07</v>
      </c>
      <c r="J594" s="233">
        <v>-4659075.1900000004</v>
      </c>
      <c r="K594" s="233">
        <v>-4327116.3099999996</v>
      </c>
      <c r="L594" s="233">
        <v>-4065782.75</v>
      </c>
      <c r="M594" s="233">
        <v>-3795133.34</v>
      </c>
      <c r="N594" s="233">
        <v>-3449503.66</v>
      </c>
      <c r="O594" s="233">
        <v>-2781237.81</v>
      </c>
      <c r="P594" s="233">
        <v>-5024631.21</v>
      </c>
      <c r="Q594" s="233">
        <v>-4117948.38</v>
      </c>
      <c r="R594" s="190">
        <v>-3440.6512499999976</v>
      </c>
      <c r="S594" s="163">
        <v>23</v>
      </c>
      <c r="T594" s="72"/>
      <c r="U594" s="68"/>
      <c r="V594" s="68"/>
      <c r="AB594" s="180"/>
    </row>
    <row r="595" spans="1:28" ht="12.75" customHeight="1" outlineLevel="1">
      <c r="A595" s="161" t="s">
        <v>543</v>
      </c>
      <c r="B595" s="161" t="s">
        <v>24</v>
      </c>
      <c r="C595" s="161" t="s">
        <v>25</v>
      </c>
      <c r="D595" s="161" t="s">
        <v>544</v>
      </c>
      <c r="E595" s="233">
        <v>0</v>
      </c>
      <c r="F595" s="233">
        <v>0</v>
      </c>
      <c r="G595" s="233">
        <v>0</v>
      </c>
      <c r="H595" s="233">
        <v>0</v>
      </c>
      <c r="I595" s="233">
        <v>0</v>
      </c>
      <c r="J595" s="233">
        <v>0</v>
      </c>
      <c r="K595" s="233">
        <v>0</v>
      </c>
      <c r="L595" s="233">
        <v>0</v>
      </c>
      <c r="M595" s="233">
        <v>0</v>
      </c>
      <c r="N595" s="233">
        <v>0</v>
      </c>
      <c r="O595" s="233">
        <v>0</v>
      </c>
      <c r="P595" s="233">
        <v>0</v>
      </c>
      <c r="Q595" s="233">
        <v>0</v>
      </c>
      <c r="R595" s="190">
        <v>-8949.6291666666675</v>
      </c>
      <c r="S595" s="163">
        <v>46</v>
      </c>
      <c r="T595" s="72"/>
      <c r="U595" s="68"/>
      <c r="V595" s="68"/>
    </row>
    <row r="596" spans="1:28" ht="12.75" customHeight="1" outlineLevel="1">
      <c r="A596" s="161" t="s">
        <v>546</v>
      </c>
      <c r="B596" s="161" t="s">
        <v>30</v>
      </c>
      <c r="C596" s="161" t="s">
        <v>27</v>
      </c>
      <c r="D596" s="161" t="s">
        <v>545</v>
      </c>
      <c r="E596" s="233">
        <v>-21534277.469999999</v>
      </c>
      <c r="F596" s="233">
        <v>-18332389.77</v>
      </c>
      <c r="G596" s="233">
        <v>-15736750.66</v>
      </c>
      <c r="H596" s="233">
        <v>-13446588.17</v>
      </c>
      <c r="I596" s="233">
        <v>-11687238.42</v>
      </c>
      <c r="J596" s="233">
        <v>-10499633.15</v>
      </c>
      <c r="K596" s="233">
        <v>-9749338.8399999999</v>
      </c>
      <c r="L596" s="233">
        <v>-9224310.3300000001</v>
      </c>
      <c r="M596" s="233">
        <v>-8719376.7799999993</v>
      </c>
      <c r="N596" s="233">
        <v>-8075706.9299999997</v>
      </c>
      <c r="O596" s="233">
        <v>-6670031.9000000004</v>
      </c>
      <c r="P596" s="233">
        <v>-11097693.57</v>
      </c>
      <c r="Q596" s="233">
        <v>-9037051.4499999993</v>
      </c>
      <c r="R596" s="190">
        <v>-7857649.4575000005</v>
      </c>
      <c r="S596" s="163">
        <v>22</v>
      </c>
      <c r="T596" s="72"/>
      <c r="U596" s="68"/>
      <c r="V596" s="68"/>
    </row>
    <row r="597" spans="1:28" ht="12.75" customHeight="1" outlineLevel="1">
      <c r="A597" s="161" t="s">
        <v>546</v>
      </c>
      <c r="B597" s="161" t="s">
        <v>32</v>
      </c>
      <c r="C597" s="161" t="s">
        <v>28</v>
      </c>
      <c r="D597" s="161" t="s">
        <v>545</v>
      </c>
      <c r="E597" s="233">
        <v>-0.01</v>
      </c>
      <c r="F597" s="233">
        <v>0</v>
      </c>
      <c r="G597" s="233">
        <v>0</v>
      </c>
      <c r="H597" s="233">
        <v>0</v>
      </c>
      <c r="I597" s="233">
        <v>0</v>
      </c>
      <c r="J597" s="233">
        <v>0</v>
      </c>
      <c r="K597" s="233">
        <v>0</v>
      </c>
      <c r="L597" s="233">
        <v>0</v>
      </c>
      <c r="M597" s="233">
        <v>0</v>
      </c>
      <c r="N597" s="233">
        <v>0</v>
      </c>
      <c r="O597" s="233">
        <v>0</v>
      </c>
      <c r="P597" s="233">
        <v>0</v>
      </c>
      <c r="Q597" s="233">
        <v>0</v>
      </c>
      <c r="R597" s="190">
        <v>-87384</v>
      </c>
      <c r="S597" s="163">
        <v>22</v>
      </c>
      <c r="T597" s="72"/>
      <c r="U597" s="68"/>
      <c r="V597" s="68"/>
    </row>
    <row r="598" spans="1:28" ht="12.75" customHeight="1" outlineLevel="1">
      <c r="A598" s="161" t="s">
        <v>546</v>
      </c>
      <c r="B598" s="161" t="s">
        <v>32</v>
      </c>
      <c r="C598" s="161" t="s">
        <v>29</v>
      </c>
      <c r="D598" s="161" t="s">
        <v>545</v>
      </c>
      <c r="E598" s="233">
        <v>-0.01</v>
      </c>
      <c r="F598" s="233">
        <v>0</v>
      </c>
      <c r="G598" s="233">
        <v>0</v>
      </c>
      <c r="H598" s="233">
        <v>0</v>
      </c>
      <c r="I598" s="233">
        <v>0</v>
      </c>
      <c r="J598" s="233">
        <v>0</v>
      </c>
      <c r="K598" s="233">
        <v>0</v>
      </c>
      <c r="L598" s="233">
        <v>0</v>
      </c>
      <c r="M598" s="233">
        <v>0</v>
      </c>
      <c r="N598" s="233">
        <v>0</v>
      </c>
      <c r="O598" s="233">
        <v>0</v>
      </c>
      <c r="P598" s="233">
        <v>0</v>
      </c>
      <c r="Q598" s="233">
        <v>0</v>
      </c>
      <c r="R598" s="190">
        <v>-168948</v>
      </c>
      <c r="S598" s="163">
        <v>22</v>
      </c>
      <c r="T598" s="72"/>
      <c r="U598" s="68"/>
      <c r="V598" s="68"/>
    </row>
    <row r="599" spans="1:28" ht="12.75" customHeight="1" outlineLevel="1">
      <c r="A599" s="161" t="s">
        <v>547</v>
      </c>
      <c r="B599" s="161" t="s">
        <v>44</v>
      </c>
      <c r="C599" s="161" t="s">
        <v>44</v>
      </c>
      <c r="D599" s="161" t="s">
        <v>944</v>
      </c>
      <c r="E599" s="233">
        <v>0</v>
      </c>
      <c r="F599" s="233">
        <v>0</v>
      </c>
      <c r="G599" s="233">
        <v>0</v>
      </c>
      <c r="H599" s="233">
        <v>0</v>
      </c>
      <c r="I599" s="233">
        <v>0</v>
      </c>
      <c r="J599" s="233">
        <v>0</v>
      </c>
      <c r="K599" s="233">
        <v>0</v>
      </c>
      <c r="L599" s="233">
        <v>0</v>
      </c>
      <c r="M599" s="233">
        <v>0</v>
      </c>
      <c r="N599" s="233">
        <v>0</v>
      </c>
      <c r="O599" s="233">
        <v>0</v>
      </c>
      <c r="P599" s="233">
        <v>0</v>
      </c>
      <c r="Q599" s="233">
        <v>0</v>
      </c>
      <c r="R599" s="190">
        <v>-2556258.262083333</v>
      </c>
      <c r="S599" s="163"/>
      <c r="T599" s="72"/>
      <c r="U599" s="68"/>
      <c r="V599" s="68"/>
    </row>
    <row r="600" spans="1:28" ht="12.75" customHeight="1" outlineLevel="1">
      <c r="A600" s="161" t="s">
        <v>548</v>
      </c>
      <c r="B600" s="161" t="s">
        <v>44</v>
      </c>
      <c r="C600" s="161" t="s">
        <v>44</v>
      </c>
      <c r="D600" s="161" t="s">
        <v>549</v>
      </c>
      <c r="E600" s="233">
        <v>0</v>
      </c>
      <c r="F600" s="233">
        <v>0</v>
      </c>
      <c r="G600" s="233">
        <v>0</v>
      </c>
      <c r="H600" s="233">
        <v>0</v>
      </c>
      <c r="I600" s="233">
        <v>0</v>
      </c>
      <c r="J600" s="233">
        <v>0</v>
      </c>
      <c r="K600" s="233">
        <v>0</v>
      </c>
      <c r="L600" s="233">
        <v>0</v>
      </c>
      <c r="M600" s="233">
        <v>0</v>
      </c>
      <c r="N600" s="233">
        <v>0</v>
      </c>
      <c r="O600" s="233">
        <v>0</v>
      </c>
      <c r="P600" s="233">
        <v>0</v>
      </c>
      <c r="Q600" s="233">
        <v>0</v>
      </c>
      <c r="R600" s="190">
        <v>-57404.928333333315</v>
      </c>
      <c r="S600" s="163">
        <v>47</v>
      </c>
      <c r="T600" s="72"/>
      <c r="U600" s="68"/>
      <c r="V600" s="68"/>
    </row>
    <row r="601" spans="1:28" ht="12.75" customHeight="1" outlineLevel="1">
      <c r="A601" s="161" t="s">
        <v>550</v>
      </c>
      <c r="B601" s="161" t="s">
        <v>44</v>
      </c>
      <c r="C601" s="161" t="s">
        <v>44</v>
      </c>
      <c r="D601" s="161" t="s">
        <v>945</v>
      </c>
      <c r="E601" s="233">
        <v>-515052.59</v>
      </c>
      <c r="F601" s="233">
        <v>-794502.13</v>
      </c>
      <c r="G601" s="233">
        <v>-1245333.1499999999</v>
      </c>
      <c r="H601" s="233">
        <v>-1023483.1</v>
      </c>
      <c r="I601" s="233">
        <v>-1270469.1499999999</v>
      </c>
      <c r="J601" s="233">
        <v>-1454841.8</v>
      </c>
      <c r="K601" s="233">
        <v>-1363390.57</v>
      </c>
      <c r="L601" s="233">
        <v>-1714765.74</v>
      </c>
      <c r="M601" s="233">
        <v>-2072001.34</v>
      </c>
      <c r="N601" s="233">
        <v>-2570800.87</v>
      </c>
      <c r="O601" s="233">
        <v>-3036443.88</v>
      </c>
      <c r="P601" s="233">
        <v>-52070.79</v>
      </c>
      <c r="Q601" s="233">
        <v>-646560.57999999996</v>
      </c>
      <c r="R601" s="190">
        <v>177938.39166666669</v>
      </c>
      <c r="S601" s="163">
        <v>47</v>
      </c>
      <c r="T601" s="72"/>
      <c r="U601" s="68"/>
      <c r="V601" s="68"/>
    </row>
    <row r="602" spans="1:28" ht="12.75" customHeight="1" outlineLevel="1">
      <c r="A602" s="161" t="s">
        <v>551</v>
      </c>
      <c r="B602" s="161" t="s">
        <v>32</v>
      </c>
      <c r="C602" s="161" t="s">
        <v>34</v>
      </c>
      <c r="D602" s="161" t="s">
        <v>552</v>
      </c>
      <c r="E602" s="233">
        <v>-1498554.32</v>
      </c>
      <c r="F602" s="233">
        <v>-2207985.5</v>
      </c>
      <c r="G602" s="233">
        <v>-3462343.0100000002</v>
      </c>
      <c r="H602" s="233">
        <v>-2936357.38</v>
      </c>
      <c r="I602" s="233">
        <v>-3590579.41</v>
      </c>
      <c r="J602" s="233">
        <v>-3920336.34</v>
      </c>
      <c r="K602" s="233">
        <v>-3721997.22</v>
      </c>
      <c r="L602" s="233">
        <v>-4382494.79</v>
      </c>
      <c r="M602" s="233">
        <v>-4819801.0999999996</v>
      </c>
      <c r="N602" s="233">
        <v>-5536055.3499999996</v>
      </c>
      <c r="O602" s="233">
        <v>-6379283.6500000004</v>
      </c>
      <c r="P602" s="233">
        <v>26797.72</v>
      </c>
      <c r="Q602" s="233">
        <v>-1264806.22</v>
      </c>
      <c r="R602" s="190">
        <v>-189939.4</v>
      </c>
      <c r="S602" s="163">
        <v>22</v>
      </c>
      <c r="T602" s="72"/>
      <c r="U602" s="68"/>
      <c r="V602" s="68"/>
    </row>
    <row r="603" spans="1:28" ht="12.75" customHeight="1" outlineLevel="1">
      <c r="A603" s="161" t="s">
        <v>553</v>
      </c>
      <c r="B603" s="161" t="s">
        <v>32</v>
      </c>
      <c r="C603" s="161" t="s">
        <v>34</v>
      </c>
      <c r="D603" s="161" t="s">
        <v>946</v>
      </c>
      <c r="E603" s="233">
        <v>0</v>
      </c>
      <c r="F603" s="233">
        <v>0</v>
      </c>
      <c r="G603" s="233">
        <v>0</v>
      </c>
      <c r="H603" s="233">
        <v>0</v>
      </c>
      <c r="I603" s="233">
        <v>0</v>
      </c>
      <c r="J603" s="233">
        <v>0</v>
      </c>
      <c r="K603" s="233">
        <v>0</v>
      </c>
      <c r="L603" s="233">
        <v>0</v>
      </c>
      <c r="M603" s="233">
        <v>0</v>
      </c>
      <c r="N603" s="233">
        <v>0</v>
      </c>
      <c r="O603" s="233">
        <v>0</v>
      </c>
      <c r="P603" s="233">
        <v>0</v>
      </c>
      <c r="Q603" s="233">
        <v>0</v>
      </c>
      <c r="R603" s="190">
        <v>-896796.66166666651</v>
      </c>
      <c r="S603" s="163">
        <v>22</v>
      </c>
      <c r="T603" s="72"/>
      <c r="U603" s="68"/>
      <c r="V603" s="68"/>
    </row>
    <row r="604" spans="1:28" ht="12.75" customHeight="1" outlineLevel="1">
      <c r="A604" s="161" t="s">
        <v>554</v>
      </c>
      <c r="B604" s="161" t="s">
        <v>24</v>
      </c>
      <c r="C604" s="161" t="s">
        <v>25</v>
      </c>
      <c r="D604" s="161" t="s">
        <v>555</v>
      </c>
      <c r="E604" s="233">
        <v>0</v>
      </c>
      <c r="F604" s="233">
        <v>0</v>
      </c>
      <c r="G604" s="233">
        <v>0</v>
      </c>
      <c r="H604" s="233">
        <v>0</v>
      </c>
      <c r="I604" s="233">
        <v>0</v>
      </c>
      <c r="J604" s="233">
        <v>0</v>
      </c>
      <c r="K604" s="233">
        <v>0</v>
      </c>
      <c r="L604" s="233">
        <v>0</v>
      </c>
      <c r="M604" s="233">
        <v>0</v>
      </c>
      <c r="N604" s="233">
        <v>0</v>
      </c>
      <c r="O604" s="233">
        <v>0</v>
      </c>
      <c r="P604" s="233">
        <v>0</v>
      </c>
      <c r="Q604" s="233">
        <v>0</v>
      </c>
      <c r="R604" s="190">
        <v>-26218613.196666669</v>
      </c>
      <c r="S604" s="163">
        <v>22</v>
      </c>
      <c r="T604" s="72"/>
      <c r="U604" s="68"/>
      <c r="V604" s="68"/>
    </row>
    <row r="605" spans="1:28" ht="12.75" customHeight="1" outlineLevel="1">
      <c r="A605" s="161" t="s">
        <v>554</v>
      </c>
      <c r="B605" s="161" t="s">
        <v>24</v>
      </c>
      <c r="C605" s="161" t="s">
        <v>27</v>
      </c>
      <c r="D605" s="161" t="s">
        <v>555</v>
      </c>
      <c r="E605" s="233">
        <v>0</v>
      </c>
      <c r="F605" s="233">
        <v>0</v>
      </c>
      <c r="G605" s="233">
        <v>0</v>
      </c>
      <c r="H605" s="233">
        <v>0</v>
      </c>
      <c r="I605" s="233">
        <v>0</v>
      </c>
      <c r="J605" s="233">
        <v>0</v>
      </c>
      <c r="K605" s="233">
        <v>0</v>
      </c>
      <c r="L605" s="233">
        <v>0</v>
      </c>
      <c r="M605" s="233">
        <v>0</v>
      </c>
      <c r="N605" s="233">
        <v>0</v>
      </c>
      <c r="O605" s="233">
        <v>0</v>
      </c>
      <c r="P605" s="233">
        <v>0</v>
      </c>
      <c r="Q605" s="233">
        <v>0</v>
      </c>
      <c r="R605" s="190">
        <v>-1798087.2883333333</v>
      </c>
      <c r="S605" s="163">
        <v>22</v>
      </c>
      <c r="T605" s="72"/>
      <c r="U605" s="68"/>
      <c r="V605" s="68"/>
    </row>
    <row r="606" spans="1:28" ht="12.75" customHeight="1" outlineLevel="1">
      <c r="A606" s="161" t="s">
        <v>554</v>
      </c>
      <c r="B606" s="161" t="s">
        <v>30</v>
      </c>
      <c r="C606" s="161" t="s">
        <v>27</v>
      </c>
      <c r="D606" s="161" t="s">
        <v>555</v>
      </c>
      <c r="E606" s="233">
        <v>0</v>
      </c>
      <c r="F606" s="233">
        <v>0</v>
      </c>
      <c r="G606" s="233">
        <v>0</v>
      </c>
      <c r="H606" s="233">
        <v>0</v>
      </c>
      <c r="I606" s="233">
        <v>0</v>
      </c>
      <c r="J606" s="233">
        <v>0</v>
      </c>
      <c r="K606" s="233">
        <v>0</v>
      </c>
      <c r="L606" s="233">
        <v>0</v>
      </c>
      <c r="M606" s="233">
        <v>0</v>
      </c>
      <c r="N606" s="233">
        <v>0</v>
      </c>
      <c r="O606" s="233">
        <v>0</v>
      </c>
      <c r="P606" s="233">
        <v>0</v>
      </c>
      <c r="Q606" s="233">
        <v>0</v>
      </c>
      <c r="R606" s="190">
        <v>-267846176.66416666</v>
      </c>
      <c r="S606" s="163">
        <v>22</v>
      </c>
      <c r="T606" s="72"/>
      <c r="U606" s="68"/>
      <c r="V606" s="68"/>
    </row>
    <row r="607" spans="1:28" ht="12.75" customHeight="1" outlineLevel="1">
      <c r="A607" s="161" t="s">
        <v>554</v>
      </c>
      <c r="B607" s="161" t="s">
        <v>32</v>
      </c>
      <c r="C607" s="161" t="s">
        <v>27</v>
      </c>
      <c r="D607" s="161" t="s">
        <v>555</v>
      </c>
      <c r="E607" s="233">
        <v>26956.14</v>
      </c>
      <c r="F607" s="233">
        <v>52506.590000000004</v>
      </c>
      <c r="G607" s="233">
        <v>48635.97</v>
      </c>
      <c r="H607" s="233">
        <v>44902.020000000004</v>
      </c>
      <c r="I607" s="233">
        <v>41543.24</v>
      </c>
      <c r="J607" s="233">
        <v>39479.9</v>
      </c>
      <c r="K607" s="233">
        <v>38375.520000000004</v>
      </c>
      <c r="L607" s="233">
        <v>37623.72</v>
      </c>
      <c r="M607" s="233">
        <v>36843.1</v>
      </c>
      <c r="N607" s="233">
        <v>35962.270000000004</v>
      </c>
      <c r="O607" s="233">
        <v>34312.239999999998</v>
      </c>
      <c r="P607" s="233">
        <v>0</v>
      </c>
      <c r="Q607" s="233">
        <v>0</v>
      </c>
      <c r="R607" s="190">
        <v>-58291481.215833336</v>
      </c>
      <c r="S607" s="163">
        <v>22</v>
      </c>
      <c r="T607" s="72"/>
      <c r="U607" s="68"/>
      <c r="V607" s="68"/>
    </row>
    <row r="608" spans="1:28" ht="12.75" customHeight="1" outlineLevel="1">
      <c r="A608" s="161" t="s">
        <v>554</v>
      </c>
      <c r="B608" s="161" t="s">
        <v>32</v>
      </c>
      <c r="C608" s="161" t="s">
        <v>34</v>
      </c>
      <c r="D608" s="161" t="s">
        <v>555</v>
      </c>
      <c r="E608" s="233">
        <v>4406.13</v>
      </c>
      <c r="F608" s="233">
        <v>3875.4</v>
      </c>
      <c r="G608" s="233">
        <v>3345.53</v>
      </c>
      <c r="H608" s="233">
        <v>2786.3</v>
      </c>
      <c r="I608" s="233">
        <v>2772.78</v>
      </c>
      <c r="J608" s="233">
        <v>2248.8000000000002</v>
      </c>
      <c r="K608" s="233">
        <v>1766.92</v>
      </c>
      <c r="L608" s="233">
        <v>1377.06</v>
      </c>
      <c r="M608" s="233">
        <v>959.57</v>
      </c>
      <c r="N608" s="233">
        <v>475.53000000000003</v>
      </c>
      <c r="O608" s="233">
        <v>-36.619999999999997</v>
      </c>
      <c r="P608" s="233">
        <v>0</v>
      </c>
      <c r="Q608" s="233">
        <v>0</v>
      </c>
      <c r="R608" s="190">
        <v>-30864499.189999998</v>
      </c>
      <c r="S608" s="163">
        <v>22</v>
      </c>
      <c r="T608" s="72"/>
      <c r="U608" s="68"/>
      <c r="V608" s="68"/>
    </row>
    <row r="609" spans="1:22" ht="12.75" customHeight="1" outlineLevel="1">
      <c r="A609" s="161" t="s">
        <v>556</v>
      </c>
      <c r="B609" s="161" t="s">
        <v>24</v>
      </c>
      <c r="C609" s="161" t="s">
        <v>25</v>
      </c>
      <c r="D609" s="161" t="s">
        <v>283</v>
      </c>
      <c r="E609" s="233">
        <v>32356.7</v>
      </c>
      <c r="F609" s="233">
        <v>32293.31</v>
      </c>
      <c r="G609" s="233">
        <v>32238.11</v>
      </c>
      <c r="H609" s="233">
        <v>32184.780000000002</v>
      </c>
      <c r="I609" s="233">
        <v>33143.129999999997</v>
      </c>
      <c r="J609" s="233">
        <v>33113.53</v>
      </c>
      <c r="K609" s="233">
        <v>35117.590000000004</v>
      </c>
      <c r="L609" s="233">
        <v>35106.67</v>
      </c>
      <c r="M609" s="233">
        <v>35095.32</v>
      </c>
      <c r="N609" s="233">
        <v>35082.520000000004</v>
      </c>
      <c r="O609" s="233">
        <v>35058.700000000004</v>
      </c>
      <c r="P609" s="233">
        <v>0</v>
      </c>
      <c r="Q609" s="233">
        <v>0</v>
      </c>
      <c r="R609" s="190">
        <v>-5.2500000000000012E-2</v>
      </c>
      <c r="S609" s="163">
        <v>22</v>
      </c>
      <c r="T609" s="72"/>
      <c r="U609" s="68"/>
      <c r="V609" s="68"/>
    </row>
    <row r="610" spans="1:22" ht="12.75" customHeight="1" outlineLevel="1">
      <c r="A610" s="161" t="s">
        <v>556</v>
      </c>
      <c r="B610" s="161" t="s">
        <v>30</v>
      </c>
      <c r="C610" s="161" t="s">
        <v>29</v>
      </c>
      <c r="D610" s="161" t="s">
        <v>283</v>
      </c>
      <c r="E610" s="233">
        <v>0</v>
      </c>
      <c r="F610" s="233">
        <v>0</v>
      </c>
      <c r="G610" s="233">
        <v>0</v>
      </c>
      <c r="H610" s="233">
        <v>0</v>
      </c>
      <c r="I610" s="233">
        <v>0</v>
      </c>
      <c r="J610" s="233">
        <v>0</v>
      </c>
      <c r="K610" s="233">
        <v>0</v>
      </c>
      <c r="L610" s="233">
        <v>0</v>
      </c>
      <c r="M610" s="233">
        <v>0</v>
      </c>
      <c r="N610" s="233">
        <v>0</v>
      </c>
      <c r="O610" s="233">
        <v>0</v>
      </c>
      <c r="P610" s="233">
        <v>43742.07</v>
      </c>
      <c r="Q610" s="233">
        <v>36567.61</v>
      </c>
      <c r="R610" s="190">
        <v>-9915</v>
      </c>
      <c r="S610" s="163">
        <v>22</v>
      </c>
      <c r="T610" s="72"/>
      <c r="U610" s="68"/>
      <c r="V610" s="68"/>
    </row>
    <row r="611" spans="1:22" ht="12.75" customHeight="1" outlineLevel="1">
      <c r="A611" s="161" t="s">
        <v>947</v>
      </c>
      <c r="B611" s="161" t="s">
        <v>24</v>
      </c>
      <c r="C611" s="161" t="s">
        <v>28</v>
      </c>
      <c r="D611" s="161" t="s">
        <v>948</v>
      </c>
      <c r="E611" s="233">
        <v>0</v>
      </c>
      <c r="F611" s="233">
        <v>0</v>
      </c>
      <c r="G611" s="233">
        <v>0</v>
      </c>
      <c r="H611" s="233">
        <v>0</v>
      </c>
      <c r="I611" s="233">
        <v>0</v>
      </c>
      <c r="J611" s="233">
        <v>0</v>
      </c>
      <c r="K611" s="233">
        <v>0</v>
      </c>
      <c r="L611" s="233">
        <v>0</v>
      </c>
      <c r="M611" s="233">
        <v>0</v>
      </c>
      <c r="N611" s="233">
        <v>0</v>
      </c>
      <c r="O611" s="233">
        <v>0</v>
      </c>
      <c r="P611" s="233">
        <v>18105.330000000002</v>
      </c>
      <c r="Q611" s="233">
        <v>16430.48</v>
      </c>
      <c r="R611" s="190">
        <v>-2107504.5</v>
      </c>
      <c r="S611" s="163">
        <v>22</v>
      </c>
      <c r="T611" s="72"/>
      <c r="U611" s="68"/>
      <c r="V611" s="68"/>
    </row>
    <row r="612" spans="1:22" ht="12.75" customHeight="1" outlineLevel="1">
      <c r="A612" s="161" t="s">
        <v>947</v>
      </c>
      <c r="B612" s="161" t="s">
        <v>44</v>
      </c>
      <c r="C612" s="161" t="s">
        <v>44</v>
      </c>
      <c r="D612" s="161" t="s">
        <v>948</v>
      </c>
      <c r="E612" s="233">
        <v>154435.07</v>
      </c>
      <c r="F612" s="233">
        <v>129058.04000000001</v>
      </c>
      <c r="G612" s="233">
        <v>107263.57</v>
      </c>
      <c r="H612" s="233">
        <v>84162.13</v>
      </c>
      <c r="I612" s="233">
        <v>66995.930000000008</v>
      </c>
      <c r="J612" s="233">
        <v>55224.07</v>
      </c>
      <c r="K612" s="233">
        <v>48755.26</v>
      </c>
      <c r="L612" s="233">
        <v>43709.74</v>
      </c>
      <c r="M612" s="233">
        <v>38411.89</v>
      </c>
      <c r="N612" s="233">
        <v>32661.77</v>
      </c>
      <c r="O612" s="233">
        <v>22553.13</v>
      </c>
      <c r="P612" s="233">
        <v>19960.03</v>
      </c>
      <c r="Q612" s="233">
        <v>16553.22</v>
      </c>
      <c r="R612" s="190">
        <v>-3913937.5</v>
      </c>
      <c r="S612" s="163">
        <v>22</v>
      </c>
      <c r="T612" s="72"/>
      <c r="U612" s="68"/>
      <c r="V612" s="68"/>
    </row>
    <row r="613" spans="1:22" ht="12.75" customHeight="1" outlineLevel="1">
      <c r="A613" s="161" t="s">
        <v>949</v>
      </c>
      <c r="B613" s="161" t="s">
        <v>32</v>
      </c>
      <c r="C613" s="161" t="s">
        <v>34</v>
      </c>
      <c r="D613" s="161" t="s">
        <v>557</v>
      </c>
      <c r="E613" s="233">
        <v>0</v>
      </c>
      <c r="F613" s="233">
        <v>0</v>
      </c>
      <c r="G613" s="233">
        <v>0</v>
      </c>
      <c r="H613" s="233">
        <v>0</v>
      </c>
      <c r="I613" s="233">
        <v>0</v>
      </c>
      <c r="J613" s="233">
        <v>0</v>
      </c>
      <c r="K613" s="233">
        <v>0</v>
      </c>
      <c r="L613" s="233">
        <v>0</v>
      </c>
      <c r="M613" s="233">
        <v>0</v>
      </c>
      <c r="N613" s="233">
        <v>0</v>
      </c>
      <c r="O613" s="233">
        <v>0</v>
      </c>
      <c r="P613" s="233">
        <v>0</v>
      </c>
      <c r="Q613" s="233">
        <v>0</v>
      </c>
      <c r="R613" s="190">
        <v>-19463.875</v>
      </c>
      <c r="S613" s="163">
        <v>22</v>
      </c>
      <c r="T613" s="72"/>
      <c r="U613" s="68"/>
      <c r="V613" s="68"/>
    </row>
    <row r="614" spans="1:22" ht="12.75" customHeight="1" outlineLevel="1">
      <c r="A614" s="161" t="s">
        <v>949</v>
      </c>
      <c r="B614" s="161" t="s">
        <v>44</v>
      </c>
      <c r="C614" s="161" t="s">
        <v>44</v>
      </c>
      <c r="D614" s="161" t="s">
        <v>557</v>
      </c>
      <c r="E614" s="233">
        <v>0</v>
      </c>
      <c r="F614" s="233">
        <v>0</v>
      </c>
      <c r="G614" s="233">
        <v>0</v>
      </c>
      <c r="H614" s="233">
        <v>0</v>
      </c>
      <c r="I614" s="233">
        <v>0</v>
      </c>
      <c r="J614" s="233">
        <v>0</v>
      </c>
      <c r="K614" s="233">
        <v>0</v>
      </c>
      <c r="L614" s="233">
        <v>0</v>
      </c>
      <c r="M614" s="233">
        <v>0</v>
      </c>
      <c r="N614" s="233">
        <v>0</v>
      </c>
      <c r="O614" s="233">
        <v>0</v>
      </c>
      <c r="P614" s="233">
        <v>0</v>
      </c>
      <c r="Q614" s="233">
        <v>0</v>
      </c>
      <c r="R614" s="190">
        <v>-36147.875</v>
      </c>
      <c r="S614" s="163">
        <v>22</v>
      </c>
      <c r="T614" s="72"/>
      <c r="U614" s="68"/>
      <c r="V614" s="68"/>
    </row>
    <row r="615" spans="1:22" ht="13.5" customHeight="1" outlineLevel="1">
      <c r="A615" s="161" t="s">
        <v>558</v>
      </c>
      <c r="B615" s="161" t="s">
        <v>30</v>
      </c>
      <c r="C615" s="161" t="s">
        <v>28</v>
      </c>
      <c r="D615" s="161" t="s">
        <v>559</v>
      </c>
      <c r="E615" s="233">
        <v>0</v>
      </c>
      <c r="F615" s="233">
        <v>0</v>
      </c>
      <c r="G615" s="233">
        <v>0</v>
      </c>
      <c r="H615" s="233">
        <v>0</v>
      </c>
      <c r="I615" s="233">
        <v>0</v>
      </c>
      <c r="J615" s="233">
        <v>0</v>
      </c>
      <c r="K615" s="233">
        <v>0</v>
      </c>
      <c r="L615" s="233">
        <v>0</v>
      </c>
      <c r="M615" s="233">
        <v>0</v>
      </c>
      <c r="N615" s="233">
        <v>0</v>
      </c>
      <c r="O615" s="233">
        <v>0</v>
      </c>
      <c r="P615" s="233">
        <v>0</v>
      </c>
      <c r="Q615" s="233">
        <v>0</v>
      </c>
      <c r="R615" s="190">
        <v>-477054.46666666656</v>
      </c>
      <c r="S615" s="163">
        <v>22</v>
      </c>
      <c r="T615" s="72"/>
      <c r="U615" s="68"/>
      <c r="V615" s="68"/>
    </row>
    <row r="616" spans="1:22" ht="13.5" customHeight="1" outlineLevel="1">
      <c r="A616" s="161" t="s">
        <v>560</v>
      </c>
      <c r="B616" s="161" t="s">
        <v>44</v>
      </c>
      <c r="C616" s="161" t="s">
        <v>44</v>
      </c>
      <c r="D616" s="161" t="s">
        <v>950</v>
      </c>
      <c r="E616" s="233">
        <v>0</v>
      </c>
      <c r="F616" s="233">
        <v>0</v>
      </c>
      <c r="G616" s="233">
        <v>0</v>
      </c>
      <c r="H616" s="233">
        <v>0</v>
      </c>
      <c r="I616" s="233">
        <v>0</v>
      </c>
      <c r="J616" s="233">
        <v>0</v>
      </c>
      <c r="K616" s="233">
        <v>0</v>
      </c>
      <c r="L616" s="233">
        <v>0</v>
      </c>
      <c r="M616" s="233">
        <v>0</v>
      </c>
      <c r="N616" s="233">
        <v>0</v>
      </c>
      <c r="O616" s="233">
        <v>0</v>
      </c>
      <c r="P616" s="233">
        <v>0</v>
      </c>
      <c r="Q616" s="233">
        <v>0</v>
      </c>
      <c r="R616" s="190">
        <v>-1256745.4200000002</v>
      </c>
      <c r="S616" s="163">
        <v>47</v>
      </c>
      <c r="T616" s="72"/>
      <c r="U616" s="68"/>
      <c r="V616" s="68"/>
    </row>
    <row r="617" spans="1:22" ht="12.75" customHeight="1" outlineLevel="1">
      <c r="A617" s="161" t="s">
        <v>561</v>
      </c>
      <c r="B617" s="161" t="s">
        <v>30</v>
      </c>
      <c r="C617" s="161" t="s">
        <v>28</v>
      </c>
      <c r="D617" s="161" t="s">
        <v>562</v>
      </c>
      <c r="E617" s="233">
        <v>0</v>
      </c>
      <c r="F617" s="233">
        <v>0</v>
      </c>
      <c r="G617" s="233">
        <v>0</v>
      </c>
      <c r="H617" s="233">
        <v>0</v>
      </c>
      <c r="I617" s="233">
        <v>0</v>
      </c>
      <c r="J617" s="233">
        <v>0</v>
      </c>
      <c r="K617" s="233">
        <v>0</v>
      </c>
      <c r="L617" s="233">
        <v>0</v>
      </c>
      <c r="M617" s="233">
        <v>0</v>
      </c>
      <c r="N617" s="233">
        <v>0</v>
      </c>
      <c r="O617" s="233">
        <v>0</v>
      </c>
      <c r="P617" s="233">
        <v>0</v>
      </c>
      <c r="Q617" s="233">
        <v>0</v>
      </c>
      <c r="R617" s="190">
        <v>-204638.84791666665</v>
      </c>
      <c r="S617" s="163">
        <v>22</v>
      </c>
      <c r="T617" s="72"/>
      <c r="U617" s="68"/>
      <c r="V617" s="68"/>
    </row>
    <row r="618" spans="1:22" ht="13.5" customHeight="1" outlineLevel="1">
      <c r="A618" s="161" t="s">
        <v>563</v>
      </c>
      <c r="B618" s="161" t="s">
        <v>30</v>
      </c>
      <c r="C618" s="161" t="s">
        <v>28</v>
      </c>
      <c r="D618" s="161" t="s">
        <v>312</v>
      </c>
      <c r="E618" s="233">
        <v>0</v>
      </c>
      <c r="F618" s="233">
        <v>0</v>
      </c>
      <c r="G618" s="233">
        <v>0</v>
      </c>
      <c r="H618" s="233">
        <v>0</v>
      </c>
      <c r="I618" s="233">
        <v>0</v>
      </c>
      <c r="J618" s="233">
        <v>0</v>
      </c>
      <c r="K618" s="233">
        <v>0</v>
      </c>
      <c r="L618" s="233">
        <v>0</v>
      </c>
      <c r="M618" s="233">
        <v>0</v>
      </c>
      <c r="N618" s="233">
        <v>0</v>
      </c>
      <c r="O618" s="233">
        <v>0</v>
      </c>
      <c r="P618" s="233">
        <v>0</v>
      </c>
      <c r="Q618" s="233">
        <v>0</v>
      </c>
      <c r="R618" s="190">
        <v>-109727.18333333333</v>
      </c>
      <c r="S618" s="163">
        <v>22</v>
      </c>
      <c r="T618" s="72"/>
      <c r="U618" s="68"/>
      <c r="V618" s="68"/>
    </row>
    <row r="619" spans="1:22" ht="13.5" customHeight="1" outlineLevel="1">
      <c r="A619" s="161" t="s">
        <v>564</v>
      </c>
      <c r="B619" s="161" t="s">
        <v>30</v>
      </c>
      <c r="C619" s="161" t="s">
        <v>29</v>
      </c>
      <c r="D619" s="161" t="s">
        <v>565</v>
      </c>
      <c r="E619" s="233">
        <v>-5646457.7400000002</v>
      </c>
      <c r="F619" s="233">
        <v>-5383099.2199999997</v>
      </c>
      <c r="G619" s="233">
        <v>-5154856.8</v>
      </c>
      <c r="H619" s="233">
        <v>-4913803.95</v>
      </c>
      <c r="I619" s="233">
        <v>-4731701.47</v>
      </c>
      <c r="J619" s="233">
        <v>-4606971.45</v>
      </c>
      <c r="K619" s="233">
        <v>-4537766.25</v>
      </c>
      <c r="L619" s="233">
        <v>-4483691.17</v>
      </c>
      <c r="M619" s="233">
        <v>-4426790.82</v>
      </c>
      <c r="N619" s="233">
        <v>-4359035.1900000004</v>
      </c>
      <c r="O619" s="233">
        <v>-4247597.51</v>
      </c>
      <c r="P619" s="233">
        <v>0</v>
      </c>
      <c r="Q619" s="233">
        <v>0</v>
      </c>
      <c r="R619" s="190">
        <v>-3595803</v>
      </c>
      <c r="S619" s="163">
        <v>22</v>
      </c>
      <c r="T619" s="72"/>
      <c r="U619" s="68"/>
      <c r="V619" s="68"/>
    </row>
    <row r="620" spans="1:22" ht="12.75" customHeight="1" outlineLevel="1">
      <c r="A620" s="161" t="s">
        <v>566</v>
      </c>
      <c r="B620" s="161" t="s">
        <v>24</v>
      </c>
      <c r="C620" s="161" t="s">
        <v>25</v>
      </c>
      <c r="D620" s="161" t="s">
        <v>567</v>
      </c>
      <c r="E620" s="233">
        <v>1700585.3800000001</v>
      </c>
      <c r="F620" s="233">
        <v>1677331</v>
      </c>
      <c r="G620" s="233">
        <v>1657600.4</v>
      </c>
      <c r="H620" s="233">
        <v>1636603.34</v>
      </c>
      <c r="I620" s="233">
        <v>1621400.8</v>
      </c>
      <c r="J620" s="233">
        <v>1611728.83</v>
      </c>
      <c r="K620" s="233">
        <v>1607422.57</v>
      </c>
      <c r="L620" s="233">
        <v>1604476.47</v>
      </c>
      <c r="M620" s="233">
        <v>1601259.6300000001</v>
      </c>
      <c r="N620" s="233">
        <v>1597448.86</v>
      </c>
      <c r="O620" s="233">
        <v>1589301</v>
      </c>
      <c r="P620" s="233">
        <v>0</v>
      </c>
      <c r="Q620" s="233">
        <v>0</v>
      </c>
      <c r="R620" s="190">
        <v>-19657.809583333346</v>
      </c>
      <c r="S620" s="163">
        <v>22</v>
      </c>
      <c r="T620" s="72"/>
      <c r="U620" s="68"/>
      <c r="V620" s="68"/>
    </row>
    <row r="621" spans="1:22" ht="12.75" customHeight="1" outlineLevel="1">
      <c r="A621" s="161" t="s">
        <v>566</v>
      </c>
      <c r="B621" s="161" t="s">
        <v>30</v>
      </c>
      <c r="C621" s="161" t="s">
        <v>28</v>
      </c>
      <c r="D621" s="161" t="s">
        <v>567</v>
      </c>
      <c r="E621" s="233">
        <v>-2050430.61</v>
      </c>
      <c r="F621" s="233">
        <v>-1755728.07</v>
      </c>
      <c r="G621" s="233">
        <v>-1499320.12</v>
      </c>
      <c r="H621" s="233">
        <v>-1228260.1599999999</v>
      </c>
      <c r="I621" s="233">
        <v>-1021902.32</v>
      </c>
      <c r="J621" s="233">
        <v>-878619.96</v>
      </c>
      <c r="K621" s="233">
        <v>-796485.24</v>
      </c>
      <c r="L621" s="233">
        <v>-730926.05</v>
      </c>
      <c r="M621" s="233">
        <v>-662110.45000000007</v>
      </c>
      <c r="N621" s="233">
        <v>-581149.32999999996</v>
      </c>
      <c r="O621" s="233">
        <v>-451706.93</v>
      </c>
      <c r="P621" s="233">
        <v>0</v>
      </c>
      <c r="Q621" s="233">
        <v>0</v>
      </c>
      <c r="R621" s="190">
        <v>-46631.72</v>
      </c>
      <c r="S621" s="163">
        <v>22</v>
      </c>
      <c r="T621" s="72"/>
      <c r="U621" s="68"/>
      <c r="V621" s="68"/>
    </row>
    <row r="622" spans="1:22" ht="12.75" customHeight="1" outlineLevel="1">
      <c r="A622" s="161" t="s">
        <v>566</v>
      </c>
      <c r="B622" s="161" t="s">
        <v>30</v>
      </c>
      <c r="C622" s="161" t="s">
        <v>29</v>
      </c>
      <c r="D622" s="161" t="s">
        <v>567</v>
      </c>
      <c r="E622" s="233">
        <v>658124.25</v>
      </c>
      <c r="F622" s="233">
        <v>540346.96</v>
      </c>
      <c r="G622" s="233">
        <v>438513.42</v>
      </c>
      <c r="H622" s="233">
        <v>330657</v>
      </c>
      <c r="I622" s="233">
        <v>249188.72</v>
      </c>
      <c r="J622" s="233">
        <v>192945.04</v>
      </c>
      <c r="K622" s="233">
        <v>161215.25</v>
      </c>
      <c r="L622" s="233">
        <v>135651.93</v>
      </c>
      <c r="M622" s="233">
        <v>108777.57</v>
      </c>
      <c r="N622" s="233">
        <v>79105.63</v>
      </c>
      <c r="O622" s="233">
        <v>29442.940000000002</v>
      </c>
      <c r="P622" s="233">
        <v>0</v>
      </c>
      <c r="Q622" s="233">
        <v>0</v>
      </c>
      <c r="R622" s="190">
        <v>-131569.24</v>
      </c>
      <c r="S622" s="163">
        <v>22</v>
      </c>
      <c r="T622" s="72"/>
      <c r="U622" s="68"/>
      <c r="V622" s="68"/>
    </row>
    <row r="623" spans="1:22" ht="12.75" customHeight="1" outlineLevel="1">
      <c r="A623" s="161" t="s">
        <v>566</v>
      </c>
      <c r="B623" s="161" t="s">
        <v>32</v>
      </c>
      <c r="C623" s="161" t="s">
        <v>29</v>
      </c>
      <c r="D623" s="161" t="s">
        <v>567</v>
      </c>
      <c r="E623" s="233">
        <v>-626197.91</v>
      </c>
      <c r="F623" s="233">
        <v>-737450.61</v>
      </c>
      <c r="G623" s="233">
        <v>-1012190.5</v>
      </c>
      <c r="H623" s="233">
        <v>-1348047.75</v>
      </c>
      <c r="I623" s="233">
        <v>-1977134.15</v>
      </c>
      <c r="J623" s="233">
        <v>-2386573.2999999998</v>
      </c>
      <c r="K623" s="233">
        <v>-2599943.27</v>
      </c>
      <c r="L623" s="233">
        <v>-3080030.81</v>
      </c>
      <c r="M623" s="233">
        <v>-3571980.71</v>
      </c>
      <c r="N623" s="233">
        <v>-4269744.09</v>
      </c>
      <c r="O623" s="233">
        <v>-5190004.17</v>
      </c>
      <c r="P623" s="233">
        <v>-490345.77</v>
      </c>
      <c r="Q623" s="233">
        <v>-1093051.3</v>
      </c>
      <c r="R623" s="190">
        <v>-29148.920000000002</v>
      </c>
      <c r="S623" s="163">
        <v>22</v>
      </c>
      <c r="T623" s="72"/>
      <c r="U623" s="68"/>
      <c r="V623" s="68"/>
    </row>
    <row r="624" spans="1:22" ht="12.75" customHeight="1" outlineLevel="1">
      <c r="A624" s="161" t="s">
        <v>566</v>
      </c>
      <c r="B624" s="161" t="s">
        <v>44</v>
      </c>
      <c r="C624" s="161" t="s">
        <v>44</v>
      </c>
      <c r="D624" s="161" t="s">
        <v>567</v>
      </c>
      <c r="E624" s="233">
        <v>-1304150.74</v>
      </c>
      <c r="F624" s="233">
        <v>-1478532.58</v>
      </c>
      <c r="G624" s="233">
        <v>-1487179.68</v>
      </c>
      <c r="H624" s="233">
        <v>-1406729.61</v>
      </c>
      <c r="I624" s="233">
        <v>-917722.20000000007</v>
      </c>
      <c r="J624" s="233">
        <v>-864956.33000000007</v>
      </c>
      <c r="K624" s="233">
        <v>-399846.39</v>
      </c>
      <c r="L624" s="233">
        <v>245708.51</v>
      </c>
      <c r="M624" s="233">
        <v>811519.46</v>
      </c>
      <c r="N624" s="233">
        <v>1362361.78</v>
      </c>
      <c r="O624" s="233">
        <v>1565330.42</v>
      </c>
      <c r="P624" s="233">
        <v>-224835.21</v>
      </c>
      <c r="Q624" s="233">
        <v>-819668.56</v>
      </c>
      <c r="R624" s="190">
        <v>-95530</v>
      </c>
      <c r="S624" s="163">
        <v>22</v>
      </c>
      <c r="T624" s="72"/>
      <c r="U624" s="69"/>
      <c r="V624" s="68"/>
    </row>
    <row r="625" spans="1:22" ht="12.75" customHeight="1" outlineLevel="1">
      <c r="A625" s="161" t="s">
        <v>568</v>
      </c>
      <c r="B625" s="161" t="s">
        <v>44</v>
      </c>
      <c r="C625" s="161" t="s">
        <v>44</v>
      </c>
      <c r="D625" s="161" t="s">
        <v>569</v>
      </c>
      <c r="E625" s="233">
        <v>0</v>
      </c>
      <c r="F625" s="233">
        <v>0</v>
      </c>
      <c r="G625" s="233">
        <v>0</v>
      </c>
      <c r="H625" s="233">
        <v>0</v>
      </c>
      <c r="I625" s="233">
        <v>0</v>
      </c>
      <c r="J625" s="233">
        <v>0</v>
      </c>
      <c r="K625" s="233">
        <v>0</v>
      </c>
      <c r="L625" s="233">
        <v>0</v>
      </c>
      <c r="M625" s="233">
        <v>0</v>
      </c>
      <c r="N625" s="233">
        <v>0</v>
      </c>
      <c r="O625" s="233">
        <v>0</v>
      </c>
      <c r="P625" s="233">
        <v>-9043954.3900000006</v>
      </c>
      <c r="Q625" s="233">
        <v>-8039292.2699999996</v>
      </c>
      <c r="R625" s="190">
        <v>-63527406.25</v>
      </c>
      <c r="S625" s="163">
        <v>47</v>
      </c>
      <c r="T625" s="72"/>
      <c r="U625" s="68"/>
      <c r="V625" s="68"/>
    </row>
    <row r="626" spans="1:22" ht="12.75" customHeight="1" outlineLevel="1">
      <c r="A626" s="161" t="s">
        <v>951</v>
      </c>
      <c r="B626" s="161" t="s">
        <v>24</v>
      </c>
      <c r="C626" s="161" t="s">
        <v>25</v>
      </c>
      <c r="D626" s="161" t="s">
        <v>952</v>
      </c>
      <c r="E626" s="233">
        <v>0</v>
      </c>
      <c r="F626" s="233">
        <v>0</v>
      </c>
      <c r="G626" s="233">
        <v>0</v>
      </c>
      <c r="H626" s="233">
        <v>0</v>
      </c>
      <c r="I626" s="233">
        <v>0</v>
      </c>
      <c r="J626" s="233">
        <v>0</v>
      </c>
      <c r="K626" s="233">
        <v>0</v>
      </c>
      <c r="L626" s="233">
        <v>0</v>
      </c>
      <c r="M626" s="233">
        <v>0</v>
      </c>
      <c r="N626" s="233">
        <v>0</v>
      </c>
      <c r="O626" s="233">
        <v>0</v>
      </c>
      <c r="P626" s="233">
        <v>3043204.17</v>
      </c>
      <c r="Q626" s="233">
        <v>2874531.54</v>
      </c>
      <c r="R626" s="190">
        <v>-16035.323333333332</v>
      </c>
      <c r="S626" s="163">
        <v>22</v>
      </c>
      <c r="T626" s="72"/>
      <c r="U626" s="68"/>
      <c r="V626" s="68"/>
    </row>
    <row r="627" spans="1:22" ht="12.75" customHeight="1" outlineLevel="1">
      <c r="A627" s="161" t="s">
        <v>953</v>
      </c>
      <c r="B627" s="161" t="s">
        <v>24</v>
      </c>
      <c r="C627" s="161" t="s">
        <v>25</v>
      </c>
      <c r="D627" s="161" t="s">
        <v>954</v>
      </c>
      <c r="E627" s="7">
        <v>0</v>
      </c>
      <c r="F627" s="7">
        <v>0</v>
      </c>
      <c r="G627" s="7">
        <v>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190">
        <v>160150.62875</v>
      </c>
      <c r="S627" s="163">
        <v>22</v>
      </c>
      <c r="T627" s="72"/>
      <c r="U627" s="68"/>
      <c r="V627" s="68"/>
    </row>
    <row r="628" spans="1:22" ht="12.75" customHeight="1" outlineLevel="1">
      <c r="A628" s="161" t="s">
        <v>570</v>
      </c>
      <c r="B628" s="161" t="s">
        <v>24</v>
      </c>
      <c r="C628" s="161" t="s">
        <v>25</v>
      </c>
      <c r="D628" s="161" t="s">
        <v>571</v>
      </c>
      <c r="E628" s="7">
        <v>0</v>
      </c>
      <c r="F628" s="7">
        <v>0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190">
        <v>-74180855.197916672</v>
      </c>
      <c r="S628" s="163">
        <v>47</v>
      </c>
      <c r="T628" s="72"/>
      <c r="U628" s="68"/>
      <c r="V628" s="68"/>
    </row>
    <row r="629" spans="1:22" ht="12.75" customHeight="1" outlineLevel="1">
      <c r="A629" s="161" t="s">
        <v>572</v>
      </c>
      <c r="B629" s="161" t="s">
        <v>30</v>
      </c>
      <c r="C629" s="161" t="s">
        <v>29</v>
      </c>
      <c r="D629" s="161" t="s">
        <v>573</v>
      </c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190">
        <v>-6084037.708333333</v>
      </c>
      <c r="S629" s="163">
        <v>47</v>
      </c>
      <c r="T629" s="76"/>
      <c r="U629" s="68"/>
      <c r="V629" s="68"/>
    </row>
    <row r="630" spans="1:22" ht="12.75" customHeight="1" thickBot="1">
      <c r="A630" s="161" t="s">
        <v>574</v>
      </c>
      <c r="B630" s="161" t="s">
        <v>30</v>
      </c>
      <c r="C630" s="161" t="s">
        <v>27</v>
      </c>
      <c r="D630" s="161" t="s">
        <v>575</v>
      </c>
      <c r="E630" s="92">
        <f t="shared" ref="E630:Q630" si="0">SUM(E7:E629)</f>
        <v>3243714416</v>
      </c>
      <c r="F630" s="92">
        <f t="shared" si="0"/>
        <v>3256377097.2800012</v>
      </c>
      <c r="G630" s="92">
        <f t="shared" si="0"/>
        <v>3239789426.1200013</v>
      </c>
      <c r="H630" s="92">
        <f t="shared" si="0"/>
        <v>3251816283.0200033</v>
      </c>
      <c r="I630" s="92">
        <f t="shared" si="0"/>
        <v>3251923850.4500027</v>
      </c>
      <c r="J630" s="92">
        <f t="shared" si="0"/>
        <v>3258345808.0600014</v>
      </c>
      <c r="K630" s="92">
        <f t="shared" si="0"/>
        <v>3264593963.8300037</v>
      </c>
      <c r="L630" s="92">
        <f t="shared" si="0"/>
        <v>3288125327.4799986</v>
      </c>
      <c r="M630" s="92">
        <f t="shared" si="0"/>
        <v>3284102136.2700009</v>
      </c>
      <c r="N630" s="92">
        <f t="shared" si="0"/>
        <v>3338294542.7900028</v>
      </c>
      <c r="O630" s="92">
        <f t="shared" si="0"/>
        <v>3351676066.6699963</v>
      </c>
      <c r="P630" s="92">
        <f t="shared" si="0"/>
        <v>3408610540.7899995</v>
      </c>
      <c r="Q630" s="92">
        <f t="shared" si="0"/>
        <v>3422129531.3300018</v>
      </c>
      <c r="R630" s="190">
        <v>-467558.93</v>
      </c>
      <c r="S630" s="163">
        <v>22</v>
      </c>
      <c r="T630" s="76"/>
      <c r="U630" s="68"/>
      <c r="V630" s="68"/>
    </row>
    <row r="631" spans="1:22" ht="12.75" customHeight="1">
      <c r="A631" s="161" t="s">
        <v>576</v>
      </c>
      <c r="B631" s="161" t="s">
        <v>30</v>
      </c>
      <c r="C631" s="161" t="s">
        <v>29</v>
      </c>
      <c r="D631" s="161" t="s">
        <v>577</v>
      </c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190">
        <v>1544768.8133333335</v>
      </c>
      <c r="S631" s="163">
        <v>22</v>
      </c>
      <c r="T631" s="76"/>
      <c r="U631" s="68"/>
      <c r="V631" s="68"/>
    </row>
    <row r="632" spans="1:22" ht="12.75" customHeight="1">
      <c r="A632" s="161" t="s">
        <v>955</v>
      </c>
      <c r="B632" s="161" t="s">
        <v>30</v>
      </c>
      <c r="C632" s="161" t="s">
        <v>29</v>
      </c>
      <c r="D632" s="161" t="s">
        <v>956</v>
      </c>
      <c r="E632" s="7">
        <v>-87071250.310000733</v>
      </c>
      <c r="F632" s="7">
        <v>-12336018.810000014</v>
      </c>
      <c r="G632" s="7">
        <v>-21377615.069999974</v>
      </c>
      <c r="H632" s="7">
        <v>-28810451.360000279</v>
      </c>
      <c r="I632" s="7">
        <v>-36880142.960000291</v>
      </c>
      <c r="J632" s="7">
        <v>-45797151.94000043</v>
      </c>
      <c r="K632" s="7">
        <v>-54350194.310000256</v>
      </c>
      <c r="L632" s="7">
        <v>-61519904.579999827</v>
      </c>
      <c r="M632" s="7">
        <v>-66139141.74999924</v>
      </c>
      <c r="N632" s="7">
        <v>-66696138.679998964</v>
      </c>
      <c r="O632" s="7">
        <v>-70929694.419999674</v>
      </c>
      <c r="P632" s="7">
        <v>-82975570.880000368</v>
      </c>
      <c r="Q632" s="7">
        <v>-92424689.400001258</v>
      </c>
      <c r="R632" s="190">
        <v>-2102333.31</v>
      </c>
      <c r="S632" s="163">
        <v>22</v>
      </c>
      <c r="T632" s="76"/>
      <c r="U632" s="68"/>
      <c r="V632" s="68"/>
    </row>
    <row r="633" spans="1:22" ht="12.75" customHeight="1">
      <c r="A633" s="161" t="s">
        <v>957</v>
      </c>
      <c r="B633" s="161" t="s">
        <v>30</v>
      </c>
      <c r="C633" s="161" t="s">
        <v>27</v>
      </c>
      <c r="D633" s="161" t="s">
        <v>958</v>
      </c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190">
        <v>-431666.62624999997</v>
      </c>
      <c r="S633" s="163">
        <v>22</v>
      </c>
      <c r="T633" s="72"/>
      <c r="U633" s="68"/>
      <c r="V633" s="68"/>
    </row>
    <row r="634" spans="1:22" ht="12.75" customHeight="1" outlineLevel="1">
      <c r="A634" s="161" t="s">
        <v>1113</v>
      </c>
      <c r="B634" s="161" t="s">
        <v>32</v>
      </c>
      <c r="C634" s="161" t="s">
        <v>34</v>
      </c>
      <c r="D634" s="161" t="s">
        <v>1114</v>
      </c>
      <c r="E634" s="7">
        <v>-759057746.76999998</v>
      </c>
      <c r="F634" s="7">
        <v>-759069067.01999998</v>
      </c>
      <c r="G634" s="7">
        <v>-759290187.01999998</v>
      </c>
      <c r="H634" s="7">
        <v>-759489742.01999998</v>
      </c>
      <c r="I634" s="7">
        <v>-759557037.51999998</v>
      </c>
      <c r="J634" s="7">
        <v>-762993231.73000002</v>
      </c>
      <c r="K634" s="7">
        <v>-768707443.5</v>
      </c>
      <c r="L634" s="7">
        <v>-768707443.5</v>
      </c>
      <c r="M634" s="7">
        <v>-769578263.32000005</v>
      </c>
      <c r="N634" s="7">
        <v>-794146050.60000002</v>
      </c>
      <c r="O634" s="7">
        <v>-794366262.38999999</v>
      </c>
      <c r="P634" s="7">
        <v>-804655524.99000001</v>
      </c>
      <c r="Q634" s="7">
        <v>-805656943.04999995</v>
      </c>
      <c r="R634" s="190">
        <v>-3848.6583333333333</v>
      </c>
      <c r="S634" s="163">
        <v>22</v>
      </c>
      <c r="T634" s="72"/>
      <c r="U634" s="68"/>
      <c r="V634" s="68"/>
    </row>
    <row r="635" spans="1:22" ht="12.75" customHeight="1" outlineLevel="1">
      <c r="A635" s="161" t="s">
        <v>959</v>
      </c>
      <c r="B635" s="161" t="s">
        <v>30</v>
      </c>
      <c r="C635" s="161" t="s">
        <v>28</v>
      </c>
      <c r="D635" s="161" t="s">
        <v>960</v>
      </c>
      <c r="E635" s="7">
        <v>-17498634</v>
      </c>
      <c r="F635" s="7">
        <v>-17498634</v>
      </c>
      <c r="G635" s="7">
        <v>-17498634</v>
      </c>
      <c r="H635" s="7">
        <v>-17359712</v>
      </c>
      <c r="I635" s="7">
        <v>-17359712</v>
      </c>
      <c r="J635" s="7">
        <v>-17359712</v>
      </c>
      <c r="K635" s="7">
        <v>-16015163</v>
      </c>
      <c r="L635" s="7">
        <v>-16015163</v>
      </c>
      <c r="M635" s="7">
        <v>-16015163</v>
      </c>
      <c r="N635" s="7">
        <v>-15923355</v>
      </c>
      <c r="O635" s="7">
        <v>-15923355</v>
      </c>
      <c r="P635" s="7">
        <v>-15923355</v>
      </c>
      <c r="Q635" s="7">
        <v>-15798128.23</v>
      </c>
      <c r="R635" s="190">
        <v>-18766.391666666666</v>
      </c>
      <c r="S635" s="163">
        <v>22</v>
      </c>
      <c r="T635" s="72"/>
      <c r="U635" s="68"/>
      <c r="V635" s="68"/>
    </row>
    <row r="636" spans="1:22" ht="12.75" customHeight="1" outlineLevel="1">
      <c r="A636" s="161" t="s">
        <v>959</v>
      </c>
      <c r="B636" s="161" t="s">
        <v>30</v>
      </c>
      <c r="C636" s="161" t="s">
        <v>29</v>
      </c>
      <c r="D636" s="161" t="s">
        <v>960</v>
      </c>
      <c r="E636" s="7">
        <v>13301167.98</v>
      </c>
      <c r="F636" s="7">
        <v>13251990.48</v>
      </c>
      <c r="G636" s="7">
        <v>13529994.890000001</v>
      </c>
      <c r="H636" s="7">
        <v>13330201.49</v>
      </c>
      <c r="I636" s="7">
        <v>13337769.15</v>
      </c>
      <c r="J636" s="7">
        <v>13349382.15</v>
      </c>
      <c r="K636" s="7">
        <v>13461559.84</v>
      </c>
      <c r="L636" s="7">
        <v>13464960.83</v>
      </c>
      <c r="M636" s="7">
        <v>13485626.050000001</v>
      </c>
      <c r="N636" s="7">
        <v>13745097.84</v>
      </c>
      <c r="O636" s="7">
        <v>13752352.84</v>
      </c>
      <c r="P636" s="7">
        <v>13853512.199999999</v>
      </c>
      <c r="Q636" s="7">
        <v>13859828.33</v>
      </c>
      <c r="R636" s="190">
        <v>-250232.54500000001</v>
      </c>
      <c r="S636" s="163">
        <v>22</v>
      </c>
      <c r="T636" s="72"/>
      <c r="U636" s="68"/>
      <c r="V636" s="68"/>
    </row>
    <row r="637" spans="1:22" ht="12.75" customHeight="1" outlineLevel="1">
      <c r="A637" s="161" t="s">
        <v>961</v>
      </c>
      <c r="B637" s="161" t="s">
        <v>30</v>
      </c>
      <c r="C637" s="161" t="s">
        <v>28</v>
      </c>
      <c r="D637" s="161" t="s">
        <v>578</v>
      </c>
      <c r="E637" s="7">
        <v>1414247.43</v>
      </c>
      <c r="F637" s="7">
        <v>1414247.43</v>
      </c>
      <c r="G637" s="7">
        <v>1414247.43</v>
      </c>
      <c r="H637" s="7">
        <v>1623745.83</v>
      </c>
      <c r="I637" s="7">
        <v>1623745.83</v>
      </c>
      <c r="J637" s="7">
        <v>1623745.83</v>
      </c>
      <c r="K637" s="7">
        <v>1623745.83</v>
      </c>
      <c r="L637" s="7">
        <v>1623745.83</v>
      </c>
      <c r="M637" s="7">
        <v>1623745.83</v>
      </c>
      <c r="N637" s="7">
        <v>1623745.83</v>
      </c>
      <c r="O637" s="7">
        <v>1623745.83</v>
      </c>
      <c r="P637" s="7">
        <v>1623745.83</v>
      </c>
      <c r="Q637" s="7">
        <v>1623745.83</v>
      </c>
      <c r="R637" s="190">
        <v>-87399.099999999977</v>
      </c>
      <c r="S637" s="163">
        <v>22</v>
      </c>
      <c r="T637" s="72"/>
      <c r="U637" s="68"/>
      <c r="V637" s="68"/>
    </row>
    <row r="638" spans="1:22" ht="12.75" customHeight="1" outlineLevel="1">
      <c r="A638" s="161" t="s">
        <v>961</v>
      </c>
      <c r="B638" s="161" t="s">
        <v>30</v>
      </c>
      <c r="C638" s="161" t="s">
        <v>29</v>
      </c>
      <c r="D638" s="161" t="s">
        <v>578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190">
        <v>-152650.81</v>
      </c>
      <c r="S638" s="163">
        <v>22</v>
      </c>
      <c r="T638" s="72"/>
      <c r="U638" s="68"/>
      <c r="V638" s="68"/>
    </row>
    <row r="639" spans="1:22" ht="12.75" customHeight="1" outlineLevel="1">
      <c r="A639" s="161" t="s">
        <v>962</v>
      </c>
      <c r="B639" s="161" t="s">
        <v>30</v>
      </c>
      <c r="C639" s="161" t="s">
        <v>27</v>
      </c>
      <c r="D639" s="161" t="s">
        <v>579</v>
      </c>
      <c r="E639" s="7">
        <v>-5683806.75</v>
      </c>
      <c r="F639" s="7">
        <v>-5685345.75</v>
      </c>
      <c r="G639" s="7">
        <v>-5861198.9199999999</v>
      </c>
      <c r="H639" s="7">
        <v>-5865132.9199999999</v>
      </c>
      <c r="I639" s="7">
        <v>-5892349.9199999999</v>
      </c>
      <c r="J639" s="7">
        <v>-5913510.9199999999</v>
      </c>
      <c r="K639" s="7">
        <v>-5913510.9199999999</v>
      </c>
      <c r="L639" s="7">
        <v>-5913510.9199999999</v>
      </c>
      <c r="M639" s="7">
        <v>-5921768.9199999999</v>
      </c>
      <c r="N639" s="7">
        <v>-5925575.9199999999</v>
      </c>
      <c r="O639" s="7">
        <v>-5952095.9199999999</v>
      </c>
      <c r="P639" s="7">
        <v>-6045047.9199999999</v>
      </c>
      <c r="Q639" s="7">
        <v>-6088099.9199999999</v>
      </c>
      <c r="R639" s="190">
        <v>-3377500.0700000003</v>
      </c>
      <c r="S639" s="163">
        <v>22</v>
      </c>
      <c r="T639" s="72"/>
      <c r="U639" s="68"/>
      <c r="V639" s="68"/>
    </row>
    <row r="640" spans="1:22" ht="12.75" customHeight="1" outlineLevel="1">
      <c r="A640" s="161" t="s">
        <v>962</v>
      </c>
      <c r="B640" s="161" t="s">
        <v>30</v>
      </c>
      <c r="C640" s="161" t="s">
        <v>29</v>
      </c>
      <c r="D640" s="161" t="s">
        <v>579</v>
      </c>
      <c r="E640" s="7">
        <v>-10272804.67</v>
      </c>
      <c r="F640" s="7">
        <v>-10446225.43</v>
      </c>
      <c r="G640" s="7">
        <v>-10619646.189999999</v>
      </c>
      <c r="H640" s="7">
        <v>-11001465.140000001</v>
      </c>
      <c r="I640" s="7">
        <v>-11264658.51</v>
      </c>
      <c r="J640" s="7">
        <v>-11527851.880000001</v>
      </c>
      <c r="K640" s="7">
        <v>-11791045.25</v>
      </c>
      <c r="L640" s="7">
        <v>-12054238.619999999</v>
      </c>
      <c r="M640" s="7">
        <v>-12317431.99</v>
      </c>
      <c r="N640" s="7">
        <v>-12580625.359999999</v>
      </c>
      <c r="O640" s="7">
        <v>-12843818.73</v>
      </c>
      <c r="P640" s="7">
        <v>-13107012.1</v>
      </c>
      <c r="Q640" s="7">
        <v>-13370205.48</v>
      </c>
      <c r="R640" s="190">
        <v>-36468.720000000001</v>
      </c>
      <c r="S640" s="163">
        <v>22</v>
      </c>
      <c r="T640" s="72"/>
      <c r="U640" s="68"/>
      <c r="V640" s="68"/>
    </row>
    <row r="641" spans="1:22" ht="12.75" customHeight="1" outlineLevel="1">
      <c r="A641" s="161" t="s">
        <v>963</v>
      </c>
      <c r="B641" s="161" t="s">
        <v>30</v>
      </c>
      <c r="C641" s="161" t="s">
        <v>27</v>
      </c>
      <c r="D641" s="161" t="s">
        <v>964</v>
      </c>
      <c r="E641" s="7">
        <v>-849764</v>
      </c>
      <c r="F641" s="7">
        <v>-901627</v>
      </c>
      <c r="G641" s="7">
        <v>-983488</v>
      </c>
      <c r="H641" s="7">
        <v>-1065349</v>
      </c>
      <c r="I641" s="7">
        <v>-1192058</v>
      </c>
      <c r="J641" s="7">
        <v>-1320365</v>
      </c>
      <c r="K641" s="7">
        <v>-1454381</v>
      </c>
      <c r="L641" s="7">
        <v>-1569318</v>
      </c>
      <c r="M641" s="7">
        <v>-1684322</v>
      </c>
      <c r="N641" s="7">
        <v>-1804070</v>
      </c>
      <c r="O641" s="7">
        <v>-1914719</v>
      </c>
      <c r="P641" s="7">
        <v>-2030818</v>
      </c>
      <c r="Q641" s="7">
        <v>-2162628</v>
      </c>
      <c r="R641" s="190">
        <v>-700000</v>
      </c>
      <c r="S641" s="163">
        <v>22</v>
      </c>
      <c r="T641" s="72"/>
      <c r="U641" s="68"/>
      <c r="V641" s="68"/>
    </row>
    <row r="642" spans="1:22" ht="12.75" customHeight="1" outlineLevel="1">
      <c r="A642" s="161" t="s">
        <v>580</v>
      </c>
      <c r="B642" s="161" t="s">
        <v>32</v>
      </c>
      <c r="C642" s="161" t="s">
        <v>29</v>
      </c>
      <c r="D642" s="161" t="s">
        <v>581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190">
        <v>-115478.17333333334</v>
      </c>
      <c r="S642" s="163">
        <v>22</v>
      </c>
      <c r="T642" s="72"/>
      <c r="U642" s="68"/>
      <c r="V642" s="68"/>
    </row>
    <row r="643" spans="1:22" ht="12.75" customHeight="1" outlineLevel="1">
      <c r="A643" s="161" t="s">
        <v>583</v>
      </c>
      <c r="B643" s="161" t="s">
        <v>32</v>
      </c>
      <c r="C643" s="161" t="s">
        <v>27</v>
      </c>
      <c r="D643" s="161" t="s">
        <v>582</v>
      </c>
      <c r="E643" s="7">
        <v>-1548121</v>
      </c>
      <c r="F643" s="7">
        <v>-1548121</v>
      </c>
      <c r="G643" s="7">
        <v>-1548121</v>
      </c>
      <c r="H643" s="7">
        <v>-1548121</v>
      </c>
      <c r="I643" s="7">
        <v>-1548121</v>
      </c>
      <c r="J643" s="7">
        <v>-1548121</v>
      </c>
      <c r="K643" s="7">
        <v>-1548121</v>
      </c>
      <c r="L643" s="7">
        <v>-1548121</v>
      </c>
      <c r="M643" s="7">
        <v>-1548121</v>
      </c>
      <c r="N643" s="7">
        <v>-1548121</v>
      </c>
      <c r="O643" s="7">
        <v>-1548121</v>
      </c>
      <c r="P643" s="7">
        <v>-1548121</v>
      </c>
      <c r="Q643" s="7">
        <v>-1548121</v>
      </c>
      <c r="R643" s="190">
        <v>318337.9483333333</v>
      </c>
      <c r="S643" s="163">
        <v>22</v>
      </c>
      <c r="T643" s="72"/>
      <c r="U643" s="68"/>
      <c r="V643" s="68"/>
    </row>
    <row r="644" spans="1:22" ht="12.75" customHeight="1" outlineLevel="1">
      <c r="A644" s="161" t="s">
        <v>583</v>
      </c>
      <c r="B644" s="161" t="s">
        <v>32</v>
      </c>
      <c r="C644" s="161" t="s">
        <v>28</v>
      </c>
      <c r="D644" s="161" t="s">
        <v>582</v>
      </c>
      <c r="E644" s="7">
        <v>-207242874.81999999</v>
      </c>
      <c r="F644" s="7">
        <v>-293878382.42000002</v>
      </c>
      <c r="G644" s="7">
        <v>-279658433.00999999</v>
      </c>
      <c r="H644" s="7">
        <v>-279526297.20999998</v>
      </c>
      <c r="I644" s="7">
        <v>-278966576.05000001</v>
      </c>
      <c r="J644" s="7">
        <v>-264927156.36000001</v>
      </c>
      <c r="K644" s="7">
        <v>-264269050.80000001</v>
      </c>
      <c r="L644" s="7">
        <v>-263305049.69999999</v>
      </c>
      <c r="M644" s="7">
        <v>-248134189.34</v>
      </c>
      <c r="N644" s="7">
        <v>-247131389.03</v>
      </c>
      <c r="O644" s="7">
        <v>-246557139.99000001</v>
      </c>
      <c r="P644" s="7">
        <v>-231684570.53999999</v>
      </c>
      <c r="Q644" s="7">
        <v>-232888492.18000001</v>
      </c>
      <c r="R644" s="190">
        <v>889470.1991666666</v>
      </c>
      <c r="S644" s="163">
        <v>22</v>
      </c>
      <c r="T644" s="72"/>
      <c r="U644" s="68"/>
      <c r="V644" s="68"/>
    </row>
    <row r="645" spans="1:22" ht="12.75" customHeight="1" outlineLevel="1">
      <c r="A645" s="161" t="s">
        <v>583</v>
      </c>
      <c r="B645" s="161" t="s">
        <v>32</v>
      </c>
      <c r="C645" s="161" t="s">
        <v>34</v>
      </c>
      <c r="D645" s="161" t="s">
        <v>582</v>
      </c>
      <c r="E645" s="7">
        <v>8616874.9000000004</v>
      </c>
      <c r="F645" s="7">
        <v>7998581.1900000004</v>
      </c>
      <c r="G645" s="7">
        <v>11906806.699999999</v>
      </c>
      <c r="H645" s="7">
        <v>11606860.33</v>
      </c>
      <c r="I645" s="7">
        <v>9928369.3300000001</v>
      </c>
      <c r="J645" s="7">
        <v>8954386.7300000004</v>
      </c>
      <c r="K645" s="7">
        <v>8385164.3300000001</v>
      </c>
      <c r="L645" s="7">
        <v>7094758.96</v>
      </c>
      <c r="M645" s="7">
        <v>5301610.4000000004</v>
      </c>
      <c r="N645" s="7">
        <v>6897493.8399999999</v>
      </c>
      <c r="O645" s="7">
        <v>8368426.6799999997</v>
      </c>
      <c r="P645" s="7">
        <v>7315368.8700000001</v>
      </c>
      <c r="Q645" s="7">
        <v>10284965.76</v>
      </c>
      <c r="R645" s="190">
        <v>1997725.1258333337</v>
      </c>
      <c r="S645" s="163">
        <v>22</v>
      </c>
      <c r="T645" s="72"/>
      <c r="U645" s="68"/>
      <c r="V645" s="68"/>
    </row>
    <row r="646" spans="1:22" ht="12.75" customHeight="1" outlineLevel="1">
      <c r="A646" s="161" t="s">
        <v>583</v>
      </c>
      <c r="B646" s="161" t="s">
        <v>32</v>
      </c>
      <c r="C646" s="161" t="s">
        <v>29</v>
      </c>
      <c r="D646" s="161" t="s">
        <v>582</v>
      </c>
      <c r="E646" s="7">
        <v>12254987.369999999</v>
      </c>
      <c r="F646" s="7">
        <v>12278593.369999999</v>
      </c>
      <c r="G646" s="7">
        <v>12315930.369999999</v>
      </c>
      <c r="H646" s="7">
        <v>12339713.369999999</v>
      </c>
      <c r="I646" s="7">
        <v>12375752.369999999</v>
      </c>
      <c r="J646" s="7">
        <v>12402046.369999999</v>
      </c>
      <c r="K646" s="7">
        <v>12433480.369999999</v>
      </c>
      <c r="L646" s="7">
        <v>12460502.369999999</v>
      </c>
      <c r="M646" s="7">
        <v>12489043.369999999</v>
      </c>
      <c r="N646" s="7">
        <v>12512930.369999999</v>
      </c>
      <c r="O646" s="7">
        <v>12541527.369999999</v>
      </c>
      <c r="P646" s="7">
        <v>12571633.369999999</v>
      </c>
      <c r="Q646" s="7">
        <v>12604539.369999999</v>
      </c>
      <c r="R646" s="190">
        <v>1782688.2758333331</v>
      </c>
      <c r="S646" s="163">
        <v>22</v>
      </c>
      <c r="T646" s="72"/>
      <c r="U646" s="68"/>
      <c r="V646" s="68"/>
    </row>
    <row r="647" spans="1:22" ht="12.75" customHeight="1" outlineLevel="1">
      <c r="A647" s="161" t="s">
        <v>584</v>
      </c>
      <c r="B647" s="161" t="s">
        <v>30</v>
      </c>
      <c r="C647" s="161" t="s">
        <v>28</v>
      </c>
      <c r="D647" s="161" t="s">
        <v>585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  <c r="R647" s="190">
        <v>-12390.822916666666</v>
      </c>
      <c r="S647" s="163">
        <v>22</v>
      </c>
      <c r="T647" s="72"/>
      <c r="U647" s="68"/>
      <c r="V647" s="68"/>
    </row>
    <row r="648" spans="1:22" ht="12.75" customHeight="1" outlineLevel="1">
      <c r="A648" s="161" t="s">
        <v>584</v>
      </c>
      <c r="B648" s="161" t="s">
        <v>30</v>
      </c>
      <c r="C648" s="161" t="s">
        <v>29</v>
      </c>
      <c r="D648" s="161" t="s">
        <v>585</v>
      </c>
      <c r="E648" s="7">
        <v>2350286</v>
      </c>
      <c r="F648" s="7">
        <v>2338212</v>
      </c>
      <c r="G648" s="7">
        <v>2326138</v>
      </c>
      <c r="H648" s="7">
        <v>2314064</v>
      </c>
      <c r="I648" s="7">
        <v>2301990</v>
      </c>
      <c r="J648" s="7">
        <v>2289916</v>
      </c>
      <c r="K648" s="7">
        <v>2277842</v>
      </c>
      <c r="L648" s="7">
        <v>2265768</v>
      </c>
      <c r="M648" s="7">
        <v>2253694</v>
      </c>
      <c r="N648" s="7">
        <v>2241620</v>
      </c>
      <c r="O648" s="7">
        <v>2229546</v>
      </c>
      <c r="P648" s="7">
        <v>2217472</v>
      </c>
      <c r="Q648" s="7">
        <v>2205398</v>
      </c>
      <c r="R648" s="190">
        <v>-6922.2545833333343</v>
      </c>
      <c r="S648" s="163">
        <v>22</v>
      </c>
      <c r="T648" s="72"/>
      <c r="U648" s="68"/>
      <c r="V648" s="68"/>
    </row>
    <row r="649" spans="1:22" ht="12.75" customHeight="1" outlineLevel="1">
      <c r="A649" s="161" t="s">
        <v>1115</v>
      </c>
      <c r="B649" s="161" t="s">
        <v>30</v>
      </c>
      <c r="C649" s="161" t="s">
        <v>28</v>
      </c>
      <c r="D649" s="161" t="s">
        <v>1116</v>
      </c>
      <c r="E649" s="7">
        <v>0</v>
      </c>
      <c r="F649" s="7">
        <v>0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190">
        <v>-18291.381666666668</v>
      </c>
      <c r="S649" s="163">
        <v>22</v>
      </c>
      <c r="T649" s="72"/>
      <c r="U649" s="68"/>
      <c r="V649" s="68"/>
    </row>
    <row r="650" spans="1:22" ht="12.75" customHeight="1" outlineLevel="1">
      <c r="A650" s="161" t="s">
        <v>1115</v>
      </c>
      <c r="B650" s="161" t="s">
        <v>30</v>
      </c>
      <c r="C650" s="161" t="s">
        <v>29</v>
      </c>
      <c r="D650" s="161" t="s">
        <v>1116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190">
        <v>-36010.225000000006</v>
      </c>
      <c r="S650" s="163">
        <v>22</v>
      </c>
      <c r="T650" s="72"/>
      <c r="U650" s="68"/>
      <c r="V650" s="68"/>
    </row>
    <row r="651" spans="1:22" ht="12.75" customHeight="1" outlineLevel="1">
      <c r="A651" s="161" t="s">
        <v>965</v>
      </c>
      <c r="B651" s="161" t="s">
        <v>30</v>
      </c>
      <c r="C651" s="161" t="s">
        <v>27</v>
      </c>
      <c r="D651" s="161" t="s">
        <v>586</v>
      </c>
      <c r="E651" s="7">
        <v>0</v>
      </c>
      <c r="F651" s="7">
        <v>0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190">
        <v>-12318.06</v>
      </c>
      <c r="S651" s="163">
        <v>22</v>
      </c>
      <c r="T651" s="72"/>
      <c r="U651" s="68"/>
      <c r="V651" s="68"/>
    </row>
    <row r="652" spans="1:22" ht="12.75" customHeight="1" outlineLevel="1">
      <c r="A652" s="161" t="s">
        <v>965</v>
      </c>
      <c r="B652" s="161" t="s">
        <v>30</v>
      </c>
      <c r="C652" s="161" t="s">
        <v>28</v>
      </c>
      <c r="D652" s="161" t="s">
        <v>586</v>
      </c>
      <c r="E652" s="7">
        <v>0</v>
      </c>
      <c r="F652" s="7">
        <v>0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190">
        <v>-93881.900833333333</v>
      </c>
      <c r="S652" s="163">
        <v>22</v>
      </c>
      <c r="T652" s="76"/>
      <c r="U652" s="68"/>
      <c r="V652" s="68"/>
    </row>
    <row r="653" spans="1:22" ht="12.75" customHeight="1" outlineLevel="1">
      <c r="A653" s="161" t="s">
        <v>1117</v>
      </c>
      <c r="B653" s="161" t="s">
        <v>30</v>
      </c>
      <c r="C653" s="161" t="s">
        <v>29</v>
      </c>
      <c r="D653" s="161" t="s">
        <v>1118</v>
      </c>
      <c r="E653" s="7">
        <v>-4100000</v>
      </c>
      <c r="F653" s="7">
        <v>-4100000</v>
      </c>
      <c r="G653" s="7">
        <v>-4100000</v>
      </c>
      <c r="H653" s="7">
        <v>-4100000</v>
      </c>
      <c r="I653" s="7">
        <v>-4100000</v>
      </c>
      <c r="J653" s="7">
        <v>-4100000</v>
      </c>
      <c r="K653" s="7">
        <v>-4100000</v>
      </c>
      <c r="L653" s="7">
        <v>-4100000</v>
      </c>
      <c r="M653" s="7">
        <v>-4100000</v>
      </c>
      <c r="N653" s="7">
        <v>-4100000</v>
      </c>
      <c r="O653" s="7">
        <v>-4100000</v>
      </c>
      <c r="P653" s="7">
        <v>-4100000</v>
      </c>
      <c r="Q653" s="7">
        <v>-4100000</v>
      </c>
      <c r="R653" s="190">
        <v>-4927.4020833333334</v>
      </c>
      <c r="S653" s="163">
        <v>22</v>
      </c>
      <c r="T653" s="72"/>
      <c r="U653" s="68"/>
      <c r="V653" s="68"/>
    </row>
    <row r="654" spans="1:22" ht="12.75" customHeight="1" outlineLevel="1">
      <c r="A654" s="161" t="s">
        <v>966</v>
      </c>
      <c r="B654" s="161" t="s">
        <v>30</v>
      </c>
      <c r="C654" s="161" t="s">
        <v>28</v>
      </c>
      <c r="D654" s="161" t="s">
        <v>587</v>
      </c>
      <c r="E654" s="7">
        <v>-25000000</v>
      </c>
      <c r="F654" s="7">
        <v>-25000000</v>
      </c>
      <c r="G654" s="7">
        <v>-25000000</v>
      </c>
      <c r="H654" s="7">
        <v>-25000000</v>
      </c>
      <c r="I654" s="7">
        <v>-25000000</v>
      </c>
      <c r="J654" s="7">
        <v>-25000000</v>
      </c>
      <c r="K654" s="7">
        <v>-25000000</v>
      </c>
      <c r="L654" s="7">
        <v>-25000000</v>
      </c>
      <c r="M654" s="7">
        <v>-25000000</v>
      </c>
      <c r="N654" s="7">
        <v>-25000000</v>
      </c>
      <c r="O654" s="7">
        <v>-25000000</v>
      </c>
      <c r="P654" s="7">
        <v>-25000000</v>
      </c>
      <c r="Q654" s="7">
        <v>-25000000</v>
      </c>
      <c r="R654" s="190">
        <v>-662756.29999999993</v>
      </c>
      <c r="S654" s="163">
        <v>22</v>
      </c>
      <c r="T654" s="72"/>
      <c r="U654" s="68"/>
      <c r="V654" s="68"/>
    </row>
    <row r="655" spans="1:22" ht="12.75" customHeight="1" outlineLevel="1">
      <c r="A655" s="161" t="s">
        <v>966</v>
      </c>
      <c r="B655" s="161" t="s">
        <v>30</v>
      </c>
      <c r="C655" s="161" t="s">
        <v>29</v>
      </c>
      <c r="D655" s="161" t="s">
        <v>587</v>
      </c>
      <c r="E655" s="7">
        <v>-43000000</v>
      </c>
      <c r="F655" s="7">
        <v>-43000000</v>
      </c>
      <c r="G655" s="7">
        <v>-43000000</v>
      </c>
      <c r="H655" s="7">
        <v>-43000000</v>
      </c>
      <c r="I655" s="7">
        <v>-43000000</v>
      </c>
      <c r="J655" s="7">
        <v>-43000000</v>
      </c>
      <c r="K655" s="7">
        <v>-43000000</v>
      </c>
      <c r="L655" s="7">
        <v>-43000000</v>
      </c>
      <c r="M655" s="7">
        <v>-43000000</v>
      </c>
      <c r="N655" s="7">
        <v>-43000000</v>
      </c>
      <c r="O655" s="7">
        <v>-43000000</v>
      </c>
      <c r="P655" s="7">
        <v>-43000000</v>
      </c>
      <c r="Q655" s="7">
        <v>-43000000</v>
      </c>
      <c r="R655" s="190">
        <v>-1302500.5</v>
      </c>
      <c r="S655" s="163">
        <v>22</v>
      </c>
      <c r="T655" s="72"/>
      <c r="U655" s="68"/>
      <c r="V655" s="68"/>
    </row>
    <row r="656" spans="1:22" ht="12.75" customHeight="1" outlineLevel="1">
      <c r="A656" s="161" t="s">
        <v>967</v>
      </c>
      <c r="B656" s="161" t="s">
        <v>30</v>
      </c>
      <c r="C656" s="161" t="s">
        <v>28</v>
      </c>
      <c r="D656" s="161" t="s">
        <v>588</v>
      </c>
      <c r="E656" s="7">
        <v>0</v>
      </c>
      <c r="F656" s="7">
        <v>0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190">
        <v>51041.986666666671</v>
      </c>
      <c r="S656" s="163">
        <v>22</v>
      </c>
      <c r="T656" s="72"/>
      <c r="U656" s="68"/>
      <c r="V656" s="68"/>
    </row>
    <row r="657" spans="1:22" ht="12.75" customHeight="1" outlineLevel="1">
      <c r="A657" s="161" t="s">
        <v>967</v>
      </c>
      <c r="B657" s="161" t="s">
        <v>30</v>
      </c>
      <c r="C657" s="161" t="s">
        <v>29</v>
      </c>
      <c r="D657" s="161" t="s">
        <v>588</v>
      </c>
      <c r="E657" s="7">
        <v>0</v>
      </c>
      <c r="F657" s="7">
        <v>0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190">
        <v>-0.26249999999999996</v>
      </c>
      <c r="S657" s="163">
        <v>22</v>
      </c>
      <c r="T657" s="72"/>
      <c r="U657" s="68"/>
      <c r="V657" s="68"/>
    </row>
    <row r="658" spans="1:22" ht="12.75" customHeight="1" outlineLevel="1">
      <c r="A658" s="161" t="s">
        <v>1119</v>
      </c>
      <c r="B658" s="161" t="s">
        <v>30</v>
      </c>
      <c r="C658" s="161" t="s">
        <v>28</v>
      </c>
      <c r="D658" s="161" t="s">
        <v>1120</v>
      </c>
      <c r="E658" s="7">
        <v>0</v>
      </c>
      <c r="F658" s="7">
        <v>0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190">
        <v>-3343.26125</v>
      </c>
      <c r="S658" s="163">
        <v>22</v>
      </c>
      <c r="T658" s="72"/>
      <c r="U658" s="68"/>
      <c r="V658" s="68"/>
    </row>
    <row r="659" spans="1:22" ht="12.75" customHeight="1" outlineLevel="1">
      <c r="A659" s="161" t="s">
        <v>1119</v>
      </c>
      <c r="B659" s="161" t="s">
        <v>30</v>
      </c>
      <c r="C659" s="161" t="s">
        <v>29</v>
      </c>
      <c r="D659" s="161" t="s">
        <v>1120</v>
      </c>
      <c r="E659" s="7">
        <v>-45000000</v>
      </c>
      <c r="F659" s="7">
        <v>-45000000</v>
      </c>
      <c r="G659" s="7">
        <v>-45000000</v>
      </c>
      <c r="H659" s="7">
        <v>-45000000</v>
      </c>
      <c r="I659" s="7">
        <v>-45000000</v>
      </c>
      <c r="J659" s="7">
        <v>-45000000</v>
      </c>
      <c r="K659" s="7">
        <v>-45000000</v>
      </c>
      <c r="L659" s="7">
        <v>-45000000</v>
      </c>
      <c r="M659" s="7">
        <v>-45000000</v>
      </c>
      <c r="N659" s="7">
        <v>-45000000</v>
      </c>
      <c r="O659" s="7">
        <v>-45000000</v>
      </c>
      <c r="P659" s="7">
        <v>-45000000</v>
      </c>
      <c r="Q659" s="7">
        <v>0</v>
      </c>
      <c r="R659" s="190">
        <v>7528.6604166666666</v>
      </c>
      <c r="S659" s="163">
        <v>22</v>
      </c>
      <c r="T659" s="72"/>
      <c r="U659" s="68"/>
      <c r="V659" s="68"/>
    </row>
    <row r="660" spans="1:22" ht="12.75" customHeight="1" outlineLevel="1">
      <c r="A660" s="161" t="s">
        <v>589</v>
      </c>
      <c r="B660" s="161" t="s">
        <v>30</v>
      </c>
      <c r="C660" s="161" t="s">
        <v>28</v>
      </c>
      <c r="D660" s="161" t="s">
        <v>590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190">
        <v>-2311339.8908333336</v>
      </c>
      <c r="S660" s="163">
        <v>22</v>
      </c>
      <c r="T660" s="72"/>
      <c r="U660" s="68"/>
      <c r="V660" s="68"/>
    </row>
    <row r="661" spans="1:22" ht="12.75" customHeight="1" outlineLevel="1">
      <c r="A661" s="161" t="s">
        <v>968</v>
      </c>
      <c r="B661" s="161" t="s">
        <v>30</v>
      </c>
      <c r="C661" s="161" t="s">
        <v>27</v>
      </c>
      <c r="D661" s="161" t="s">
        <v>969</v>
      </c>
      <c r="E661" s="7">
        <v>-90000000</v>
      </c>
      <c r="F661" s="7">
        <v>-90000000</v>
      </c>
      <c r="G661" s="7">
        <v>-90000000</v>
      </c>
      <c r="H661" s="7">
        <v>-90000000</v>
      </c>
      <c r="I661" s="7">
        <v>-90000000</v>
      </c>
      <c r="J661" s="7">
        <v>-90000000</v>
      </c>
      <c r="K661" s="7">
        <v>-90000000</v>
      </c>
      <c r="L661" s="7">
        <v>-90000000</v>
      </c>
      <c r="M661" s="7">
        <v>-90000000</v>
      </c>
      <c r="N661" s="7">
        <v>-90000000</v>
      </c>
      <c r="O661" s="7">
        <v>-90000000</v>
      </c>
      <c r="P661" s="7">
        <v>-90000000</v>
      </c>
      <c r="Q661" s="7">
        <v>-90000000</v>
      </c>
      <c r="R661" s="190">
        <v>-13897922.001666665</v>
      </c>
      <c r="S661" s="163">
        <v>22</v>
      </c>
      <c r="T661" s="72"/>
      <c r="U661" s="68"/>
      <c r="V661" s="68"/>
    </row>
    <row r="662" spans="1:22" ht="12.75" customHeight="1" outlineLevel="1">
      <c r="A662" s="161" t="s">
        <v>968</v>
      </c>
      <c r="B662" s="161" t="s">
        <v>30</v>
      </c>
      <c r="C662" s="161" t="s">
        <v>28</v>
      </c>
      <c r="D662" s="161" t="s">
        <v>969</v>
      </c>
      <c r="E662" s="7">
        <v>-150000000</v>
      </c>
      <c r="F662" s="7">
        <v>-150000000</v>
      </c>
      <c r="G662" s="7">
        <v>-150000000</v>
      </c>
      <c r="H662" s="7">
        <v>-150000000</v>
      </c>
      <c r="I662" s="7">
        <v>-150000000</v>
      </c>
      <c r="J662" s="7">
        <v>-150000000</v>
      </c>
      <c r="K662" s="7">
        <v>-150000000</v>
      </c>
      <c r="L662" s="7">
        <v>-150000000</v>
      </c>
      <c r="M662" s="7">
        <v>-150000000</v>
      </c>
      <c r="N662" s="7">
        <v>-150000000</v>
      </c>
      <c r="O662" s="7">
        <v>-150000000</v>
      </c>
      <c r="P662" s="7">
        <v>-150000000</v>
      </c>
      <c r="Q662" s="7">
        <v>-150000000</v>
      </c>
      <c r="R662" s="190">
        <v>-100281.3</v>
      </c>
      <c r="S662" s="163">
        <v>22</v>
      </c>
      <c r="T662" s="72"/>
      <c r="U662" s="68"/>
      <c r="V662" s="68"/>
    </row>
    <row r="663" spans="1:22" ht="12.75" customHeight="1" outlineLevel="1">
      <c r="A663" s="161" t="s">
        <v>968</v>
      </c>
      <c r="B663" s="161" t="s">
        <v>30</v>
      </c>
      <c r="C663" s="161" t="s">
        <v>29</v>
      </c>
      <c r="D663" s="161" t="s">
        <v>969</v>
      </c>
      <c r="E663" s="7">
        <v>-3841662.02</v>
      </c>
      <c r="F663" s="7">
        <v>-3829349</v>
      </c>
      <c r="G663" s="7">
        <v>-3817035.98</v>
      </c>
      <c r="H663" s="7">
        <v>-3804722.96</v>
      </c>
      <c r="I663" s="7">
        <v>-3792409.94</v>
      </c>
      <c r="J663" s="7">
        <v>-3780096.92</v>
      </c>
      <c r="K663" s="7">
        <v>-3767783.9</v>
      </c>
      <c r="L663" s="7">
        <v>-3755470.88</v>
      </c>
      <c r="M663" s="7">
        <v>-3743157.86</v>
      </c>
      <c r="N663" s="7">
        <v>-3730844.84</v>
      </c>
      <c r="O663" s="7">
        <v>-3718531.82</v>
      </c>
      <c r="P663" s="7">
        <v>-3706218.8</v>
      </c>
      <c r="Q663" s="7">
        <v>-3693905.78</v>
      </c>
      <c r="R663" s="190">
        <v>-497897.03</v>
      </c>
      <c r="S663" s="163">
        <v>22</v>
      </c>
      <c r="T663" s="72"/>
      <c r="U663" s="68"/>
      <c r="V663" s="68"/>
    </row>
    <row r="664" spans="1:22" ht="12.75" customHeight="1" outlineLevel="1">
      <c r="A664" s="161" t="s">
        <v>591</v>
      </c>
      <c r="B664" s="161" t="s">
        <v>30</v>
      </c>
      <c r="C664" s="161" t="s">
        <v>28</v>
      </c>
      <c r="D664" s="161" t="s">
        <v>325</v>
      </c>
      <c r="E664" s="7">
        <v>-150000000</v>
      </c>
      <c r="F664" s="7">
        <v>-150000000</v>
      </c>
      <c r="G664" s="7">
        <v>-150000000</v>
      </c>
      <c r="H664" s="7">
        <v>-150000000</v>
      </c>
      <c r="I664" s="7">
        <v>-150000000</v>
      </c>
      <c r="J664" s="7">
        <v>-150000000</v>
      </c>
      <c r="K664" s="7">
        <v>-150000000</v>
      </c>
      <c r="L664" s="7">
        <v>-150000000</v>
      </c>
      <c r="M664" s="7">
        <v>-150000000</v>
      </c>
      <c r="N664" s="7">
        <v>-150000000</v>
      </c>
      <c r="O664" s="7">
        <v>-150000000</v>
      </c>
      <c r="P664" s="7">
        <v>-150000000</v>
      </c>
      <c r="Q664" s="7">
        <v>-150000000</v>
      </c>
      <c r="R664" s="190">
        <v>-25152.244999999999</v>
      </c>
      <c r="S664" s="163">
        <v>22</v>
      </c>
      <c r="T664" s="72"/>
      <c r="U664" s="68"/>
      <c r="V664" s="68"/>
    </row>
    <row r="665" spans="1:22" ht="12.75" customHeight="1" outlineLevel="1">
      <c r="A665" s="161" t="s">
        <v>591</v>
      </c>
      <c r="B665" s="161" t="s">
        <v>30</v>
      </c>
      <c r="C665" s="161" t="s">
        <v>29</v>
      </c>
      <c r="D665" s="161" t="s">
        <v>325</v>
      </c>
      <c r="E665" s="7">
        <v>2674453.83</v>
      </c>
      <c r="F665" s="7">
        <v>2639221.5</v>
      </c>
      <c r="G665" s="7">
        <v>2616630.36</v>
      </c>
      <c r="H665" s="7">
        <v>2594039.2200000002</v>
      </c>
      <c r="I665" s="7">
        <v>2571448.08</v>
      </c>
      <c r="J665" s="7">
        <v>2548856.94</v>
      </c>
      <c r="K665" s="7">
        <v>2526265.7999999998</v>
      </c>
      <c r="L665" s="7">
        <v>2503674.66</v>
      </c>
      <c r="M665" s="7">
        <v>2481083.52</v>
      </c>
      <c r="N665" s="7">
        <v>2458492.38</v>
      </c>
      <c r="O665" s="7">
        <v>2435901.2400000002</v>
      </c>
      <c r="P665" s="7">
        <v>2413310.1</v>
      </c>
      <c r="Q665" s="7">
        <v>2390718.96</v>
      </c>
      <c r="R665" s="190">
        <v>-46075.917916666665</v>
      </c>
      <c r="S665" s="163">
        <v>22</v>
      </c>
      <c r="T665" s="72"/>
      <c r="U665" s="68"/>
      <c r="V665" s="68"/>
    </row>
    <row r="666" spans="1:22" ht="12.75" customHeight="1" outlineLevel="1">
      <c r="A666" s="161" t="s">
        <v>592</v>
      </c>
      <c r="B666" s="161" t="s">
        <v>44</v>
      </c>
      <c r="C666" s="161" t="s">
        <v>44</v>
      </c>
      <c r="D666" s="161" t="s">
        <v>593</v>
      </c>
      <c r="E666" s="7">
        <v>-250000000</v>
      </c>
      <c r="F666" s="7">
        <v>-250000000</v>
      </c>
      <c r="G666" s="7">
        <v>-250000000</v>
      </c>
      <c r="H666" s="7">
        <v>-250000000</v>
      </c>
      <c r="I666" s="7">
        <v>-250000000</v>
      </c>
      <c r="J666" s="7">
        <v>-250000000</v>
      </c>
      <c r="K666" s="7">
        <v>-250000000</v>
      </c>
      <c r="L666" s="7">
        <v>-250000000</v>
      </c>
      <c r="M666" s="7">
        <v>-250000000</v>
      </c>
      <c r="N666" s="7">
        <v>-250000000</v>
      </c>
      <c r="O666" s="7">
        <v>-250000000</v>
      </c>
      <c r="P666" s="7">
        <v>-250000000</v>
      </c>
      <c r="Q666" s="7">
        <v>-250000000</v>
      </c>
      <c r="R666" s="190">
        <v>-17798722.305000003</v>
      </c>
      <c r="S666" s="163">
        <v>22</v>
      </c>
      <c r="T666" s="72"/>
      <c r="U666" s="68"/>
      <c r="V666" s="68"/>
    </row>
    <row r="667" spans="1:22" ht="12.75" customHeight="1" outlineLevel="1">
      <c r="A667" s="161" t="s">
        <v>594</v>
      </c>
      <c r="B667" s="161" t="s">
        <v>30</v>
      </c>
      <c r="C667" s="161" t="s">
        <v>29</v>
      </c>
      <c r="D667" s="161" t="s">
        <v>595</v>
      </c>
      <c r="E667" s="7">
        <v>13572909.75</v>
      </c>
      <c r="F667" s="7">
        <v>13438524.5</v>
      </c>
      <c r="G667" s="7">
        <v>13304139.300000001</v>
      </c>
      <c r="H667" s="7">
        <v>13169754.050000001</v>
      </c>
      <c r="I667" s="7">
        <v>13035368.800000001</v>
      </c>
      <c r="J667" s="7">
        <v>12900983.550000001</v>
      </c>
      <c r="K667" s="7">
        <v>12766598.300000001</v>
      </c>
      <c r="L667" s="7">
        <v>12632213.050000001</v>
      </c>
      <c r="M667" s="7">
        <v>12497827.800000001</v>
      </c>
      <c r="N667" s="7">
        <v>12363442.550000001</v>
      </c>
      <c r="O667" s="7">
        <v>12229057.300000001</v>
      </c>
      <c r="P667" s="7">
        <v>12094672.050000001</v>
      </c>
      <c r="Q667" s="7">
        <v>11960286.800000001</v>
      </c>
      <c r="R667" s="190">
        <v>-21948.791666666668</v>
      </c>
      <c r="S667" s="163">
        <v>22</v>
      </c>
      <c r="T667" s="72"/>
      <c r="U667" s="68"/>
      <c r="V667" s="68"/>
    </row>
    <row r="668" spans="1:22" ht="12.75" customHeight="1" outlineLevel="1">
      <c r="A668" s="161" t="s">
        <v>594</v>
      </c>
      <c r="B668" s="161" t="s">
        <v>32</v>
      </c>
      <c r="C668" s="161" t="s">
        <v>34</v>
      </c>
      <c r="D668" s="161" t="s">
        <v>595</v>
      </c>
      <c r="E668" s="7">
        <v>-30000000</v>
      </c>
      <c r="F668" s="7">
        <v>-30000000</v>
      </c>
      <c r="G668" s="7">
        <v>-30000000</v>
      </c>
      <c r="H668" s="7">
        <v>-30000000</v>
      </c>
      <c r="I668" s="7">
        <v>-30000000</v>
      </c>
      <c r="J668" s="7">
        <v>-30000000</v>
      </c>
      <c r="K668" s="7">
        <v>-30000000</v>
      </c>
      <c r="L668" s="7">
        <v>-30000000</v>
      </c>
      <c r="M668" s="7">
        <v>-30000000</v>
      </c>
      <c r="N668" s="7">
        <v>-30000000</v>
      </c>
      <c r="O668" s="7">
        <v>-30000000</v>
      </c>
      <c r="P668" s="7">
        <v>-30000000</v>
      </c>
      <c r="Q668" s="7">
        <v>0</v>
      </c>
      <c r="R668" s="190">
        <v>-793443.54500000004</v>
      </c>
      <c r="S668" s="163">
        <v>22</v>
      </c>
      <c r="T668" s="72"/>
      <c r="U668" s="68"/>
      <c r="V668" s="68"/>
    </row>
    <row r="669" spans="1:22" ht="12.75" customHeight="1" outlineLevel="1">
      <c r="A669" s="161" t="s">
        <v>596</v>
      </c>
      <c r="B669" s="161" t="s">
        <v>30</v>
      </c>
      <c r="C669" s="161" t="s">
        <v>28</v>
      </c>
      <c r="D669" s="161" t="s">
        <v>597</v>
      </c>
      <c r="E669" s="7">
        <v>-10562124.869999999</v>
      </c>
      <c r="F669" s="7">
        <v>-10490759.16</v>
      </c>
      <c r="G669" s="7">
        <v>-10419393.449999999</v>
      </c>
      <c r="H669" s="7">
        <v>-10348027.74</v>
      </c>
      <c r="I669" s="7">
        <v>-10276662.029999999</v>
      </c>
      <c r="J669" s="7">
        <v>-10205296.32</v>
      </c>
      <c r="K669" s="7">
        <v>-10133930.609999999</v>
      </c>
      <c r="L669" s="7">
        <v>-10062564.9</v>
      </c>
      <c r="M669" s="7">
        <v>-9991199.1899999995</v>
      </c>
      <c r="N669" s="7">
        <v>-9919833.4800000004</v>
      </c>
      <c r="O669" s="7">
        <v>-9848467.7699999996</v>
      </c>
      <c r="P669" s="7">
        <v>-9777102.0600000005</v>
      </c>
      <c r="Q669" s="7">
        <v>-9705736.3499999996</v>
      </c>
      <c r="R669" s="190">
        <v>3.0000000000000009E-2</v>
      </c>
      <c r="S669" s="163">
        <v>22</v>
      </c>
      <c r="T669" s="72"/>
      <c r="U669" s="68"/>
      <c r="V669" s="68"/>
    </row>
    <row r="670" spans="1:22" ht="12.75" customHeight="1" outlineLevel="1">
      <c r="A670" s="161" t="s">
        <v>596</v>
      </c>
      <c r="B670" s="161" t="s">
        <v>32</v>
      </c>
      <c r="C670" s="161" t="s">
        <v>28</v>
      </c>
      <c r="D670" s="161" t="s">
        <v>597</v>
      </c>
      <c r="E670" s="7">
        <v>-250000000</v>
      </c>
      <c r="F670" s="7">
        <v>-250000000</v>
      </c>
      <c r="G670" s="7">
        <v>-250000000</v>
      </c>
      <c r="H670" s="7">
        <v>-250000000</v>
      </c>
      <c r="I670" s="7">
        <v>-250000000</v>
      </c>
      <c r="J670" s="7">
        <v>-250000000</v>
      </c>
      <c r="K670" s="7">
        <v>-250000000</v>
      </c>
      <c r="L670" s="7">
        <v>-250000000</v>
      </c>
      <c r="M670" s="7">
        <v>-250000000</v>
      </c>
      <c r="N670" s="7">
        <v>-250000000</v>
      </c>
      <c r="O670" s="7">
        <v>-250000000</v>
      </c>
      <c r="P670" s="7">
        <v>-250000000</v>
      </c>
      <c r="Q670" s="7">
        <v>-250000000</v>
      </c>
      <c r="R670" s="190">
        <v>-4536.3079166666657</v>
      </c>
      <c r="S670" s="163">
        <v>22</v>
      </c>
      <c r="T670" s="72"/>
      <c r="U670" s="68"/>
      <c r="V670" s="68"/>
    </row>
    <row r="671" spans="1:22" ht="12.75" customHeight="1" outlineLevel="1">
      <c r="A671" s="161" t="s">
        <v>596</v>
      </c>
      <c r="B671" s="161" t="s">
        <v>32</v>
      </c>
      <c r="C671" s="161" t="s">
        <v>29</v>
      </c>
      <c r="D671" s="161" t="s">
        <v>597</v>
      </c>
      <c r="E671" s="7">
        <v>0</v>
      </c>
      <c r="F671" s="7"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-50000000</v>
      </c>
      <c r="R671" s="190">
        <v>0.25999999999999995</v>
      </c>
      <c r="S671" s="163">
        <v>22</v>
      </c>
      <c r="T671" s="72"/>
      <c r="U671" s="68"/>
      <c r="V671" s="68"/>
    </row>
    <row r="672" spans="1:22" ht="12.75" customHeight="1" outlineLevel="1">
      <c r="A672" s="161" t="s">
        <v>598</v>
      </c>
      <c r="B672" s="161" t="s">
        <v>44</v>
      </c>
      <c r="C672" s="161" t="s">
        <v>44</v>
      </c>
      <c r="D672" s="161" t="s">
        <v>331</v>
      </c>
      <c r="E672" s="7">
        <v>0</v>
      </c>
      <c r="F672" s="7">
        <v>0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-35000000</v>
      </c>
      <c r="R672" s="190">
        <v>-24505101.204583336</v>
      </c>
      <c r="S672" s="163">
        <v>47</v>
      </c>
      <c r="T672" s="72"/>
      <c r="U672" s="68"/>
      <c r="V672" s="68"/>
    </row>
    <row r="673" spans="1:24" ht="12.75" customHeight="1" outlineLevel="1">
      <c r="A673" s="161" t="s">
        <v>1121</v>
      </c>
      <c r="B673" s="161" t="s">
        <v>44</v>
      </c>
      <c r="C673" s="161" t="s">
        <v>44</v>
      </c>
      <c r="D673" s="161" t="s">
        <v>1122</v>
      </c>
      <c r="E673" s="7">
        <v>0</v>
      </c>
      <c r="F673" s="7">
        <v>0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-52000000</v>
      </c>
      <c r="R673" s="190">
        <v>-51909.783333333326</v>
      </c>
      <c r="S673" s="163">
        <v>22</v>
      </c>
      <c r="T673" s="72"/>
      <c r="U673" s="68"/>
      <c r="V673" s="68"/>
    </row>
    <row r="674" spans="1:24" ht="12" customHeight="1" outlineLevel="1">
      <c r="A674" s="161" t="s">
        <v>599</v>
      </c>
      <c r="B674" s="161" t="s">
        <v>24</v>
      </c>
      <c r="C674" s="161" t="s">
        <v>25</v>
      </c>
      <c r="D674" s="161" t="s">
        <v>600</v>
      </c>
      <c r="E674" s="7">
        <v>-51547000</v>
      </c>
      <c r="F674" s="7">
        <v>-51547000</v>
      </c>
      <c r="G674" s="7">
        <v>-51547000</v>
      </c>
      <c r="H674" s="7">
        <v>-51547000</v>
      </c>
      <c r="I674" s="7">
        <v>-51547000</v>
      </c>
      <c r="J674" s="7">
        <v>-51547000</v>
      </c>
      <c r="K674" s="7">
        <v>-51547000</v>
      </c>
      <c r="L674" s="7">
        <v>-51547000</v>
      </c>
      <c r="M674" s="7">
        <v>-51547000</v>
      </c>
      <c r="N674" s="7">
        <v>-51547000</v>
      </c>
      <c r="O674" s="7">
        <v>-51547000</v>
      </c>
      <c r="P674" s="7">
        <v>-51547000</v>
      </c>
      <c r="Q674" s="7">
        <v>-51547000</v>
      </c>
      <c r="R674" s="190">
        <v>-7105813.894166667</v>
      </c>
      <c r="S674" s="163">
        <v>22</v>
      </c>
      <c r="T674" s="76"/>
      <c r="U674" s="68"/>
      <c r="V674" s="68"/>
    </row>
    <row r="675" spans="1:24" ht="12.75" customHeight="1" outlineLevel="1">
      <c r="A675" s="161" t="s">
        <v>970</v>
      </c>
      <c r="B675" s="161" t="s">
        <v>30</v>
      </c>
      <c r="C675" s="161" t="s">
        <v>27</v>
      </c>
      <c r="D675" s="161" t="s">
        <v>971</v>
      </c>
      <c r="E675" s="7">
        <v>0</v>
      </c>
      <c r="F675" s="7">
        <v>0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190">
        <v>-60900</v>
      </c>
      <c r="S675" s="163">
        <v>22</v>
      </c>
      <c r="T675" s="72"/>
      <c r="U675" s="68"/>
      <c r="V675" s="68"/>
    </row>
    <row r="676" spans="1:24" ht="12.75" customHeight="1" outlineLevel="1">
      <c r="A676" s="161" t="s">
        <v>972</v>
      </c>
      <c r="B676" s="161" t="s">
        <v>44</v>
      </c>
      <c r="C676" s="161" t="s">
        <v>44</v>
      </c>
      <c r="D676" s="161" t="s">
        <v>601</v>
      </c>
      <c r="E676" s="7">
        <v>0</v>
      </c>
      <c r="F676" s="7">
        <v>0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190">
        <v>-1765593.5</v>
      </c>
      <c r="S676" s="163">
        <v>47</v>
      </c>
      <c r="T676" s="72"/>
      <c r="U676" s="68"/>
      <c r="V676" s="68"/>
    </row>
    <row r="677" spans="1:24" ht="12.75" customHeight="1" outlineLevel="1">
      <c r="A677" s="162" t="s">
        <v>2</v>
      </c>
      <c r="B677" s="160"/>
      <c r="C677" s="160"/>
      <c r="D677" s="160"/>
      <c r="E677" s="7">
        <v>0</v>
      </c>
      <c r="F677" s="7">
        <v>0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177">
        <v>-3484006301.9866638</v>
      </c>
      <c r="S677" s="164"/>
      <c r="T677" s="72"/>
      <c r="U677" s="68"/>
      <c r="V677" s="68"/>
    </row>
    <row r="678" spans="1:24" ht="12.75" customHeight="1" outlineLevel="1">
      <c r="A678" s="151"/>
      <c r="B678" s="151"/>
      <c r="C678" s="151"/>
      <c r="D678" s="150"/>
      <c r="E678" s="149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91"/>
      <c r="S678" s="59"/>
      <c r="T678" s="72"/>
      <c r="U678" s="148"/>
      <c r="V678" s="148"/>
      <c r="W678" s="186"/>
      <c r="X678" s="186"/>
    </row>
    <row r="679" spans="1:24" ht="12.75" customHeight="1" outlineLevel="1">
      <c r="A679" s="151"/>
      <c r="B679" s="151"/>
      <c r="C679" s="151"/>
      <c r="D679" s="150"/>
      <c r="E679" s="149"/>
      <c r="F679" s="149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91"/>
      <c r="S679" s="59"/>
      <c r="T679" s="72"/>
      <c r="U679" s="148"/>
      <c r="V679" s="148"/>
      <c r="W679" s="186"/>
      <c r="X679" s="186"/>
    </row>
    <row r="680" spans="1:24" ht="12.75" customHeight="1" outlineLevel="1">
      <c r="A680" s="151"/>
      <c r="B680" s="151"/>
      <c r="C680" s="151"/>
      <c r="D680" s="150"/>
      <c r="E680" s="149"/>
      <c r="F680" s="149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91"/>
      <c r="S680" s="59"/>
      <c r="T680" s="72"/>
      <c r="U680" s="148"/>
      <c r="V680" s="148"/>
      <c r="W680" s="186"/>
      <c r="X680" s="186"/>
    </row>
    <row r="681" spans="1:24" ht="12.75" customHeight="1" outlineLevel="1">
      <c r="A681" s="151"/>
      <c r="B681" s="151"/>
      <c r="C681" s="151"/>
      <c r="D681" s="150"/>
      <c r="E681" s="149"/>
      <c r="F681" s="149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91"/>
      <c r="S681" s="59"/>
      <c r="T681" s="72"/>
      <c r="U681" s="148"/>
      <c r="V681" s="148"/>
      <c r="W681" s="186"/>
      <c r="X681" s="186"/>
    </row>
    <row r="682" spans="1:24" ht="10.5" customHeight="1" outlineLevel="1">
      <c r="A682" s="151"/>
      <c r="B682" s="151"/>
      <c r="C682" s="151"/>
      <c r="D682" s="150"/>
      <c r="E682" s="149"/>
      <c r="F682" s="149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91"/>
      <c r="S682" s="59"/>
      <c r="T682" s="72"/>
      <c r="U682" s="148"/>
      <c r="V682" s="148"/>
      <c r="W682" s="186"/>
      <c r="X682" s="186"/>
    </row>
    <row r="683" spans="1:24" ht="10.5" customHeight="1" outlineLevel="1">
      <c r="A683" s="151"/>
      <c r="B683" s="151"/>
      <c r="C683" s="151"/>
      <c r="D683" s="150"/>
      <c r="E683" s="149"/>
      <c r="F683" s="149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91"/>
      <c r="S683" s="59"/>
      <c r="T683" s="72"/>
      <c r="U683" s="148"/>
      <c r="V683" s="148"/>
      <c r="W683" s="186"/>
      <c r="X683" s="186"/>
    </row>
    <row r="684" spans="1:24" ht="12.75" customHeight="1" outlineLevel="1">
      <c r="A684" s="151"/>
      <c r="B684" s="151"/>
      <c r="C684" s="151"/>
      <c r="D684" s="150"/>
      <c r="E684" s="149"/>
      <c r="F684" s="149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91"/>
      <c r="S684" s="59"/>
      <c r="T684" s="72"/>
      <c r="U684" s="148"/>
      <c r="V684" s="148"/>
      <c r="W684" s="186"/>
      <c r="X684" s="186"/>
    </row>
    <row r="685" spans="1:24" ht="10.5" customHeight="1" outlineLevel="1">
      <c r="A685" s="151"/>
      <c r="B685" s="151"/>
      <c r="C685" s="151"/>
      <c r="D685" s="150"/>
      <c r="E685" s="149"/>
      <c r="F685" s="149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91"/>
      <c r="S685" s="59"/>
      <c r="T685" s="72"/>
      <c r="U685" s="148"/>
      <c r="V685" s="148"/>
      <c r="W685" s="186"/>
      <c r="X685" s="186"/>
    </row>
    <row r="686" spans="1:24" ht="12.75" customHeight="1" outlineLevel="1">
      <c r="A686" s="151"/>
      <c r="B686" s="151"/>
      <c r="C686" s="151"/>
      <c r="D686" s="150"/>
      <c r="E686" s="149"/>
      <c r="F686" s="149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91"/>
      <c r="S686" s="59"/>
      <c r="T686" s="72"/>
      <c r="U686" s="148"/>
      <c r="V686" s="148"/>
      <c r="W686" s="186"/>
      <c r="X686" s="186"/>
    </row>
    <row r="687" spans="1:24" ht="12.75" customHeight="1" outlineLevel="1">
      <c r="A687" s="151"/>
      <c r="B687" s="151"/>
      <c r="C687" s="151"/>
      <c r="D687" s="150"/>
      <c r="E687" s="149"/>
      <c r="F687" s="149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91"/>
      <c r="S687" s="59"/>
      <c r="T687" s="72"/>
      <c r="U687" s="147"/>
      <c r="V687" s="148"/>
      <c r="W687" s="186"/>
      <c r="X687" s="186"/>
    </row>
    <row r="688" spans="1:24" ht="12.75" customHeight="1" outlineLevel="1">
      <c r="A688" s="151"/>
      <c r="B688" s="151"/>
      <c r="C688" s="151"/>
      <c r="D688" s="150"/>
      <c r="E688" s="149"/>
      <c r="F688" s="149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91"/>
      <c r="S688" s="59"/>
      <c r="T688" s="72"/>
      <c r="U688" s="148"/>
      <c r="V688" s="148"/>
      <c r="W688" s="186"/>
      <c r="X688" s="186"/>
    </row>
    <row r="689" spans="1:36" ht="12.75" customHeight="1" outlineLevel="1">
      <c r="A689" s="151"/>
      <c r="B689" s="151"/>
      <c r="C689" s="151"/>
      <c r="D689" s="150"/>
      <c r="E689" s="149"/>
      <c r="F689" s="149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91"/>
      <c r="S689" s="59"/>
      <c r="T689" s="81"/>
      <c r="U689" s="148"/>
      <c r="V689" s="148"/>
      <c r="W689" s="186"/>
      <c r="X689" s="186"/>
    </row>
    <row r="690" spans="1:36" ht="12.75" customHeight="1" outlineLevel="1">
      <c r="A690" s="151"/>
      <c r="B690" s="151"/>
      <c r="C690" s="151"/>
      <c r="D690" s="150"/>
      <c r="E690" s="149"/>
      <c r="F690" s="149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91"/>
      <c r="S690" s="59"/>
      <c r="T690" s="72"/>
      <c r="U690" s="148"/>
      <c r="V690" s="148"/>
      <c r="W690" s="186"/>
      <c r="X690" s="186"/>
    </row>
    <row r="691" spans="1:36" ht="12.75" customHeight="1" outlineLevel="1">
      <c r="A691" s="151"/>
      <c r="B691" s="151"/>
      <c r="C691" s="151"/>
      <c r="D691" s="150"/>
      <c r="E691" s="149"/>
      <c r="F691" s="149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91"/>
      <c r="S691" s="59"/>
      <c r="T691" s="72"/>
      <c r="U691" s="148"/>
      <c r="V691" s="148"/>
      <c r="W691" s="186"/>
      <c r="X691" s="186"/>
    </row>
    <row r="692" spans="1:36" ht="12.75" customHeight="1" outlineLevel="1">
      <c r="A692" s="151"/>
      <c r="B692" s="151"/>
      <c r="C692" s="151"/>
      <c r="D692" s="150"/>
      <c r="E692" s="149"/>
      <c r="F692" s="149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91"/>
      <c r="S692" s="59"/>
      <c r="T692" s="72"/>
      <c r="U692" s="148"/>
      <c r="V692" s="148"/>
      <c r="W692" s="186"/>
      <c r="X692" s="186"/>
    </row>
    <row r="693" spans="1:36" ht="12.75" customHeight="1" outlineLevel="1">
      <c r="A693" s="151"/>
      <c r="B693" s="151"/>
      <c r="C693" s="151"/>
      <c r="D693" s="150"/>
      <c r="E693" s="149"/>
      <c r="F693" s="149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91"/>
      <c r="S693" s="59"/>
      <c r="T693" s="72"/>
      <c r="U693" s="148"/>
      <c r="V693" s="148"/>
      <c r="W693" s="186"/>
      <c r="X693" s="186"/>
    </row>
    <row r="694" spans="1:36" ht="12.75" customHeight="1" outlineLevel="1">
      <c r="A694" s="151"/>
      <c r="B694" s="151"/>
      <c r="C694" s="151"/>
      <c r="D694" s="150"/>
      <c r="E694" s="149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91"/>
      <c r="S694" s="59"/>
      <c r="T694" s="72"/>
      <c r="U694" s="148"/>
      <c r="V694" s="148"/>
      <c r="W694" s="186"/>
      <c r="X694" s="186"/>
    </row>
    <row r="695" spans="1:36" ht="12.75" customHeight="1" outlineLevel="1">
      <c r="A695" s="151"/>
      <c r="B695" s="151"/>
      <c r="C695" s="151"/>
      <c r="D695" s="150"/>
      <c r="E695" s="149"/>
      <c r="F695" s="149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91"/>
      <c r="S695" s="59"/>
      <c r="T695" s="72"/>
      <c r="U695" s="148"/>
      <c r="V695" s="148"/>
      <c r="W695" s="186"/>
      <c r="X695" s="186"/>
    </row>
    <row r="696" spans="1:36" ht="12.75" customHeight="1" outlineLevel="1">
      <c r="A696" s="151"/>
      <c r="B696" s="151"/>
      <c r="C696" s="151"/>
      <c r="D696" s="150"/>
      <c r="E696" s="149"/>
      <c r="F696" s="149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91"/>
      <c r="S696" s="59"/>
      <c r="T696" s="72"/>
      <c r="U696" s="148"/>
      <c r="V696" s="148"/>
      <c r="W696" s="186"/>
      <c r="X696" s="186"/>
    </row>
    <row r="697" spans="1:36" ht="12.75" customHeight="1" outlineLevel="1">
      <c r="A697" s="151"/>
      <c r="B697" s="151"/>
      <c r="C697" s="151"/>
      <c r="D697" s="150"/>
      <c r="E697" s="149"/>
      <c r="F697" s="149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91"/>
      <c r="S697" s="59"/>
      <c r="T697" s="72"/>
      <c r="U697" s="148"/>
      <c r="V697" s="148"/>
      <c r="W697" s="186"/>
      <c r="X697" s="186"/>
    </row>
    <row r="698" spans="1:36" ht="12.75" customHeight="1" outlineLevel="1">
      <c r="A698" s="151"/>
      <c r="B698" s="151"/>
      <c r="C698" s="151"/>
      <c r="D698" s="150"/>
      <c r="E698" s="149"/>
      <c r="F698" s="149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91"/>
      <c r="S698" s="59"/>
      <c r="T698" s="72"/>
      <c r="U698" s="148"/>
      <c r="V698" s="148"/>
      <c r="W698" s="186"/>
      <c r="X698" s="186"/>
    </row>
    <row r="699" spans="1:36" ht="12.75" customHeight="1" outlineLevel="1">
      <c r="A699" s="151"/>
      <c r="B699" s="151"/>
      <c r="C699" s="151"/>
      <c r="D699" s="150"/>
      <c r="E699" s="149"/>
      <c r="F699" s="149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91"/>
      <c r="S699" s="59"/>
      <c r="T699" s="72"/>
      <c r="U699" s="148"/>
      <c r="V699" s="148"/>
      <c r="W699" s="186"/>
      <c r="X699" s="186"/>
    </row>
    <row r="700" spans="1:36" ht="12.75" customHeight="1" outlineLevel="1">
      <c r="A700" s="151"/>
      <c r="B700" s="151"/>
      <c r="C700" s="151"/>
      <c r="D700" s="150"/>
      <c r="E700" s="149"/>
      <c r="F700" s="149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91"/>
      <c r="S700" s="59"/>
      <c r="T700" s="72"/>
      <c r="U700" s="148"/>
      <c r="V700" s="148"/>
      <c r="W700" s="186"/>
      <c r="X700" s="186"/>
    </row>
    <row r="701" spans="1:36" ht="12.75" customHeight="1" outlineLevel="1">
      <c r="A701" s="151"/>
      <c r="B701" s="151"/>
      <c r="C701" s="151"/>
      <c r="D701" s="150"/>
      <c r="E701" s="149"/>
      <c r="F701" s="149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91"/>
      <c r="S701" s="59"/>
      <c r="T701" s="81"/>
      <c r="U701" s="148"/>
      <c r="V701" s="148"/>
      <c r="W701" s="186"/>
      <c r="X701" s="186"/>
    </row>
    <row r="702" spans="1:36" s="66" customFormat="1" ht="12.75" customHeight="1" outlineLevel="1">
      <c r="A702" s="151"/>
      <c r="B702" s="151"/>
      <c r="C702" s="151"/>
      <c r="D702" s="150"/>
      <c r="E702" s="149"/>
      <c r="F702" s="149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91"/>
      <c r="S702" s="59"/>
      <c r="T702" s="81"/>
      <c r="U702" s="148"/>
      <c r="V702" s="148"/>
      <c r="W702" s="186"/>
      <c r="X702" s="187"/>
      <c r="Y702" s="182"/>
      <c r="Z702" s="182"/>
      <c r="AA702" s="182"/>
      <c r="AB702" s="192"/>
      <c r="AC702" s="182"/>
      <c r="AD702" s="182"/>
      <c r="AE702" s="182"/>
      <c r="AF702" s="182"/>
      <c r="AG702" s="182"/>
      <c r="AH702" s="182"/>
      <c r="AI702" s="193"/>
      <c r="AJ702" s="193"/>
    </row>
    <row r="703" spans="1:36" s="66" customFormat="1" ht="12.75" customHeight="1" outlineLevel="1">
      <c r="A703" s="151"/>
      <c r="B703" s="151"/>
      <c r="C703" s="151"/>
      <c r="D703" s="150"/>
      <c r="E703" s="149"/>
      <c r="F703" s="149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91"/>
      <c r="S703" s="59"/>
      <c r="T703" s="72"/>
      <c r="U703" s="148"/>
      <c r="V703" s="148"/>
      <c r="W703" s="186"/>
      <c r="X703" s="187"/>
      <c r="Y703" s="182"/>
      <c r="Z703" s="182"/>
      <c r="AA703" s="182"/>
      <c r="AB703" s="192"/>
      <c r="AC703" s="182"/>
      <c r="AD703" s="182"/>
      <c r="AE703" s="182"/>
      <c r="AF703" s="182"/>
      <c r="AG703" s="182"/>
      <c r="AH703" s="182"/>
      <c r="AI703" s="193"/>
      <c r="AJ703" s="193"/>
    </row>
    <row r="704" spans="1:36" s="66" customFormat="1" ht="12.75" customHeight="1" outlineLevel="1">
      <c r="A704" s="151"/>
      <c r="B704" s="151"/>
      <c r="C704" s="151"/>
      <c r="D704" s="150"/>
      <c r="E704" s="149"/>
      <c r="F704" s="149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91"/>
      <c r="S704" s="59"/>
      <c r="T704" s="72"/>
      <c r="U704" s="148"/>
      <c r="V704" s="148"/>
      <c r="W704" s="186"/>
      <c r="X704" s="188"/>
      <c r="Y704" s="182"/>
      <c r="Z704" s="182"/>
      <c r="AA704" s="182"/>
      <c r="AB704" s="192"/>
      <c r="AC704" s="182"/>
      <c r="AD704" s="182"/>
      <c r="AE704" s="182"/>
      <c r="AF704" s="182"/>
      <c r="AG704" s="182"/>
      <c r="AH704" s="182"/>
      <c r="AI704" s="193"/>
      <c r="AJ704" s="193"/>
    </row>
    <row r="705" spans="1:36" s="66" customFormat="1" ht="12.75" customHeight="1" outlineLevel="1">
      <c r="A705" s="151"/>
      <c r="B705" s="151"/>
      <c r="C705" s="151"/>
      <c r="D705" s="150"/>
      <c r="E705" s="149"/>
      <c r="F705" s="149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91"/>
      <c r="S705" s="59"/>
      <c r="T705" s="72"/>
      <c r="U705" s="148"/>
      <c r="V705" s="148"/>
      <c r="W705" s="186"/>
      <c r="X705" s="188"/>
      <c r="Y705" s="182"/>
      <c r="Z705" s="182"/>
      <c r="AA705" s="182"/>
      <c r="AB705" s="192"/>
      <c r="AC705" s="182"/>
      <c r="AD705" s="182"/>
      <c r="AE705" s="182"/>
      <c r="AF705" s="182"/>
      <c r="AG705" s="182"/>
      <c r="AH705" s="182"/>
      <c r="AI705" s="193"/>
      <c r="AJ705" s="193"/>
    </row>
    <row r="706" spans="1:36" s="66" customFormat="1" ht="12.75" customHeight="1" outlineLevel="1">
      <c r="A706" s="151"/>
      <c r="B706" s="151"/>
      <c r="C706" s="151"/>
      <c r="D706" s="150"/>
      <c r="E706" s="149"/>
      <c r="F706" s="149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91"/>
      <c r="S706" s="59"/>
      <c r="T706" s="72"/>
      <c r="U706" s="148"/>
      <c r="V706" s="148"/>
      <c r="W706" s="186"/>
      <c r="X706" s="187"/>
      <c r="Y706" s="182"/>
      <c r="Z706" s="182"/>
      <c r="AA706" s="182"/>
      <c r="AB706" s="192"/>
      <c r="AC706" s="182"/>
      <c r="AD706" s="182"/>
      <c r="AE706" s="182"/>
      <c r="AF706" s="182"/>
      <c r="AG706" s="182"/>
      <c r="AH706" s="182"/>
      <c r="AI706" s="193"/>
      <c r="AJ706" s="193"/>
    </row>
    <row r="707" spans="1:36" s="66" customFormat="1" ht="12.75" customHeight="1" outlineLevel="1">
      <c r="A707" s="151"/>
      <c r="B707" s="151"/>
      <c r="C707" s="151"/>
      <c r="D707" s="150"/>
      <c r="E707" s="149"/>
      <c r="F707" s="149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91"/>
      <c r="S707" s="59"/>
      <c r="T707" s="72"/>
      <c r="U707" s="148"/>
      <c r="V707" s="148"/>
      <c r="W707" s="186"/>
      <c r="X707" s="187"/>
      <c r="Y707" s="182"/>
      <c r="Z707" s="182"/>
      <c r="AA707" s="182"/>
      <c r="AB707" s="192"/>
      <c r="AC707" s="182"/>
      <c r="AD707" s="182"/>
      <c r="AE707" s="182"/>
      <c r="AF707" s="182"/>
      <c r="AG707" s="182"/>
      <c r="AH707" s="182"/>
      <c r="AI707" s="193"/>
      <c r="AJ707" s="193"/>
    </row>
    <row r="708" spans="1:36" s="66" customFormat="1" ht="12.75" customHeight="1" outlineLevel="1">
      <c r="A708" s="151"/>
      <c r="B708" s="151"/>
      <c r="C708" s="151"/>
      <c r="D708" s="150"/>
      <c r="E708" s="149"/>
      <c r="F708" s="149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91"/>
      <c r="S708" s="59"/>
      <c r="T708" s="72"/>
      <c r="U708" s="148"/>
      <c r="V708" s="148"/>
      <c r="W708" s="186"/>
      <c r="X708" s="187"/>
      <c r="Y708" s="182"/>
      <c r="Z708" s="182"/>
      <c r="AA708" s="182"/>
      <c r="AB708" s="192"/>
      <c r="AC708" s="182"/>
      <c r="AD708" s="182"/>
      <c r="AE708" s="182"/>
      <c r="AF708" s="182"/>
      <c r="AG708" s="182"/>
      <c r="AH708" s="182"/>
      <c r="AI708" s="193"/>
      <c r="AJ708" s="193"/>
    </row>
    <row r="709" spans="1:36" s="66" customFormat="1" ht="12.75" customHeight="1" outlineLevel="1">
      <c r="A709" s="151"/>
      <c r="B709" s="151"/>
      <c r="C709" s="151"/>
      <c r="D709" s="150"/>
      <c r="E709" s="149"/>
      <c r="F709" s="149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91"/>
      <c r="S709" s="59"/>
      <c r="T709" s="72"/>
      <c r="U709" s="148"/>
      <c r="V709" s="148"/>
      <c r="W709" s="186"/>
      <c r="X709" s="187"/>
      <c r="Y709" s="182"/>
      <c r="Z709" s="182"/>
      <c r="AA709" s="182"/>
      <c r="AB709" s="192"/>
      <c r="AC709" s="182"/>
      <c r="AD709" s="182"/>
      <c r="AE709" s="182"/>
      <c r="AF709" s="182"/>
      <c r="AG709" s="182"/>
      <c r="AH709" s="182"/>
      <c r="AI709" s="193"/>
      <c r="AJ709" s="193"/>
    </row>
    <row r="710" spans="1:36" s="66" customFormat="1" ht="12.75" customHeight="1" outlineLevel="1">
      <c r="A710" s="151"/>
      <c r="B710" s="151"/>
      <c r="C710" s="151"/>
      <c r="D710" s="150"/>
      <c r="E710" s="149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91"/>
      <c r="S710" s="59"/>
      <c r="T710" s="72"/>
      <c r="U710" s="148"/>
      <c r="V710" s="148"/>
      <c r="W710" s="186"/>
      <c r="X710" s="187"/>
      <c r="Y710" s="182"/>
      <c r="Z710" s="182"/>
      <c r="AA710" s="182"/>
      <c r="AB710" s="192"/>
      <c r="AC710" s="182"/>
      <c r="AD710" s="182"/>
      <c r="AE710" s="182"/>
      <c r="AF710" s="182"/>
      <c r="AG710" s="182"/>
      <c r="AH710" s="182"/>
      <c r="AI710" s="193"/>
      <c r="AJ710" s="193"/>
    </row>
    <row r="711" spans="1:36" s="66" customFormat="1" ht="12.75" customHeight="1" outlineLevel="1">
      <c r="A711" s="151"/>
      <c r="B711" s="151"/>
      <c r="C711" s="151"/>
      <c r="D711" s="150"/>
      <c r="E711" s="149"/>
      <c r="F711" s="149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91"/>
      <c r="S711" s="59"/>
      <c r="T711" s="72"/>
      <c r="U711" s="148"/>
      <c r="V711" s="148"/>
      <c r="W711" s="186"/>
      <c r="X711" s="187"/>
      <c r="Y711" s="182"/>
      <c r="Z711" s="182"/>
      <c r="AA711" s="182"/>
      <c r="AB711" s="192"/>
      <c r="AC711" s="182"/>
      <c r="AD711" s="182"/>
      <c r="AE711" s="182"/>
      <c r="AF711" s="182"/>
      <c r="AG711" s="182"/>
      <c r="AH711" s="182"/>
      <c r="AI711" s="193"/>
      <c r="AJ711" s="193"/>
    </row>
    <row r="712" spans="1:36" s="66" customFormat="1" ht="12.75" customHeight="1" outlineLevel="1">
      <c r="A712" s="151"/>
      <c r="B712" s="151"/>
      <c r="C712" s="151"/>
      <c r="D712" s="150"/>
      <c r="E712" s="149"/>
      <c r="F712" s="149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91"/>
      <c r="S712" s="59"/>
      <c r="T712" s="72"/>
      <c r="U712" s="148"/>
      <c r="V712" s="148"/>
      <c r="W712" s="186"/>
      <c r="X712" s="188"/>
      <c r="Y712" s="182"/>
      <c r="Z712" s="182"/>
      <c r="AA712" s="182"/>
      <c r="AB712" s="192"/>
      <c r="AC712" s="182"/>
      <c r="AD712" s="182"/>
      <c r="AE712" s="182"/>
      <c r="AF712" s="182"/>
      <c r="AG712" s="182"/>
      <c r="AH712" s="182"/>
      <c r="AI712" s="193"/>
      <c r="AJ712" s="193"/>
    </row>
    <row r="713" spans="1:36" s="66" customFormat="1" ht="12.75" customHeight="1" outlineLevel="1">
      <c r="A713" s="151"/>
      <c r="B713" s="151"/>
      <c r="C713" s="151"/>
      <c r="D713" s="150"/>
      <c r="E713" s="149"/>
      <c r="F713" s="149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91"/>
      <c r="S713" s="59"/>
      <c r="T713" s="72"/>
      <c r="U713" s="148"/>
      <c r="V713" s="148"/>
      <c r="W713" s="186"/>
      <c r="X713" s="188"/>
      <c r="Y713" s="182"/>
      <c r="Z713" s="182"/>
      <c r="AA713" s="182"/>
      <c r="AB713" s="192"/>
      <c r="AC713" s="182"/>
      <c r="AD713" s="182"/>
      <c r="AE713" s="182"/>
      <c r="AF713" s="182"/>
      <c r="AG713" s="182"/>
      <c r="AH713" s="182"/>
      <c r="AI713" s="193"/>
      <c r="AJ713" s="193"/>
    </row>
    <row r="714" spans="1:36" s="66" customFormat="1" ht="12.75" customHeight="1" outlineLevel="1">
      <c r="A714" s="151"/>
      <c r="B714" s="151"/>
      <c r="C714" s="151"/>
      <c r="D714" s="150"/>
      <c r="E714" s="149"/>
      <c r="F714" s="149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91"/>
      <c r="S714" s="59"/>
      <c r="T714" s="76"/>
      <c r="U714" s="148"/>
      <c r="V714" s="148"/>
      <c r="W714" s="186"/>
      <c r="X714" s="187"/>
      <c r="Y714" s="182"/>
      <c r="Z714" s="182"/>
      <c r="AA714" s="182"/>
      <c r="AB714" s="192"/>
      <c r="AC714" s="182"/>
      <c r="AD714" s="182"/>
      <c r="AE714" s="182"/>
      <c r="AF714" s="182"/>
      <c r="AG714" s="182"/>
      <c r="AH714" s="182"/>
      <c r="AI714" s="193"/>
      <c r="AJ714" s="193"/>
    </row>
    <row r="715" spans="1:36" s="66" customFormat="1" ht="12.75" customHeight="1" outlineLevel="1">
      <c r="A715" s="151"/>
      <c r="B715" s="151"/>
      <c r="C715" s="151"/>
      <c r="D715" s="150"/>
      <c r="E715" s="149"/>
      <c r="F715" s="149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91"/>
      <c r="S715" s="59"/>
      <c r="T715" s="72"/>
      <c r="U715" s="148"/>
      <c r="V715" s="148"/>
      <c r="W715" s="186"/>
      <c r="X715" s="187"/>
      <c r="Y715" s="182"/>
      <c r="Z715" s="182"/>
      <c r="AA715" s="182"/>
      <c r="AB715" s="192"/>
      <c r="AC715" s="182"/>
      <c r="AD715" s="182"/>
      <c r="AE715" s="182"/>
      <c r="AF715" s="182"/>
      <c r="AG715" s="182"/>
      <c r="AH715" s="182"/>
      <c r="AI715" s="193"/>
      <c r="AJ715" s="193"/>
    </row>
    <row r="716" spans="1:36" s="66" customFormat="1" ht="12.75" customHeight="1" outlineLevel="1">
      <c r="A716" s="151"/>
      <c r="B716" s="151"/>
      <c r="C716" s="151"/>
      <c r="D716" s="150"/>
      <c r="E716" s="149"/>
      <c r="F716" s="149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91"/>
      <c r="S716" s="59"/>
      <c r="T716" s="72"/>
      <c r="U716" s="148"/>
      <c r="V716" s="148"/>
      <c r="W716" s="186"/>
      <c r="X716" s="187"/>
      <c r="Y716" s="182"/>
      <c r="Z716" s="182"/>
      <c r="AA716" s="182"/>
      <c r="AB716" s="192"/>
      <c r="AC716" s="182"/>
      <c r="AD716" s="182"/>
      <c r="AE716" s="182"/>
      <c r="AF716" s="182"/>
      <c r="AG716" s="182"/>
      <c r="AH716" s="182"/>
      <c r="AI716" s="193"/>
      <c r="AJ716" s="193"/>
    </row>
    <row r="717" spans="1:36" ht="12.75" customHeight="1" outlineLevel="1">
      <c r="A717" s="151"/>
      <c r="B717" s="151"/>
      <c r="C717" s="151"/>
      <c r="D717" s="150"/>
      <c r="E717" s="149"/>
      <c r="F717" s="149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91"/>
      <c r="S717" s="59"/>
      <c r="T717" s="72"/>
      <c r="U717" s="148"/>
      <c r="V717" s="148"/>
      <c r="W717" s="186"/>
      <c r="X717" s="186"/>
    </row>
    <row r="718" spans="1:36" ht="12.75" customHeight="1" outlineLevel="1">
      <c r="A718" s="151"/>
      <c r="B718" s="151"/>
      <c r="C718" s="151"/>
      <c r="D718" s="150"/>
      <c r="E718" s="149"/>
      <c r="F718" s="149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91"/>
      <c r="S718" s="59"/>
      <c r="T718" s="76"/>
      <c r="U718" s="148"/>
      <c r="V718" s="148"/>
      <c r="W718" s="186"/>
      <c r="X718" s="186"/>
    </row>
    <row r="719" spans="1:36" ht="12.75" customHeight="1" outlineLevel="1">
      <c r="A719" s="151"/>
      <c r="B719" s="151"/>
      <c r="C719" s="151"/>
      <c r="D719" s="150"/>
      <c r="E719" s="149"/>
      <c r="F719" s="149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91"/>
      <c r="S719" s="59"/>
      <c r="T719" s="72"/>
      <c r="U719" s="148"/>
      <c r="V719" s="148"/>
      <c r="W719" s="186"/>
      <c r="X719" s="186"/>
    </row>
    <row r="720" spans="1:36" ht="12.75" customHeight="1" outlineLevel="1">
      <c r="A720" s="151"/>
      <c r="B720" s="151"/>
      <c r="C720" s="151"/>
      <c r="D720" s="150"/>
      <c r="E720" s="149"/>
      <c r="F720" s="149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91"/>
      <c r="S720" s="59"/>
      <c r="T720" s="72"/>
      <c r="U720" s="148"/>
      <c r="V720" s="148"/>
      <c r="W720" s="186"/>
      <c r="X720" s="186"/>
    </row>
    <row r="721" spans="1:24" ht="12.75" customHeight="1" outlineLevel="1">
      <c r="A721" s="151"/>
      <c r="B721" s="151"/>
      <c r="C721" s="151"/>
      <c r="D721" s="150"/>
      <c r="E721" s="149"/>
      <c r="F721" s="149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91"/>
      <c r="S721" s="59"/>
      <c r="T721" s="72"/>
      <c r="U721" s="148"/>
      <c r="V721" s="148"/>
      <c r="W721" s="186"/>
      <c r="X721" s="186"/>
    </row>
    <row r="722" spans="1:24" ht="12.75" customHeight="1" outlineLevel="1">
      <c r="A722" s="151"/>
      <c r="B722" s="151"/>
      <c r="C722" s="151"/>
      <c r="D722" s="150"/>
      <c r="E722" s="149"/>
      <c r="F722" s="149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91"/>
      <c r="S722" s="59"/>
      <c r="T722" s="72"/>
      <c r="U722" s="148"/>
      <c r="V722" s="148"/>
      <c r="W722" s="186"/>
      <c r="X722" s="186"/>
    </row>
    <row r="723" spans="1:24" ht="12.75" customHeight="1" outlineLevel="1">
      <c r="A723" s="151"/>
      <c r="B723" s="151"/>
      <c r="C723" s="151"/>
      <c r="D723" s="150"/>
      <c r="E723" s="149"/>
      <c r="F723" s="149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91"/>
      <c r="S723" s="59"/>
      <c r="T723" s="72"/>
      <c r="U723" s="148"/>
      <c r="V723" s="148"/>
      <c r="W723" s="186"/>
      <c r="X723" s="186"/>
    </row>
    <row r="724" spans="1:24" ht="12.75" customHeight="1" outlineLevel="1">
      <c r="A724" s="151"/>
      <c r="B724" s="151"/>
      <c r="C724" s="151"/>
      <c r="D724" s="150"/>
      <c r="E724" s="149"/>
      <c r="F724" s="149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91"/>
      <c r="S724" s="59"/>
      <c r="T724" s="72"/>
      <c r="U724" s="148"/>
      <c r="V724" s="148"/>
      <c r="W724" s="186"/>
      <c r="X724" s="186"/>
    </row>
    <row r="725" spans="1:24" ht="12.75" customHeight="1" outlineLevel="1">
      <c r="A725" s="151"/>
      <c r="B725" s="151"/>
      <c r="C725" s="151"/>
      <c r="D725" s="150"/>
      <c r="E725" s="149"/>
      <c r="F725" s="149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91"/>
      <c r="S725" s="59"/>
      <c r="T725" s="72"/>
      <c r="U725" s="148"/>
      <c r="V725" s="148"/>
      <c r="W725" s="186"/>
      <c r="X725" s="186"/>
    </row>
    <row r="726" spans="1:24" ht="12.75" customHeight="1" outlineLevel="1">
      <c r="A726" s="151"/>
      <c r="B726" s="151"/>
      <c r="C726" s="151"/>
      <c r="D726" s="150"/>
      <c r="E726" s="149"/>
      <c r="F726" s="149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91"/>
      <c r="S726" s="59"/>
      <c r="T726" s="72"/>
      <c r="U726" s="148"/>
      <c r="V726" s="148"/>
      <c r="W726" s="186"/>
      <c r="X726" s="186"/>
    </row>
    <row r="727" spans="1:24" ht="12.75" customHeight="1" outlineLevel="1">
      <c r="A727" s="151"/>
      <c r="B727" s="151"/>
      <c r="C727" s="151"/>
      <c r="D727" s="150"/>
      <c r="E727" s="149"/>
      <c r="F727" s="149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91"/>
      <c r="S727" s="59"/>
      <c r="T727" s="72"/>
      <c r="U727" s="148"/>
      <c r="V727" s="148"/>
      <c r="W727" s="186"/>
      <c r="X727" s="186"/>
    </row>
    <row r="728" spans="1:24" ht="12.75" customHeight="1" outlineLevel="1">
      <c r="A728" s="151"/>
      <c r="B728" s="151"/>
      <c r="C728" s="151"/>
      <c r="D728" s="150"/>
      <c r="E728" s="149"/>
      <c r="F728" s="149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91"/>
      <c r="S728" s="59"/>
      <c r="T728" s="72"/>
      <c r="U728" s="148"/>
      <c r="V728" s="148"/>
      <c r="W728" s="186"/>
      <c r="X728" s="186"/>
    </row>
    <row r="729" spans="1:24" ht="12.75" customHeight="1" outlineLevel="1">
      <c r="A729" s="151"/>
      <c r="B729" s="151"/>
      <c r="C729" s="151"/>
      <c r="D729" s="150"/>
      <c r="E729" s="149"/>
      <c r="F729" s="149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91"/>
      <c r="S729" s="59"/>
      <c r="T729" s="72"/>
      <c r="U729" s="148"/>
      <c r="V729" s="148"/>
      <c r="W729" s="186"/>
      <c r="X729" s="186"/>
    </row>
    <row r="730" spans="1:24" ht="12.75" customHeight="1" outlineLevel="1">
      <c r="A730" s="151"/>
      <c r="B730" s="151"/>
      <c r="C730" s="151"/>
      <c r="D730" s="150"/>
      <c r="E730" s="149"/>
      <c r="F730" s="149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91"/>
      <c r="S730" s="59"/>
      <c r="T730" s="72"/>
      <c r="U730" s="148"/>
      <c r="V730" s="148"/>
      <c r="W730" s="186"/>
      <c r="X730" s="186"/>
    </row>
    <row r="731" spans="1:24" ht="12.75" customHeight="1" outlineLevel="1">
      <c r="A731" s="151"/>
      <c r="B731" s="151"/>
      <c r="C731" s="151"/>
      <c r="D731" s="150"/>
      <c r="E731" s="149"/>
      <c r="F731" s="149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91"/>
      <c r="S731" s="59"/>
      <c r="T731" s="72"/>
      <c r="U731" s="148"/>
      <c r="V731" s="148"/>
      <c r="W731" s="186"/>
      <c r="X731" s="186"/>
    </row>
    <row r="732" spans="1:24" ht="12.75" customHeight="1" outlineLevel="1">
      <c r="A732" s="151"/>
      <c r="B732" s="151"/>
      <c r="C732" s="151"/>
      <c r="D732" s="150"/>
      <c r="E732" s="149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91"/>
      <c r="S732" s="59"/>
      <c r="T732" s="72"/>
      <c r="U732" s="148"/>
      <c r="V732" s="148"/>
      <c r="W732" s="186"/>
      <c r="X732" s="186"/>
    </row>
    <row r="733" spans="1:24" ht="12.75" customHeight="1" outlineLevel="1">
      <c r="A733" s="151"/>
      <c r="B733" s="151"/>
      <c r="C733" s="151"/>
      <c r="D733" s="150"/>
      <c r="E733" s="149"/>
      <c r="F733" s="149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91"/>
      <c r="S733" s="59"/>
      <c r="T733" s="72"/>
      <c r="U733" s="148"/>
      <c r="V733" s="148"/>
      <c r="W733" s="186"/>
      <c r="X733" s="186"/>
    </row>
    <row r="734" spans="1:24" ht="12.75" customHeight="1" outlineLevel="1">
      <c r="A734" s="151"/>
      <c r="B734" s="151"/>
      <c r="C734" s="151"/>
      <c r="D734" s="150"/>
      <c r="E734" s="149"/>
      <c r="F734" s="149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91"/>
      <c r="S734" s="59"/>
      <c r="T734" s="72"/>
      <c r="U734" s="148"/>
      <c r="V734" s="148"/>
      <c r="W734" s="186"/>
      <c r="X734" s="186"/>
    </row>
    <row r="735" spans="1:24" ht="12.75" customHeight="1" outlineLevel="1">
      <c r="A735" s="151"/>
      <c r="B735" s="151"/>
      <c r="C735" s="151"/>
      <c r="D735" s="150"/>
      <c r="E735" s="149"/>
      <c r="F735" s="149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91"/>
      <c r="S735" s="59"/>
      <c r="T735" s="72"/>
      <c r="U735" s="148"/>
      <c r="V735" s="148"/>
      <c r="W735" s="186"/>
      <c r="X735" s="186"/>
    </row>
    <row r="736" spans="1:24" ht="12.75" customHeight="1" outlineLevel="1">
      <c r="A736" s="151"/>
      <c r="B736" s="151"/>
      <c r="C736" s="151"/>
      <c r="D736" s="150"/>
      <c r="E736" s="149"/>
      <c r="F736" s="149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91"/>
      <c r="S736" s="59"/>
      <c r="T736" s="72"/>
      <c r="U736" s="148"/>
      <c r="V736" s="148"/>
      <c r="W736" s="186"/>
      <c r="X736" s="186"/>
    </row>
    <row r="737" spans="1:36" ht="12.75" customHeight="1" outlineLevel="1">
      <c r="A737" s="151"/>
      <c r="B737" s="151"/>
      <c r="C737" s="151"/>
      <c r="D737" s="150"/>
      <c r="E737" s="149"/>
      <c r="F737" s="149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91"/>
      <c r="S737" s="59"/>
      <c r="T737" s="72"/>
      <c r="U737" s="148"/>
      <c r="V737" s="148"/>
      <c r="W737" s="186"/>
      <c r="X737" s="186"/>
    </row>
    <row r="738" spans="1:36" ht="12.75" customHeight="1" outlineLevel="1">
      <c r="A738" s="151"/>
      <c r="B738" s="151"/>
      <c r="C738" s="151"/>
      <c r="D738" s="150"/>
      <c r="E738" s="149"/>
      <c r="F738" s="149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91"/>
      <c r="S738" s="59"/>
      <c r="T738" s="72"/>
      <c r="U738" s="148"/>
      <c r="V738" s="148"/>
      <c r="W738" s="186"/>
      <c r="X738" s="186"/>
    </row>
    <row r="739" spans="1:36" ht="12.75" customHeight="1" outlineLevel="1">
      <c r="A739" s="151"/>
      <c r="B739" s="151"/>
      <c r="C739" s="151"/>
      <c r="D739" s="150"/>
      <c r="E739" s="149"/>
      <c r="F739" s="149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91"/>
      <c r="S739" s="59"/>
      <c r="T739" s="72"/>
      <c r="U739" s="148"/>
      <c r="V739" s="148"/>
      <c r="W739" s="186"/>
      <c r="X739" s="186"/>
    </row>
    <row r="740" spans="1:36" ht="12.75" customHeight="1" outlineLevel="1">
      <c r="A740" s="151"/>
      <c r="B740" s="151"/>
      <c r="C740" s="151"/>
      <c r="D740" s="150"/>
      <c r="E740" s="149"/>
      <c r="F740" s="149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91"/>
      <c r="S740" s="59"/>
      <c r="T740" s="72"/>
      <c r="U740" s="148"/>
      <c r="V740" s="148"/>
      <c r="W740" s="186"/>
      <c r="X740" s="186"/>
    </row>
    <row r="741" spans="1:36" ht="12.75" customHeight="1" outlineLevel="1">
      <c r="A741" s="151"/>
      <c r="B741" s="151"/>
      <c r="C741" s="151"/>
      <c r="D741" s="150"/>
      <c r="E741" s="149"/>
      <c r="F741" s="149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91"/>
      <c r="S741" s="59"/>
      <c r="T741" s="72"/>
      <c r="U741" s="148"/>
      <c r="V741" s="148"/>
      <c r="W741" s="186"/>
      <c r="X741" s="186"/>
    </row>
    <row r="742" spans="1:36" ht="12.75" customHeight="1" outlineLevel="1">
      <c r="A742" s="151"/>
      <c r="B742" s="151"/>
      <c r="C742" s="151"/>
      <c r="D742" s="150"/>
      <c r="E742" s="149"/>
      <c r="F742" s="149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91"/>
      <c r="S742" s="59"/>
      <c r="T742" s="72"/>
      <c r="U742" s="148"/>
      <c r="V742" s="148"/>
      <c r="W742" s="186"/>
      <c r="X742" s="186"/>
    </row>
    <row r="743" spans="1:36" ht="12.75" customHeight="1" outlineLevel="1">
      <c r="A743" s="151"/>
      <c r="B743" s="151"/>
      <c r="C743" s="151"/>
      <c r="D743" s="150"/>
      <c r="E743" s="149"/>
      <c r="F743" s="149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91"/>
      <c r="S743" s="59"/>
      <c r="T743" s="72"/>
      <c r="U743" s="148"/>
      <c r="V743" s="148"/>
      <c r="W743" s="186"/>
      <c r="X743" s="186"/>
    </row>
    <row r="744" spans="1:36" ht="12.75" customHeight="1" outlineLevel="1">
      <c r="A744" s="151"/>
      <c r="B744" s="151"/>
      <c r="C744" s="151"/>
      <c r="D744" s="150"/>
      <c r="E744" s="149"/>
      <c r="F744" s="149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91"/>
      <c r="S744" s="59"/>
      <c r="T744" s="72"/>
      <c r="U744" s="148"/>
      <c r="V744" s="148"/>
      <c r="W744" s="186"/>
      <c r="X744" s="186"/>
    </row>
    <row r="745" spans="1:36" ht="12.75" customHeight="1" outlineLevel="1">
      <c r="A745" s="151"/>
      <c r="B745" s="151"/>
      <c r="C745" s="151"/>
      <c r="D745" s="150"/>
      <c r="E745" s="149"/>
      <c r="F745" s="149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91"/>
      <c r="S745" s="59"/>
      <c r="T745" s="72"/>
      <c r="U745" s="148"/>
      <c r="V745" s="148"/>
      <c r="W745" s="186"/>
      <c r="X745" s="186"/>
    </row>
    <row r="746" spans="1:36" ht="12.75" customHeight="1" outlineLevel="1">
      <c r="A746" s="151"/>
      <c r="B746" s="151"/>
      <c r="C746" s="151"/>
      <c r="D746" s="150"/>
      <c r="E746" s="149"/>
      <c r="F746" s="149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91"/>
      <c r="S746" s="59"/>
      <c r="T746" s="72"/>
      <c r="U746" s="148"/>
      <c r="V746" s="148"/>
      <c r="W746" s="186"/>
      <c r="X746" s="186"/>
    </row>
    <row r="747" spans="1:36" ht="12.75" customHeight="1" outlineLevel="1">
      <c r="A747" s="151"/>
      <c r="B747" s="151"/>
      <c r="C747" s="151"/>
      <c r="D747" s="150"/>
      <c r="E747" s="149"/>
      <c r="F747" s="149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91"/>
      <c r="S747" s="59"/>
      <c r="T747" s="72"/>
      <c r="U747" s="148"/>
      <c r="V747" s="148"/>
      <c r="W747" s="186"/>
      <c r="X747" s="186"/>
    </row>
    <row r="748" spans="1:36" ht="12.75" customHeight="1" outlineLevel="1">
      <c r="A748" s="151"/>
      <c r="B748" s="151"/>
      <c r="C748" s="151"/>
      <c r="D748" s="150"/>
      <c r="E748" s="149"/>
      <c r="F748" s="149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91"/>
      <c r="S748" s="59"/>
      <c r="T748" s="72"/>
      <c r="U748" s="148"/>
      <c r="V748" s="148"/>
      <c r="W748" s="186"/>
      <c r="X748" s="186"/>
    </row>
    <row r="749" spans="1:36" s="32" customFormat="1" ht="15.75" customHeight="1" outlineLevel="1">
      <c r="A749" s="151"/>
      <c r="B749" s="151"/>
      <c r="C749" s="151"/>
      <c r="D749" s="150"/>
      <c r="E749" s="149"/>
      <c r="F749" s="149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91"/>
      <c r="S749" s="59"/>
      <c r="T749" s="72"/>
      <c r="U749" s="147"/>
      <c r="V749" s="148"/>
      <c r="W749" s="189"/>
      <c r="X749" s="189"/>
      <c r="Y749" s="184"/>
      <c r="Z749" s="184"/>
      <c r="AA749" s="184"/>
      <c r="AB749" s="195"/>
      <c r="AC749" s="184"/>
      <c r="AD749" s="184"/>
      <c r="AE749" s="184"/>
      <c r="AF749" s="184"/>
      <c r="AG749" s="184"/>
      <c r="AH749" s="184"/>
      <c r="AI749" s="194"/>
      <c r="AJ749" s="194"/>
    </row>
    <row r="750" spans="1:36" ht="15.75" customHeight="1" outlineLevel="1">
      <c r="A750" s="151"/>
      <c r="B750" s="151"/>
      <c r="C750" s="151"/>
      <c r="D750" s="150"/>
      <c r="E750" s="149"/>
      <c r="F750" s="149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91"/>
      <c r="S750" s="59"/>
      <c r="T750" s="72"/>
      <c r="U750" s="148"/>
      <c r="V750" s="148"/>
      <c r="W750" s="186"/>
      <c r="X750" s="186"/>
    </row>
    <row r="751" spans="1:36" ht="15.75" customHeight="1" outlineLevel="1">
      <c r="A751" s="151"/>
      <c r="B751" s="151"/>
      <c r="C751" s="151"/>
      <c r="D751" s="150"/>
      <c r="E751" s="149"/>
      <c r="F751" s="149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91"/>
      <c r="S751" s="59"/>
      <c r="T751" s="72"/>
      <c r="U751" s="148"/>
      <c r="V751" s="148"/>
      <c r="W751" s="186"/>
      <c r="X751" s="186"/>
    </row>
    <row r="752" spans="1:36" ht="15.75" customHeight="1" outlineLevel="1">
      <c r="A752" s="151"/>
      <c r="B752" s="151"/>
      <c r="C752" s="151"/>
      <c r="D752" s="150"/>
      <c r="E752" s="149"/>
      <c r="F752" s="149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91"/>
      <c r="S752" s="59"/>
      <c r="T752" s="72"/>
      <c r="U752" s="148"/>
      <c r="V752" s="148"/>
      <c r="W752" s="186"/>
      <c r="X752" s="186"/>
    </row>
    <row r="753" spans="1:36" ht="15.75" customHeight="1" outlineLevel="1">
      <c r="A753" s="151"/>
      <c r="B753" s="151"/>
      <c r="C753" s="151"/>
      <c r="D753" s="150"/>
      <c r="E753" s="149"/>
      <c r="F753" s="149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91"/>
      <c r="S753" s="59"/>
      <c r="T753" s="72"/>
      <c r="U753" s="148"/>
      <c r="V753" s="148"/>
      <c r="W753" s="186"/>
      <c r="X753" s="186"/>
    </row>
    <row r="754" spans="1:36" ht="15.75" customHeight="1" outlineLevel="1">
      <c r="A754" s="151"/>
      <c r="B754" s="151"/>
      <c r="C754" s="151"/>
      <c r="D754" s="150"/>
      <c r="E754" s="149"/>
      <c r="F754" s="149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91"/>
      <c r="S754" s="59"/>
      <c r="T754" s="72"/>
      <c r="U754" s="148"/>
      <c r="V754" s="148"/>
      <c r="W754" s="186"/>
      <c r="X754" s="186"/>
    </row>
    <row r="755" spans="1:36" ht="15.75" customHeight="1" outlineLevel="1">
      <c r="A755" s="151"/>
      <c r="B755" s="151"/>
      <c r="C755" s="151"/>
      <c r="D755" s="150"/>
      <c r="E755" s="149"/>
      <c r="F755" s="149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91"/>
      <c r="S755" s="59"/>
      <c r="T755" s="72"/>
      <c r="U755" s="148"/>
      <c r="V755" s="148"/>
      <c r="W755" s="186"/>
      <c r="X755" s="186"/>
    </row>
    <row r="756" spans="1:36" ht="15.75" customHeight="1" outlineLevel="1">
      <c r="A756" s="151"/>
      <c r="B756" s="151"/>
      <c r="C756" s="151"/>
      <c r="D756" s="150"/>
      <c r="E756" s="149"/>
      <c r="F756" s="149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91"/>
      <c r="S756" s="59"/>
      <c r="T756" s="72"/>
      <c r="U756" s="148"/>
      <c r="V756" s="148"/>
      <c r="W756" s="186"/>
      <c r="X756" s="186"/>
    </row>
    <row r="757" spans="1:36" ht="16.5" customHeight="1" outlineLevel="1">
      <c r="A757" s="151"/>
      <c r="B757" s="151"/>
      <c r="C757" s="151"/>
      <c r="D757" s="150"/>
      <c r="E757" s="149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91"/>
      <c r="S757" s="59"/>
      <c r="T757" s="72"/>
      <c r="U757" s="148"/>
      <c r="V757" s="148"/>
      <c r="W757" s="186"/>
      <c r="X757" s="186"/>
    </row>
    <row r="758" spans="1:36" ht="15.75" customHeight="1" outlineLevel="1">
      <c r="A758" s="151"/>
      <c r="B758" s="151"/>
      <c r="C758" s="151"/>
      <c r="D758" s="150"/>
      <c r="E758" s="149"/>
      <c r="F758" s="149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91"/>
      <c r="S758" s="59"/>
      <c r="T758" s="72"/>
      <c r="U758" s="148"/>
      <c r="V758" s="148"/>
      <c r="W758" s="186"/>
      <c r="X758" s="186"/>
    </row>
    <row r="759" spans="1:36" ht="15.75" customHeight="1" outlineLevel="1">
      <c r="A759" s="151"/>
      <c r="B759" s="151"/>
      <c r="C759" s="151"/>
      <c r="D759" s="150"/>
      <c r="E759" s="149"/>
      <c r="F759" s="149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91"/>
      <c r="S759" s="59"/>
      <c r="T759" s="72"/>
      <c r="U759" s="148"/>
      <c r="V759" s="148"/>
      <c r="W759" s="186"/>
      <c r="X759" s="186"/>
    </row>
    <row r="760" spans="1:36" ht="19.149999999999999" customHeight="1" outlineLevel="1">
      <c r="A760" s="151"/>
      <c r="B760" s="151"/>
      <c r="C760" s="151"/>
      <c r="D760" s="150"/>
      <c r="E760" s="149"/>
      <c r="F760" s="149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91"/>
      <c r="S760" s="59"/>
      <c r="T760" s="72"/>
      <c r="U760" s="148"/>
      <c r="V760" s="148"/>
      <c r="W760" s="186"/>
      <c r="X760" s="186"/>
    </row>
    <row r="761" spans="1:36" ht="12.75" customHeight="1" outlineLevel="1">
      <c r="A761" s="151"/>
      <c r="B761" s="151"/>
      <c r="C761" s="151"/>
      <c r="D761" s="150"/>
      <c r="E761" s="149"/>
      <c r="F761" s="149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91"/>
      <c r="S761" s="59"/>
      <c r="T761" s="72"/>
      <c r="U761" s="148"/>
      <c r="V761" s="148"/>
      <c r="W761" s="186"/>
      <c r="X761" s="186"/>
    </row>
    <row r="762" spans="1:36" ht="12.75" customHeight="1" outlineLevel="1">
      <c r="A762" s="151"/>
      <c r="B762" s="151"/>
      <c r="C762" s="151"/>
      <c r="D762" s="150"/>
      <c r="E762" s="149"/>
      <c r="F762" s="149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91"/>
      <c r="S762" s="59"/>
      <c r="T762" s="72"/>
      <c r="U762" s="148"/>
      <c r="V762" s="148"/>
      <c r="W762" s="186"/>
      <c r="X762" s="186"/>
    </row>
    <row r="763" spans="1:36" ht="12.75" customHeight="1" outlineLevel="1">
      <c r="A763" s="151"/>
      <c r="B763" s="151"/>
      <c r="C763" s="151"/>
      <c r="D763" s="150"/>
      <c r="E763" s="149"/>
      <c r="F763" s="149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91"/>
      <c r="S763" s="59"/>
      <c r="T763" s="72"/>
      <c r="U763" s="148"/>
      <c r="V763" s="148"/>
      <c r="W763" s="186"/>
      <c r="X763" s="186"/>
    </row>
    <row r="764" spans="1:36" s="66" customFormat="1" ht="12.75" customHeight="1" outlineLevel="1">
      <c r="A764" s="151"/>
      <c r="B764" s="151"/>
      <c r="C764" s="151"/>
      <c r="D764" s="150"/>
      <c r="E764" s="149"/>
      <c r="F764" s="149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91"/>
      <c r="S764" s="59"/>
      <c r="T764" s="72"/>
      <c r="U764" s="148"/>
      <c r="V764" s="148"/>
      <c r="W764" s="186"/>
      <c r="X764" s="187"/>
      <c r="Y764" s="182"/>
      <c r="Z764" s="182"/>
      <c r="AA764" s="182"/>
      <c r="AB764" s="192"/>
      <c r="AC764" s="182"/>
      <c r="AD764" s="182"/>
      <c r="AE764" s="182"/>
      <c r="AF764" s="182"/>
      <c r="AG764" s="182"/>
      <c r="AH764" s="182"/>
      <c r="AI764" s="193"/>
      <c r="AJ764" s="193"/>
    </row>
    <row r="765" spans="1:36" s="66" customFormat="1" ht="12.75" customHeight="1" outlineLevel="1">
      <c r="A765" s="151"/>
      <c r="B765" s="151"/>
      <c r="C765" s="151"/>
      <c r="D765" s="150"/>
      <c r="E765" s="149"/>
      <c r="F765" s="149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91"/>
      <c r="S765" s="59"/>
      <c r="T765" s="72"/>
      <c r="U765" s="148"/>
      <c r="V765" s="148"/>
      <c r="W765" s="186"/>
      <c r="X765" s="187"/>
      <c r="Y765" s="182"/>
      <c r="Z765" s="182"/>
      <c r="AA765" s="182"/>
      <c r="AB765" s="192"/>
      <c r="AC765" s="182"/>
      <c r="AD765" s="182"/>
      <c r="AE765" s="182"/>
      <c r="AF765" s="182"/>
      <c r="AG765" s="182"/>
      <c r="AH765" s="182"/>
      <c r="AI765" s="193"/>
      <c r="AJ765" s="193"/>
    </row>
    <row r="766" spans="1:36" s="66" customFormat="1" ht="12.75" customHeight="1" outlineLevel="1">
      <c r="A766" s="151"/>
      <c r="B766" s="151"/>
      <c r="C766" s="151"/>
      <c r="D766" s="150"/>
      <c r="E766" s="149"/>
      <c r="F766" s="149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91"/>
      <c r="S766" s="59"/>
      <c r="T766" s="72"/>
      <c r="U766" s="147"/>
      <c r="V766" s="148"/>
      <c r="W766" s="186"/>
      <c r="X766" s="187"/>
      <c r="Y766" s="182"/>
      <c r="Z766" s="182"/>
      <c r="AA766" s="182"/>
      <c r="AB766" s="192"/>
      <c r="AC766" s="182"/>
      <c r="AD766" s="182"/>
      <c r="AE766" s="182"/>
      <c r="AF766" s="182"/>
      <c r="AG766" s="182"/>
      <c r="AH766" s="182"/>
      <c r="AI766" s="193"/>
      <c r="AJ766" s="193"/>
    </row>
    <row r="767" spans="1:36" ht="12.75" customHeight="1" outlineLevel="1">
      <c r="A767" s="151"/>
      <c r="B767" s="151"/>
      <c r="C767" s="151"/>
      <c r="D767" s="150"/>
      <c r="E767" s="149"/>
      <c r="F767" s="149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91"/>
      <c r="S767" s="59"/>
      <c r="T767" s="72"/>
      <c r="U767" s="148"/>
      <c r="V767" s="148"/>
      <c r="W767" s="186"/>
      <c r="X767" s="186"/>
    </row>
    <row r="768" spans="1:36" ht="12.75" customHeight="1" outlineLevel="1">
      <c r="A768" s="151"/>
      <c r="B768" s="151"/>
      <c r="C768" s="151"/>
      <c r="D768" s="150"/>
      <c r="E768" s="149"/>
      <c r="F768" s="149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91"/>
      <c r="S768" s="59"/>
      <c r="T768" s="72"/>
      <c r="U768" s="148"/>
      <c r="V768" s="148"/>
      <c r="W768" s="186"/>
      <c r="X768" s="186"/>
    </row>
    <row r="769" spans="1:24" ht="12.75" customHeight="1" outlineLevel="1">
      <c r="A769" s="151"/>
      <c r="B769" s="151"/>
      <c r="C769" s="151"/>
      <c r="D769" s="150"/>
      <c r="E769" s="149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91"/>
      <c r="S769" s="59"/>
      <c r="T769" s="72"/>
      <c r="U769" s="148"/>
      <c r="V769" s="148"/>
      <c r="W769" s="186"/>
      <c r="X769" s="186"/>
    </row>
    <row r="770" spans="1:24" ht="12.75" customHeight="1" outlineLevel="1">
      <c r="A770" s="151"/>
      <c r="B770" s="151"/>
      <c r="C770" s="151"/>
      <c r="D770" s="150"/>
      <c r="E770" s="149"/>
      <c r="F770" s="149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91"/>
      <c r="S770" s="59"/>
      <c r="T770" s="72"/>
      <c r="U770" s="148"/>
      <c r="V770" s="148"/>
      <c r="W770" s="186"/>
      <c r="X770" s="186"/>
    </row>
    <row r="771" spans="1:24" ht="12.75" customHeight="1" outlineLevel="1">
      <c r="A771" s="151"/>
      <c r="B771" s="151"/>
      <c r="C771" s="151"/>
      <c r="D771" s="150"/>
      <c r="E771" s="149"/>
      <c r="F771" s="149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91"/>
      <c r="S771" s="59"/>
      <c r="T771" s="72"/>
      <c r="U771" s="148"/>
      <c r="V771" s="148"/>
      <c r="W771" s="186"/>
      <c r="X771" s="186"/>
    </row>
    <row r="772" spans="1:24" ht="12.75" customHeight="1" outlineLevel="1">
      <c r="A772" s="151"/>
      <c r="B772" s="151"/>
      <c r="C772" s="151"/>
      <c r="D772" s="150"/>
      <c r="E772" s="149"/>
      <c r="F772" s="149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91"/>
      <c r="S772" s="59"/>
      <c r="T772" s="72"/>
      <c r="U772" s="148"/>
      <c r="V772" s="148"/>
      <c r="W772" s="186"/>
      <c r="X772" s="186"/>
    </row>
    <row r="773" spans="1:24" ht="12.75" customHeight="1" outlineLevel="1">
      <c r="A773" s="151"/>
      <c r="B773" s="151"/>
      <c r="C773" s="151"/>
      <c r="D773" s="150"/>
      <c r="E773" s="149"/>
      <c r="F773" s="149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91"/>
      <c r="S773" s="59"/>
      <c r="T773" s="72"/>
      <c r="U773" s="148"/>
      <c r="V773" s="148"/>
      <c r="W773" s="186"/>
      <c r="X773" s="186"/>
    </row>
    <row r="774" spans="1:24" ht="12.75" customHeight="1" outlineLevel="1">
      <c r="A774" s="151"/>
      <c r="B774" s="151"/>
      <c r="C774" s="151"/>
      <c r="D774" s="150"/>
      <c r="E774" s="149"/>
      <c r="F774" s="149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91"/>
      <c r="S774" s="59"/>
      <c r="T774" s="72"/>
      <c r="U774" s="148"/>
      <c r="V774" s="148"/>
      <c r="W774" s="186"/>
      <c r="X774" s="186"/>
    </row>
    <row r="775" spans="1:24" ht="12.75" customHeight="1" outlineLevel="1">
      <c r="A775" s="151"/>
      <c r="B775" s="151"/>
      <c r="C775" s="151"/>
      <c r="D775" s="150"/>
      <c r="E775" s="149"/>
      <c r="F775" s="149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91"/>
      <c r="S775" s="59"/>
      <c r="T775" s="72"/>
      <c r="U775" s="148"/>
      <c r="V775" s="148"/>
      <c r="W775" s="186"/>
      <c r="X775" s="186"/>
    </row>
    <row r="776" spans="1:24" ht="12.75" customHeight="1" outlineLevel="1">
      <c r="A776" s="151"/>
      <c r="B776" s="151"/>
      <c r="C776" s="151"/>
      <c r="D776" s="150"/>
      <c r="E776" s="149"/>
      <c r="F776" s="149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91"/>
      <c r="S776" s="59"/>
      <c r="T776" s="72"/>
      <c r="U776" s="148"/>
      <c r="V776" s="148"/>
      <c r="W776" s="186"/>
      <c r="X776" s="186"/>
    </row>
    <row r="777" spans="1:24" ht="12.75" customHeight="1" outlineLevel="1">
      <c r="A777" s="151"/>
      <c r="B777" s="151"/>
      <c r="C777" s="151"/>
      <c r="D777" s="150"/>
      <c r="E777" s="149"/>
      <c r="F777" s="149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91"/>
      <c r="S777" s="59"/>
      <c r="T777" s="72"/>
      <c r="U777" s="148"/>
      <c r="V777" s="148"/>
      <c r="W777" s="186"/>
      <c r="X777" s="186"/>
    </row>
    <row r="778" spans="1:24" ht="12.75" customHeight="1" outlineLevel="1">
      <c r="A778" s="151"/>
      <c r="B778" s="151"/>
      <c r="C778" s="151"/>
      <c r="D778" s="150"/>
      <c r="E778" s="149"/>
      <c r="F778" s="149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91"/>
      <c r="S778" s="59"/>
      <c r="T778" s="72"/>
      <c r="U778" s="148"/>
      <c r="V778" s="148"/>
      <c r="W778" s="186"/>
      <c r="X778" s="186"/>
    </row>
    <row r="779" spans="1:24" ht="12.75" customHeight="1" outlineLevel="1">
      <c r="A779" s="159"/>
      <c r="B779" s="159"/>
      <c r="C779" s="159"/>
      <c r="D779" s="153"/>
      <c r="E779" s="149"/>
      <c r="F779" s="149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91"/>
      <c r="S779" s="59"/>
      <c r="T779" s="72"/>
      <c r="U779" s="148"/>
      <c r="V779" s="148"/>
      <c r="W779" s="186"/>
      <c r="X779" s="186"/>
    </row>
    <row r="780" spans="1:24" ht="12.75" customHeight="1" outlineLevel="1">
      <c r="A780" s="159"/>
      <c r="B780" s="159"/>
      <c r="C780" s="159"/>
      <c r="D780" s="153"/>
      <c r="E780" s="149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91"/>
      <c r="S780" s="59"/>
      <c r="T780" s="72"/>
      <c r="U780" s="148"/>
      <c r="V780" s="148"/>
      <c r="W780" s="186"/>
      <c r="X780" s="186"/>
    </row>
    <row r="781" spans="1:24" ht="12.75" customHeight="1" outlineLevel="1">
      <c r="A781" s="159"/>
      <c r="B781" s="159"/>
      <c r="C781" s="159"/>
      <c r="D781" s="153"/>
      <c r="E781" s="149"/>
      <c r="F781" s="149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91"/>
      <c r="S781" s="59"/>
      <c r="T781" s="72"/>
      <c r="U781" s="148"/>
      <c r="V781" s="148"/>
      <c r="W781" s="186"/>
      <c r="X781" s="186"/>
    </row>
    <row r="782" spans="1:24" ht="12.75" customHeight="1" outlineLevel="1">
      <c r="A782" s="159"/>
      <c r="B782" s="159"/>
      <c r="C782" s="159"/>
      <c r="D782" s="153"/>
      <c r="E782" s="149"/>
      <c r="F782" s="149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91"/>
      <c r="S782" s="59"/>
      <c r="T782" s="72"/>
      <c r="U782" s="148"/>
      <c r="V782" s="148"/>
      <c r="W782" s="186"/>
      <c r="X782" s="186"/>
    </row>
    <row r="783" spans="1:24" ht="12.75" customHeight="1" outlineLevel="1">
      <c r="A783" s="159"/>
      <c r="B783" s="159"/>
      <c r="C783" s="159"/>
      <c r="D783" s="153"/>
      <c r="E783" s="149"/>
      <c r="F783" s="149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91"/>
      <c r="S783" s="59"/>
      <c r="T783" s="72"/>
      <c r="U783" s="148"/>
      <c r="V783" s="148"/>
      <c r="W783" s="186"/>
      <c r="X783" s="186"/>
    </row>
    <row r="784" spans="1:24" ht="12.75" customHeight="1" outlineLevel="1">
      <c r="A784" s="159"/>
      <c r="B784" s="159"/>
      <c r="C784" s="159"/>
      <c r="D784" s="153"/>
      <c r="E784" s="149"/>
      <c r="F784" s="149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91"/>
      <c r="S784" s="59"/>
      <c r="T784" s="72"/>
      <c r="U784" s="148"/>
      <c r="V784" s="148"/>
      <c r="W784" s="186"/>
      <c r="X784" s="186"/>
    </row>
    <row r="785" spans="1:24" ht="12.75" customHeight="1" outlineLevel="1">
      <c r="A785" s="159"/>
      <c r="B785" s="159"/>
      <c r="C785" s="159"/>
      <c r="D785" s="153"/>
      <c r="E785" s="149"/>
      <c r="F785" s="149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91"/>
      <c r="S785" s="59"/>
      <c r="T785" s="72"/>
      <c r="U785" s="148"/>
      <c r="V785" s="148"/>
      <c r="W785" s="186"/>
      <c r="X785" s="186"/>
    </row>
    <row r="786" spans="1:24" ht="12.75" customHeight="1" outlineLevel="1">
      <c r="A786" s="159"/>
      <c r="B786" s="159"/>
      <c r="C786" s="159"/>
      <c r="D786" s="153"/>
      <c r="E786" s="149"/>
      <c r="F786" s="149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91"/>
      <c r="S786" s="59"/>
      <c r="T786" s="72"/>
      <c r="U786" s="148"/>
      <c r="V786" s="148"/>
      <c r="W786" s="186"/>
      <c r="X786" s="186"/>
    </row>
    <row r="787" spans="1:24" ht="12.75" customHeight="1" outlineLevel="1">
      <c r="A787" s="159"/>
      <c r="B787" s="159"/>
      <c r="C787" s="159"/>
      <c r="D787" s="153"/>
      <c r="E787" s="149"/>
      <c r="F787" s="149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91"/>
      <c r="S787" s="59"/>
      <c r="T787" s="72"/>
      <c r="U787" s="148"/>
      <c r="V787" s="148"/>
      <c r="W787" s="186"/>
      <c r="X787" s="186"/>
    </row>
    <row r="788" spans="1:24" ht="12.75" customHeight="1" outlineLevel="1">
      <c r="A788" s="159"/>
      <c r="B788" s="159"/>
      <c r="C788" s="159"/>
      <c r="D788" s="153"/>
      <c r="E788" s="149"/>
      <c r="F788" s="149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91"/>
      <c r="S788" s="59"/>
      <c r="T788" s="72"/>
      <c r="U788" s="148"/>
      <c r="V788" s="148"/>
      <c r="W788" s="186"/>
      <c r="X788" s="186"/>
    </row>
    <row r="789" spans="1:24" ht="12.75" customHeight="1" outlineLevel="1">
      <c r="A789" s="159"/>
      <c r="B789" s="159"/>
      <c r="C789" s="159"/>
      <c r="D789" s="153"/>
      <c r="E789" s="149"/>
      <c r="F789" s="149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91"/>
      <c r="S789" s="59"/>
      <c r="T789" s="72"/>
      <c r="U789" s="148"/>
      <c r="V789" s="148"/>
      <c r="W789" s="186"/>
      <c r="X789" s="186"/>
    </row>
    <row r="790" spans="1:24" ht="12.75" customHeight="1" outlineLevel="1">
      <c r="A790" s="159"/>
      <c r="B790" s="159"/>
      <c r="C790" s="159"/>
      <c r="D790" s="153"/>
      <c r="E790" s="149"/>
      <c r="F790" s="149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91"/>
      <c r="S790" s="59"/>
      <c r="T790" s="72"/>
      <c r="U790" s="148"/>
      <c r="V790" s="148"/>
      <c r="W790" s="186"/>
      <c r="X790" s="186"/>
    </row>
    <row r="791" spans="1:24" ht="12.75" customHeight="1" outlineLevel="1">
      <c r="A791" s="159"/>
      <c r="B791" s="159"/>
      <c r="C791" s="159"/>
      <c r="D791" s="153"/>
      <c r="E791" s="149"/>
      <c r="F791" s="149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91"/>
      <c r="S791" s="59"/>
      <c r="T791" s="72"/>
      <c r="U791" s="148"/>
      <c r="V791" s="148"/>
      <c r="W791" s="186"/>
      <c r="X791" s="186"/>
    </row>
    <row r="792" spans="1:24" ht="12.75" customHeight="1" outlineLevel="1">
      <c r="A792" s="159"/>
      <c r="B792" s="159"/>
      <c r="C792" s="159"/>
      <c r="D792" s="153"/>
      <c r="E792" s="149"/>
      <c r="F792" s="149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91"/>
      <c r="S792" s="59"/>
      <c r="T792" s="72"/>
      <c r="U792" s="148"/>
      <c r="V792" s="148"/>
      <c r="W792" s="186"/>
      <c r="X792" s="186"/>
    </row>
    <row r="793" spans="1:24" ht="12.75" customHeight="1" outlineLevel="1">
      <c r="A793" s="159"/>
      <c r="B793" s="159"/>
      <c r="C793" s="159"/>
      <c r="D793" s="153"/>
      <c r="E793" s="149"/>
      <c r="F793" s="149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91"/>
      <c r="S793" s="59"/>
      <c r="T793" s="72"/>
      <c r="U793" s="148"/>
      <c r="V793" s="148"/>
      <c r="W793" s="186"/>
      <c r="X793" s="186"/>
    </row>
    <row r="794" spans="1:24" ht="12.75" customHeight="1" outlineLevel="1">
      <c r="A794" s="159"/>
      <c r="B794" s="159"/>
      <c r="C794" s="159"/>
      <c r="D794" s="153"/>
      <c r="E794" s="149"/>
      <c r="F794" s="149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91"/>
      <c r="S794" s="59"/>
      <c r="T794" s="72"/>
      <c r="U794" s="148"/>
      <c r="V794" s="148"/>
      <c r="W794" s="186"/>
      <c r="X794" s="186"/>
    </row>
    <row r="795" spans="1:24" ht="12.75" customHeight="1" outlineLevel="1">
      <c r="A795" s="159"/>
      <c r="B795" s="159"/>
      <c r="C795" s="159"/>
      <c r="D795" s="153"/>
      <c r="E795" s="149"/>
      <c r="F795" s="149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91"/>
      <c r="S795" s="59"/>
      <c r="T795" s="72"/>
      <c r="U795" s="148"/>
      <c r="V795" s="148"/>
      <c r="W795" s="186"/>
      <c r="X795" s="186"/>
    </row>
    <row r="796" spans="1:24" ht="12.75" customHeight="1" outlineLevel="1">
      <c r="A796" s="159"/>
      <c r="B796" s="159"/>
      <c r="C796" s="159"/>
      <c r="D796" s="153"/>
      <c r="E796" s="149"/>
      <c r="F796" s="149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91"/>
      <c r="S796" s="59"/>
      <c r="T796" s="72"/>
      <c r="U796" s="148"/>
      <c r="V796" s="148"/>
      <c r="W796" s="186"/>
      <c r="X796" s="186"/>
    </row>
    <row r="797" spans="1:24" ht="12.75" customHeight="1" outlineLevel="1">
      <c r="A797" s="159"/>
      <c r="B797" s="159"/>
      <c r="C797" s="159"/>
      <c r="D797" s="153"/>
      <c r="E797" s="149"/>
      <c r="F797" s="149"/>
      <c r="G797" s="149"/>
      <c r="H797" s="149"/>
      <c r="I797" s="149"/>
      <c r="J797" s="149"/>
      <c r="K797" s="149"/>
      <c r="L797" s="149"/>
      <c r="M797" s="149"/>
      <c r="N797" s="149"/>
      <c r="O797" s="149"/>
      <c r="P797" s="149"/>
      <c r="Q797" s="149"/>
      <c r="R797" s="91"/>
      <c r="S797" s="59"/>
      <c r="T797" s="72"/>
      <c r="U797" s="148"/>
      <c r="V797" s="148"/>
      <c r="W797" s="186"/>
      <c r="X797" s="186"/>
    </row>
    <row r="798" spans="1:24" ht="12.75" customHeight="1" outlineLevel="1">
      <c r="A798" s="159"/>
      <c r="B798" s="159"/>
      <c r="C798" s="159"/>
      <c r="D798" s="153"/>
      <c r="E798" s="149"/>
      <c r="F798" s="149"/>
      <c r="G798" s="149"/>
      <c r="H798" s="149"/>
      <c r="I798" s="149"/>
      <c r="J798" s="149"/>
      <c r="K798" s="149"/>
      <c r="L798" s="149"/>
      <c r="M798" s="149"/>
      <c r="N798" s="149"/>
      <c r="O798" s="149"/>
      <c r="P798" s="149"/>
      <c r="Q798" s="149"/>
      <c r="R798" s="91"/>
      <c r="S798" s="59"/>
      <c r="T798" s="72"/>
      <c r="U798" s="148"/>
      <c r="V798" s="148"/>
      <c r="W798" s="186"/>
      <c r="X798" s="186"/>
    </row>
    <row r="799" spans="1:24" ht="12.75" customHeight="1" outlineLevel="1">
      <c r="A799" s="159"/>
      <c r="B799" s="159"/>
      <c r="C799" s="159"/>
      <c r="D799" s="153"/>
      <c r="E799" s="149"/>
      <c r="F799" s="149"/>
      <c r="G799" s="149"/>
      <c r="H799" s="149"/>
      <c r="I799" s="149"/>
      <c r="J799" s="149"/>
      <c r="K799" s="149"/>
      <c r="L799" s="149"/>
      <c r="M799" s="149"/>
      <c r="N799" s="149"/>
      <c r="O799" s="149"/>
      <c r="P799" s="149"/>
      <c r="Q799" s="149"/>
      <c r="R799" s="91"/>
      <c r="S799" s="59"/>
      <c r="T799" s="72"/>
      <c r="U799" s="148"/>
      <c r="V799" s="148"/>
      <c r="W799" s="186"/>
      <c r="X799" s="186"/>
    </row>
    <row r="800" spans="1:24" ht="12.75" customHeight="1" outlineLevel="1">
      <c r="A800" s="159"/>
      <c r="B800" s="159"/>
      <c r="C800" s="159"/>
      <c r="D800" s="153"/>
      <c r="E800" s="149"/>
      <c r="F800" s="149"/>
      <c r="G800" s="149"/>
      <c r="H800" s="149"/>
      <c r="I800" s="149"/>
      <c r="J800" s="149"/>
      <c r="K800" s="149"/>
      <c r="L800" s="149"/>
      <c r="M800" s="149"/>
      <c r="N800" s="149"/>
      <c r="O800" s="149"/>
      <c r="P800" s="149"/>
      <c r="Q800" s="149"/>
      <c r="R800" s="91"/>
      <c r="S800" s="59"/>
      <c r="T800" s="72"/>
      <c r="U800" s="148"/>
      <c r="V800" s="148"/>
      <c r="W800" s="186"/>
      <c r="X800" s="186"/>
    </row>
    <row r="801" spans="1:24" ht="12.75" customHeight="1" outlineLevel="1">
      <c r="A801" s="159"/>
      <c r="B801" s="159"/>
      <c r="C801" s="159"/>
      <c r="D801" s="153"/>
      <c r="E801" s="149"/>
      <c r="F801" s="149"/>
      <c r="G801" s="149"/>
      <c r="H801" s="149"/>
      <c r="I801" s="149"/>
      <c r="J801" s="149"/>
      <c r="K801" s="149"/>
      <c r="L801" s="149"/>
      <c r="M801" s="149"/>
      <c r="N801" s="149"/>
      <c r="O801" s="149"/>
      <c r="P801" s="149"/>
      <c r="Q801" s="149"/>
      <c r="R801" s="91"/>
      <c r="S801" s="59"/>
      <c r="T801" s="72"/>
      <c r="U801" s="148"/>
      <c r="V801" s="148"/>
      <c r="W801" s="186"/>
      <c r="X801" s="186"/>
    </row>
    <row r="802" spans="1:24" ht="12.75" customHeight="1" outlineLevel="1">
      <c r="A802" s="159"/>
      <c r="B802" s="159"/>
      <c r="C802" s="159"/>
      <c r="D802" s="153"/>
      <c r="E802" s="149"/>
      <c r="F802" s="149"/>
      <c r="G802" s="149"/>
      <c r="H802" s="149"/>
      <c r="I802" s="149"/>
      <c r="J802" s="149"/>
      <c r="K802" s="149"/>
      <c r="L802" s="149"/>
      <c r="M802" s="149"/>
      <c r="N802" s="149"/>
      <c r="O802" s="149"/>
      <c r="P802" s="149"/>
      <c r="Q802" s="149"/>
      <c r="R802" s="91"/>
      <c r="S802" s="59"/>
      <c r="T802" s="72"/>
      <c r="U802" s="148"/>
      <c r="V802" s="148"/>
      <c r="W802" s="186"/>
      <c r="X802" s="186"/>
    </row>
    <row r="803" spans="1:24" ht="12.75" customHeight="1" outlineLevel="1">
      <c r="A803" s="159"/>
      <c r="B803" s="159"/>
      <c r="C803" s="159"/>
      <c r="D803" s="153"/>
      <c r="E803" s="149"/>
      <c r="F803" s="149"/>
      <c r="G803" s="149"/>
      <c r="H803" s="149"/>
      <c r="I803" s="149"/>
      <c r="J803" s="149"/>
      <c r="K803" s="149"/>
      <c r="L803" s="149"/>
      <c r="M803" s="149"/>
      <c r="N803" s="149"/>
      <c r="O803" s="149"/>
      <c r="P803" s="149"/>
      <c r="Q803" s="149"/>
      <c r="R803" s="91"/>
      <c r="S803" s="59"/>
      <c r="T803" s="72"/>
      <c r="U803" s="148"/>
      <c r="V803" s="148"/>
      <c r="W803" s="186"/>
      <c r="X803" s="186"/>
    </row>
    <row r="804" spans="1:24" ht="12.75" customHeight="1" outlineLevel="1">
      <c r="A804" s="159"/>
      <c r="B804" s="159"/>
      <c r="C804" s="159"/>
      <c r="D804" s="153"/>
      <c r="E804" s="149"/>
      <c r="F804" s="149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91"/>
      <c r="S804" s="59"/>
      <c r="T804" s="72"/>
      <c r="U804" s="148"/>
      <c r="V804" s="148"/>
      <c r="W804" s="186"/>
      <c r="X804" s="186"/>
    </row>
    <row r="805" spans="1:24" ht="12.75" customHeight="1" outlineLevel="1">
      <c r="A805" s="159"/>
      <c r="B805" s="159"/>
      <c r="C805" s="159"/>
      <c r="D805" s="153"/>
      <c r="E805" s="149"/>
      <c r="F805" s="149"/>
      <c r="G805" s="149"/>
      <c r="H805" s="149"/>
      <c r="I805" s="149"/>
      <c r="J805" s="149"/>
      <c r="K805" s="149"/>
      <c r="L805" s="149"/>
      <c r="M805" s="149"/>
      <c r="N805" s="149"/>
      <c r="O805" s="149"/>
      <c r="P805" s="149"/>
      <c r="Q805" s="149"/>
      <c r="R805" s="91"/>
      <c r="S805" s="59"/>
      <c r="T805" s="72"/>
      <c r="U805" s="148"/>
      <c r="V805" s="148"/>
      <c r="W805" s="186"/>
      <c r="X805" s="186"/>
    </row>
    <row r="806" spans="1:24" ht="12.75" customHeight="1" outlineLevel="1">
      <c r="A806" s="159"/>
      <c r="B806" s="159"/>
      <c r="C806" s="159"/>
      <c r="D806" s="153"/>
      <c r="E806" s="149"/>
      <c r="F806" s="149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91"/>
      <c r="S806" s="59"/>
      <c r="T806" s="72"/>
      <c r="U806" s="148"/>
      <c r="V806" s="148"/>
      <c r="W806" s="186"/>
      <c r="X806" s="186"/>
    </row>
    <row r="807" spans="1:24" ht="12.75" customHeight="1" outlineLevel="1">
      <c r="A807" s="159"/>
      <c r="B807" s="159"/>
      <c r="C807" s="159"/>
      <c r="D807" s="153"/>
      <c r="E807" s="149"/>
      <c r="F807" s="149"/>
      <c r="G807" s="149"/>
      <c r="H807" s="149"/>
      <c r="I807" s="149"/>
      <c r="J807" s="149"/>
      <c r="K807" s="149"/>
      <c r="L807" s="149"/>
      <c r="M807" s="149"/>
      <c r="N807" s="149"/>
      <c r="O807" s="149"/>
      <c r="P807" s="149"/>
      <c r="Q807" s="149"/>
      <c r="R807" s="91"/>
      <c r="S807" s="59"/>
      <c r="T807" s="72"/>
      <c r="U807" s="148"/>
      <c r="V807" s="148"/>
      <c r="W807" s="186"/>
      <c r="X807" s="186"/>
    </row>
    <row r="808" spans="1:24" ht="12.75" customHeight="1" outlineLevel="1">
      <c r="A808" s="159"/>
      <c r="B808" s="159"/>
      <c r="C808" s="159"/>
      <c r="D808" s="153"/>
      <c r="E808" s="149"/>
      <c r="F808" s="149"/>
      <c r="G808" s="149"/>
      <c r="H808" s="149"/>
      <c r="I808" s="149"/>
      <c r="J808" s="149"/>
      <c r="K808" s="149"/>
      <c r="L808" s="149"/>
      <c r="M808" s="149"/>
      <c r="N808" s="149"/>
      <c r="O808" s="149"/>
      <c r="P808" s="149"/>
      <c r="Q808" s="149"/>
      <c r="R808" s="91"/>
      <c r="S808" s="59"/>
      <c r="T808" s="72"/>
      <c r="U808" s="148"/>
      <c r="V808" s="148"/>
      <c r="W808" s="186"/>
      <c r="X808" s="186"/>
    </row>
    <row r="809" spans="1:24" ht="12.75" customHeight="1" outlineLevel="1">
      <c r="A809" s="159"/>
      <c r="B809" s="159"/>
      <c r="C809" s="159"/>
      <c r="D809" s="153"/>
      <c r="E809" s="149"/>
      <c r="F809" s="149"/>
      <c r="G809" s="149"/>
      <c r="H809" s="149"/>
      <c r="I809" s="149"/>
      <c r="J809" s="149"/>
      <c r="K809" s="149"/>
      <c r="L809" s="149"/>
      <c r="M809" s="149"/>
      <c r="N809" s="149"/>
      <c r="O809" s="149"/>
      <c r="P809" s="149"/>
      <c r="Q809" s="149"/>
      <c r="R809" s="91"/>
      <c r="S809" s="59"/>
      <c r="T809" s="72"/>
      <c r="U809" s="148"/>
      <c r="V809" s="148"/>
      <c r="W809" s="186"/>
      <c r="X809" s="186"/>
    </row>
    <row r="810" spans="1:24" ht="12.75" customHeight="1" outlineLevel="1">
      <c r="A810" s="159"/>
      <c r="B810" s="159"/>
      <c r="C810" s="159"/>
      <c r="D810" s="153"/>
      <c r="E810" s="149"/>
      <c r="F810" s="149"/>
      <c r="G810" s="149"/>
      <c r="H810" s="149"/>
      <c r="I810" s="149"/>
      <c r="J810" s="149"/>
      <c r="K810" s="149"/>
      <c r="L810" s="149"/>
      <c r="M810" s="149"/>
      <c r="N810" s="149"/>
      <c r="O810" s="149"/>
      <c r="P810" s="149"/>
      <c r="Q810" s="149"/>
      <c r="R810" s="91"/>
      <c r="S810" s="59"/>
      <c r="T810" s="72"/>
      <c r="U810" s="148"/>
      <c r="V810" s="148"/>
      <c r="W810" s="186"/>
      <c r="X810" s="186"/>
    </row>
    <row r="811" spans="1:24" ht="12.75" customHeight="1" outlineLevel="1">
      <c r="A811" s="159"/>
      <c r="B811" s="159"/>
      <c r="C811" s="159"/>
      <c r="D811" s="153"/>
      <c r="E811" s="149"/>
      <c r="F811" s="149"/>
      <c r="G811" s="149"/>
      <c r="H811" s="149"/>
      <c r="I811" s="149"/>
      <c r="J811" s="149"/>
      <c r="K811" s="149"/>
      <c r="L811" s="149"/>
      <c r="M811" s="149"/>
      <c r="N811" s="149"/>
      <c r="O811" s="149"/>
      <c r="P811" s="149"/>
      <c r="Q811" s="149"/>
      <c r="R811" s="91"/>
      <c r="S811" s="59"/>
      <c r="T811" s="72"/>
      <c r="U811" s="148"/>
      <c r="V811" s="148"/>
      <c r="W811" s="186"/>
      <c r="X811" s="186"/>
    </row>
    <row r="812" spans="1:24" ht="12.75" customHeight="1" outlineLevel="1">
      <c r="A812" s="159"/>
      <c r="B812" s="159"/>
      <c r="C812" s="159"/>
      <c r="D812" s="153"/>
      <c r="E812" s="149"/>
      <c r="F812" s="149"/>
      <c r="G812" s="149"/>
      <c r="H812" s="149"/>
      <c r="I812" s="149"/>
      <c r="J812" s="149"/>
      <c r="K812" s="149"/>
      <c r="L812" s="149"/>
      <c r="M812" s="149"/>
      <c r="N812" s="149"/>
      <c r="O812" s="149"/>
      <c r="P812" s="149"/>
      <c r="Q812" s="149"/>
      <c r="R812" s="91"/>
      <c r="S812" s="59"/>
      <c r="T812" s="72"/>
      <c r="U812" s="148"/>
      <c r="V812" s="148"/>
      <c r="W812" s="186"/>
      <c r="X812" s="186"/>
    </row>
    <row r="813" spans="1:24" ht="12.75" customHeight="1" outlineLevel="1">
      <c r="A813" s="159"/>
      <c r="B813" s="159"/>
      <c r="C813" s="159"/>
      <c r="D813" s="153"/>
      <c r="E813" s="149"/>
      <c r="F813" s="149"/>
      <c r="G813" s="149"/>
      <c r="H813" s="149"/>
      <c r="I813" s="149"/>
      <c r="J813" s="149"/>
      <c r="K813" s="149"/>
      <c r="L813" s="149"/>
      <c r="M813" s="149"/>
      <c r="N813" s="149"/>
      <c r="O813" s="149"/>
      <c r="P813" s="149"/>
      <c r="Q813" s="149"/>
      <c r="R813" s="91"/>
      <c r="S813" s="59"/>
      <c r="T813" s="72"/>
      <c r="U813" s="148"/>
      <c r="V813" s="148"/>
      <c r="W813" s="186"/>
      <c r="X813" s="186"/>
    </row>
    <row r="814" spans="1:24" ht="12.75" customHeight="1" outlineLevel="1">
      <c r="A814" s="159"/>
      <c r="B814" s="159"/>
      <c r="C814" s="159"/>
      <c r="D814" s="153"/>
      <c r="E814" s="149"/>
      <c r="F814" s="149"/>
      <c r="G814" s="149"/>
      <c r="H814" s="149"/>
      <c r="I814" s="149"/>
      <c r="J814" s="149"/>
      <c r="K814" s="149"/>
      <c r="L814" s="149"/>
      <c r="M814" s="149"/>
      <c r="N814" s="149"/>
      <c r="O814" s="149"/>
      <c r="P814" s="149"/>
      <c r="Q814" s="149"/>
      <c r="R814" s="91"/>
      <c r="S814" s="59"/>
      <c r="T814" s="72"/>
      <c r="U814" s="148"/>
      <c r="V814" s="148"/>
      <c r="W814" s="186"/>
      <c r="X814" s="186"/>
    </row>
    <row r="815" spans="1:24" ht="12.75" customHeight="1" outlineLevel="1">
      <c r="A815" s="159"/>
      <c r="B815" s="159"/>
      <c r="C815" s="159"/>
      <c r="D815" s="153"/>
      <c r="E815" s="149"/>
      <c r="F815" s="149"/>
      <c r="G815" s="149"/>
      <c r="H815" s="149"/>
      <c r="I815" s="149"/>
      <c r="J815" s="149"/>
      <c r="K815" s="149"/>
      <c r="L815" s="149"/>
      <c r="M815" s="149"/>
      <c r="N815" s="149"/>
      <c r="O815" s="149"/>
      <c r="P815" s="149"/>
      <c r="Q815" s="149"/>
      <c r="R815" s="91"/>
      <c r="S815" s="59"/>
      <c r="T815" s="72"/>
      <c r="U815" s="148"/>
      <c r="V815" s="148"/>
      <c r="W815" s="186"/>
      <c r="X815" s="186"/>
    </row>
    <row r="816" spans="1:24" ht="12.75" customHeight="1" outlineLevel="1">
      <c r="A816" s="159"/>
      <c r="B816" s="159"/>
      <c r="C816" s="159"/>
      <c r="D816" s="153"/>
      <c r="E816" s="149"/>
      <c r="F816" s="149"/>
      <c r="G816" s="149"/>
      <c r="H816" s="149"/>
      <c r="I816" s="149"/>
      <c r="J816" s="149"/>
      <c r="K816" s="149"/>
      <c r="L816" s="149"/>
      <c r="M816" s="149"/>
      <c r="N816" s="149"/>
      <c r="O816" s="149"/>
      <c r="P816" s="149"/>
      <c r="Q816" s="149"/>
      <c r="R816" s="91"/>
      <c r="S816" s="59"/>
      <c r="T816" s="72"/>
      <c r="U816" s="148"/>
      <c r="V816" s="148"/>
      <c r="W816" s="186"/>
      <c r="X816" s="186"/>
    </row>
    <row r="817" spans="1:24" ht="12.75" customHeight="1" outlineLevel="1">
      <c r="A817" s="159"/>
      <c r="B817" s="159"/>
      <c r="C817" s="159"/>
      <c r="D817" s="153"/>
      <c r="E817" s="149"/>
      <c r="F817" s="149"/>
      <c r="G817" s="149"/>
      <c r="H817" s="149"/>
      <c r="I817" s="149"/>
      <c r="J817" s="149"/>
      <c r="K817" s="149"/>
      <c r="L817" s="149"/>
      <c r="M817" s="149"/>
      <c r="N817" s="149"/>
      <c r="O817" s="149"/>
      <c r="P817" s="149"/>
      <c r="Q817" s="149"/>
      <c r="R817" s="91"/>
      <c r="S817" s="59"/>
      <c r="T817" s="72"/>
      <c r="U817" s="148"/>
      <c r="V817" s="148"/>
      <c r="W817" s="186"/>
      <c r="X817" s="186"/>
    </row>
    <row r="818" spans="1:24" ht="12.75" customHeight="1" outlineLevel="1">
      <c r="A818" s="159"/>
      <c r="B818" s="159"/>
      <c r="C818" s="159"/>
      <c r="D818" s="153"/>
      <c r="E818" s="149"/>
      <c r="F818" s="149"/>
      <c r="G818" s="149"/>
      <c r="H818" s="149"/>
      <c r="I818" s="149"/>
      <c r="J818" s="149"/>
      <c r="K818" s="149"/>
      <c r="L818" s="149"/>
      <c r="M818" s="149"/>
      <c r="N818" s="149"/>
      <c r="O818" s="149"/>
      <c r="P818" s="149"/>
      <c r="Q818" s="149"/>
      <c r="R818" s="91"/>
      <c r="S818" s="59"/>
      <c r="T818" s="72"/>
      <c r="U818" s="148"/>
      <c r="V818" s="148"/>
      <c r="W818" s="186"/>
      <c r="X818" s="186"/>
    </row>
    <row r="819" spans="1:24" ht="12.75" customHeight="1" outlineLevel="1">
      <c r="A819" s="159"/>
      <c r="B819" s="159"/>
      <c r="C819" s="159"/>
      <c r="D819" s="153"/>
      <c r="E819" s="149"/>
      <c r="F819" s="149"/>
      <c r="G819" s="149"/>
      <c r="H819" s="149"/>
      <c r="I819" s="149"/>
      <c r="J819" s="149"/>
      <c r="K819" s="149"/>
      <c r="L819" s="149"/>
      <c r="M819" s="149"/>
      <c r="N819" s="149"/>
      <c r="O819" s="149"/>
      <c r="P819" s="149"/>
      <c r="Q819" s="149"/>
      <c r="R819" s="91"/>
      <c r="S819" s="59"/>
      <c r="T819" s="72"/>
      <c r="U819" s="148"/>
      <c r="V819" s="148"/>
      <c r="W819" s="186"/>
      <c r="X819" s="186"/>
    </row>
    <row r="820" spans="1:24" ht="12.75" customHeight="1" outlineLevel="1">
      <c r="A820" s="159"/>
      <c r="B820" s="159"/>
      <c r="C820" s="159"/>
      <c r="D820" s="153"/>
      <c r="E820" s="149"/>
      <c r="F820" s="149"/>
      <c r="G820" s="149"/>
      <c r="H820" s="149"/>
      <c r="I820" s="149"/>
      <c r="J820" s="149"/>
      <c r="K820" s="149"/>
      <c r="L820" s="149"/>
      <c r="M820" s="149"/>
      <c r="N820" s="149"/>
      <c r="O820" s="149"/>
      <c r="P820" s="149"/>
      <c r="Q820" s="149"/>
      <c r="R820" s="91"/>
      <c r="S820" s="59"/>
      <c r="T820" s="72"/>
      <c r="U820" s="148"/>
      <c r="V820" s="148"/>
      <c r="W820" s="186"/>
      <c r="X820" s="186"/>
    </row>
    <row r="821" spans="1:24" ht="12.75" customHeight="1" outlineLevel="1">
      <c r="A821" s="159"/>
      <c r="B821" s="159"/>
      <c r="C821" s="159"/>
      <c r="D821" s="153"/>
      <c r="E821" s="149"/>
      <c r="F821" s="149"/>
      <c r="G821" s="149"/>
      <c r="H821" s="149"/>
      <c r="I821" s="149"/>
      <c r="J821" s="149"/>
      <c r="K821" s="149"/>
      <c r="L821" s="149"/>
      <c r="M821" s="149"/>
      <c r="N821" s="149"/>
      <c r="O821" s="149"/>
      <c r="P821" s="149"/>
      <c r="Q821" s="149"/>
      <c r="R821" s="91"/>
      <c r="S821" s="59"/>
      <c r="T821" s="72"/>
      <c r="U821" s="148"/>
      <c r="V821" s="148"/>
      <c r="W821" s="186"/>
      <c r="X821" s="186"/>
    </row>
    <row r="822" spans="1:24" ht="12.75" customHeight="1" outlineLevel="1">
      <c r="A822" s="159"/>
      <c r="B822" s="159"/>
      <c r="C822" s="159"/>
      <c r="D822" s="153"/>
      <c r="E822" s="149"/>
      <c r="F822" s="149"/>
      <c r="G822" s="149"/>
      <c r="H822" s="149"/>
      <c r="I822" s="149"/>
      <c r="J822" s="149"/>
      <c r="K822" s="149"/>
      <c r="L822" s="149"/>
      <c r="M822" s="149"/>
      <c r="N822" s="149"/>
      <c r="O822" s="149"/>
      <c r="P822" s="149"/>
      <c r="Q822" s="149"/>
      <c r="R822" s="91"/>
      <c r="S822" s="59"/>
      <c r="T822" s="72"/>
      <c r="U822" s="148"/>
      <c r="V822" s="148"/>
      <c r="W822" s="186"/>
      <c r="X822" s="186"/>
    </row>
    <row r="823" spans="1:24" ht="12.75" customHeight="1" outlineLevel="1">
      <c r="A823" s="159"/>
      <c r="B823" s="159"/>
      <c r="C823" s="159"/>
      <c r="D823" s="153"/>
      <c r="E823" s="149"/>
      <c r="F823" s="149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91"/>
      <c r="S823" s="59"/>
      <c r="T823" s="72"/>
      <c r="U823" s="148"/>
      <c r="V823" s="148"/>
      <c r="W823" s="186"/>
      <c r="X823" s="186"/>
    </row>
    <row r="824" spans="1:24" ht="12.75" customHeight="1" outlineLevel="1">
      <c r="A824" s="159"/>
      <c r="B824" s="159"/>
      <c r="C824" s="159"/>
      <c r="D824" s="153"/>
      <c r="E824" s="149"/>
      <c r="F824" s="149"/>
      <c r="G824" s="149"/>
      <c r="H824" s="149"/>
      <c r="I824" s="149"/>
      <c r="J824" s="149"/>
      <c r="K824" s="149"/>
      <c r="L824" s="149"/>
      <c r="M824" s="149"/>
      <c r="N824" s="149"/>
      <c r="O824" s="149"/>
      <c r="P824" s="149"/>
      <c r="Q824" s="149"/>
      <c r="R824" s="91"/>
      <c r="S824" s="59"/>
      <c r="T824" s="72"/>
      <c r="U824" s="148"/>
      <c r="V824" s="148"/>
      <c r="W824" s="186"/>
      <c r="X824" s="186"/>
    </row>
    <row r="825" spans="1:24" ht="12.75" customHeight="1" outlineLevel="1">
      <c r="A825" s="159"/>
      <c r="B825" s="159"/>
      <c r="C825" s="159"/>
      <c r="D825" s="153"/>
      <c r="E825" s="149"/>
      <c r="F825" s="149"/>
      <c r="G825" s="149"/>
      <c r="H825" s="149"/>
      <c r="I825" s="149"/>
      <c r="J825" s="149"/>
      <c r="K825" s="149"/>
      <c r="L825" s="149"/>
      <c r="M825" s="149"/>
      <c r="N825" s="149"/>
      <c r="O825" s="149"/>
      <c r="P825" s="149"/>
      <c r="Q825" s="149"/>
      <c r="R825" s="91"/>
      <c r="S825" s="59"/>
      <c r="T825" s="72"/>
      <c r="U825" s="148"/>
      <c r="V825" s="148"/>
      <c r="W825" s="186"/>
      <c r="X825" s="186"/>
    </row>
    <row r="826" spans="1:24" ht="12.75" customHeight="1" outlineLevel="1">
      <c r="A826" s="159"/>
      <c r="B826" s="159"/>
      <c r="C826" s="159"/>
      <c r="D826" s="153"/>
      <c r="E826" s="149"/>
      <c r="F826" s="149"/>
      <c r="G826" s="149"/>
      <c r="H826" s="149"/>
      <c r="I826" s="149"/>
      <c r="J826" s="149"/>
      <c r="K826" s="149"/>
      <c r="L826" s="149"/>
      <c r="M826" s="149"/>
      <c r="N826" s="149"/>
      <c r="O826" s="149"/>
      <c r="P826" s="149"/>
      <c r="Q826" s="149"/>
      <c r="R826" s="91"/>
      <c r="S826" s="59"/>
      <c r="T826" s="72"/>
      <c r="U826" s="148"/>
      <c r="V826" s="148"/>
      <c r="W826" s="186"/>
      <c r="X826" s="186"/>
    </row>
    <row r="827" spans="1:24" ht="12.75" customHeight="1" outlineLevel="1">
      <c r="A827" s="159"/>
      <c r="B827" s="159"/>
      <c r="C827" s="159"/>
      <c r="D827" s="153"/>
      <c r="E827" s="149"/>
      <c r="F827" s="149"/>
      <c r="G827" s="149"/>
      <c r="H827" s="149"/>
      <c r="I827" s="149"/>
      <c r="J827" s="149"/>
      <c r="K827" s="149"/>
      <c r="L827" s="149"/>
      <c r="M827" s="149"/>
      <c r="N827" s="149"/>
      <c r="O827" s="149"/>
      <c r="P827" s="149"/>
      <c r="Q827" s="149"/>
      <c r="R827" s="91"/>
      <c r="S827" s="59"/>
      <c r="T827" s="72"/>
      <c r="U827" s="148"/>
      <c r="V827" s="148"/>
      <c r="W827" s="186"/>
      <c r="X827" s="186"/>
    </row>
    <row r="828" spans="1:24" ht="12.75" customHeight="1" outlineLevel="1">
      <c r="A828" s="159"/>
      <c r="B828" s="159"/>
      <c r="C828" s="159"/>
      <c r="D828" s="153"/>
      <c r="E828" s="149"/>
      <c r="F828" s="149"/>
      <c r="G828" s="149"/>
      <c r="H828" s="149"/>
      <c r="I828" s="149"/>
      <c r="J828" s="149"/>
      <c r="K828" s="149"/>
      <c r="L828" s="149"/>
      <c r="M828" s="149"/>
      <c r="N828" s="149"/>
      <c r="O828" s="149"/>
      <c r="P828" s="149"/>
      <c r="Q828" s="149"/>
      <c r="R828" s="91"/>
      <c r="S828" s="59"/>
      <c r="T828" s="72"/>
      <c r="U828" s="148"/>
      <c r="V828" s="148"/>
      <c r="W828" s="186"/>
      <c r="X828" s="186"/>
    </row>
    <row r="829" spans="1:24" ht="12.75" customHeight="1" outlineLevel="1">
      <c r="A829" s="159"/>
      <c r="B829" s="159"/>
      <c r="C829" s="159"/>
      <c r="D829" s="153"/>
      <c r="E829" s="149"/>
      <c r="F829" s="149"/>
      <c r="G829" s="149"/>
      <c r="H829" s="149"/>
      <c r="I829" s="149"/>
      <c r="J829" s="149"/>
      <c r="K829" s="149"/>
      <c r="L829" s="149"/>
      <c r="M829" s="149"/>
      <c r="N829" s="149"/>
      <c r="O829" s="149"/>
      <c r="P829" s="149"/>
      <c r="Q829" s="149"/>
      <c r="R829" s="91"/>
      <c r="S829" s="59"/>
      <c r="T829" s="72"/>
      <c r="U829" s="148"/>
      <c r="V829" s="148"/>
      <c r="W829" s="186"/>
      <c r="X829" s="186"/>
    </row>
    <row r="830" spans="1:24" ht="12.75" customHeight="1" outlineLevel="1">
      <c r="A830" s="159"/>
      <c r="B830" s="159"/>
      <c r="C830" s="159"/>
      <c r="D830" s="153"/>
      <c r="E830" s="149"/>
      <c r="F830" s="149"/>
      <c r="G830" s="149"/>
      <c r="H830" s="149"/>
      <c r="I830" s="149"/>
      <c r="J830" s="149"/>
      <c r="K830" s="149"/>
      <c r="L830" s="149"/>
      <c r="M830" s="149"/>
      <c r="N830" s="149"/>
      <c r="O830" s="149"/>
      <c r="P830" s="149"/>
      <c r="Q830" s="149"/>
      <c r="R830" s="91"/>
      <c r="S830" s="59"/>
      <c r="T830" s="72"/>
      <c r="U830" s="148"/>
      <c r="V830" s="148"/>
      <c r="W830" s="186"/>
      <c r="X830" s="186"/>
    </row>
    <row r="831" spans="1:24" ht="12.75" customHeight="1" outlineLevel="1">
      <c r="A831" s="159"/>
      <c r="B831" s="159"/>
      <c r="C831" s="159"/>
      <c r="D831" s="153"/>
      <c r="E831" s="149"/>
      <c r="F831" s="149"/>
      <c r="G831" s="149"/>
      <c r="H831" s="149"/>
      <c r="I831" s="149"/>
      <c r="J831" s="149"/>
      <c r="K831" s="149"/>
      <c r="L831" s="149"/>
      <c r="M831" s="149"/>
      <c r="N831" s="149"/>
      <c r="O831" s="149"/>
      <c r="P831" s="149"/>
      <c r="Q831" s="149"/>
      <c r="R831" s="91"/>
      <c r="S831" s="59"/>
      <c r="T831" s="72"/>
      <c r="U831" s="148"/>
      <c r="V831" s="148"/>
      <c r="W831" s="186"/>
      <c r="X831" s="186"/>
    </row>
    <row r="832" spans="1:24" ht="12.75" customHeight="1" outlineLevel="1">
      <c r="A832" s="159"/>
      <c r="B832" s="159"/>
      <c r="C832" s="159"/>
      <c r="D832" s="153"/>
      <c r="E832" s="149"/>
      <c r="F832" s="149"/>
      <c r="G832" s="149"/>
      <c r="H832" s="149"/>
      <c r="I832" s="149"/>
      <c r="J832" s="149"/>
      <c r="K832" s="149"/>
      <c r="L832" s="149"/>
      <c r="M832" s="149"/>
      <c r="N832" s="149"/>
      <c r="O832" s="149"/>
      <c r="P832" s="149"/>
      <c r="Q832" s="149"/>
      <c r="R832" s="91"/>
      <c r="S832" s="59"/>
      <c r="T832" s="72"/>
      <c r="U832" s="148"/>
      <c r="V832" s="148"/>
      <c r="W832" s="186"/>
      <c r="X832" s="186"/>
    </row>
    <row r="833" spans="1:24" ht="12.75" customHeight="1" outlineLevel="1">
      <c r="A833" s="159"/>
      <c r="B833" s="159"/>
      <c r="C833" s="159"/>
      <c r="D833" s="153"/>
      <c r="E833" s="149"/>
      <c r="F833" s="149"/>
      <c r="G833" s="149"/>
      <c r="H833" s="149"/>
      <c r="I833" s="149"/>
      <c r="J833" s="149"/>
      <c r="K833" s="149"/>
      <c r="L833" s="149"/>
      <c r="M833" s="149"/>
      <c r="N833" s="149"/>
      <c r="O833" s="149"/>
      <c r="P833" s="149"/>
      <c r="Q833" s="149"/>
      <c r="R833" s="91"/>
      <c r="S833" s="59"/>
      <c r="T833" s="72"/>
      <c r="U833" s="148"/>
      <c r="V833" s="148"/>
      <c r="W833" s="186"/>
      <c r="X833" s="186"/>
    </row>
    <row r="834" spans="1:24" ht="12.75" customHeight="1" outlineLevel="1">
      <c r="A834" s="159"/>
      <c r="B834" s="159"/>
      <c r="C834" s="159"/>
      <c r="D834" s="153"/>
      <c r="E834" s="149"/>
      <c r="F834" s="149"/>
      <c r="G834" s="149"/>
      <c r="H834" s="149"/>
      <c r="I834" s="149"/>
      <c r="J834" s="149"/>
      <c r="K834" s="149"/>
      <c r="L834" s="149"/>
      <c r="M834" s="149"/>
      <c r="N834" s="149"/>
      <c r="O834" s="149"/>
      <c r="P834" s="149"/>
      <c r="Q834" s="149"/>
      <c r="R834" s="91"/>
      <c r="S834" s="59"/>
      <c r="T834" s="72"/>
      <c r="U834" s="148"/>
      <c r="V834" s="148"/>
      <c r="W834" s="186"/>
      <c r="X834" s="186"/>
    </row>
    <row r="835" spans="1:24" ht="12.75" customHeight="1" outlineLevel="1">
      <c r="A835" s="159"/>
      <c r="B835" s="159"/>
      <c r="C835" s="159"/>
      <c r="D835" s="153"/>
      <c r="E835" s="149"/>
      <c r="F835" s="149"/>
      <c r="G835" s="149"/>
      <c r="H835" s="149"/>
      <c r="I835" s="149"/>
      <c r="J835" s="149"/>
      <c r="K835" s="149"/>
      <c r="L835" s="149"/>
      <c r="M835" s="149"/>
      <c r="N835" s="149"/>
      <c r="O835" s="149"/>
      <c r="P835" s="149"/>
      <c r="Q835" s="149"/>
      <c r="R835" s="91"/>
      <c r="S835" s="59"/>
      <c r="T835" s="72"/>
      <c r="U835" s="148"/>
      <c r="V835" s="148"/>
      <c r="W835" s="186"/>
      <c r="X835" s="186"/>
    </row>
    <row r="836" spans="1:24" ht="12.75" customHeight="1" outlineLevel="1">
      <c r="A836" s="159"/>
      <c r="B836" s="159"/>
      <c r="C836" s="159"/>
      <c r="D836" s="153"/>
      <c r="E836" s="149"/>
      <c r="F836" s="149"/>
      <c r="G836" s="149"/>
      <c r="H836" s="149"/>
      <c r="I836" s="149"/>
      <c r="J836" s="149"/>
      <c r="K836" s="149"/>
      <c r="L836" s="149"/>
      <c r="M836" s="149"/>
      <c r="N836" s="149"/>
      <c r="O836" s="149"/>
      <c r="P836" s="149"/>
      <c r="Q836" s="149"/>
      <c r="R836" s="91"/>
      <c r="S836" s="59"/>
      <c r="T836" s="72"/>
      <c r="U836" s="148"/>
      <c r="V836" s="148"/>
      <c r="W836" s="186"/>
      <c r="X836" s="186"/>
    </row>
    <row r="837" spans="1:24" ht="12.75" customHeight="1" outlineLevel="1">
      <c r="A837" s="159"/>
      <c r="B837" s="159"/>
      <c r="C837" s="159"/>
      <c r="D837" s="153"/>
      <c r="E837" s="149"/>
      <c r="F837" s="149"/>
      <c r="G837" s="149"/>
      <c r="H837" s="149"/>
      <c r="I837" s="149"/>
      <c r="J837" s="149"/>
      <c r="K837" s="149"/>
      <c r="L837" s="149"/>
      <c r="M837" s="149"/>
      <c r="N837" s="149"/>
      <c r="O837" s="149"/>
      <c r="P837" s="149"/>
      <c r="Q837" s="149"/>
      <c r="R837" s="91"/>
      <c r="S837" s="59"/>
      <c r="T837" s="72"/>
      <c r="U837" s="148"/>
      <c r="V837" s="148"/>
      <c r="W837" s="186"/>
      <c r="X837" s="186"/>
    </row>
    <row r="838" spans="1:24" ht="12.75" customHeight="1" outlineLevel="1">
      <c r="A838" s="159"/>
      <c r="B838" s="159"/>
      <c r="C838" s="159"/>
      <c r="D838" s="153"/>
      <c r="E838" s="149"/>
      <c r="F838" s="149"/>
      <c r="G838" s="149"/>
      <c r="H838" s="149"/>
      <c r="I838" s="149"/>
      <c r="J838" s="149"/>
      <c r="K838" s="149"/>
      <c r="L838" s="149"/>
      <c r="M838" s="149"/>
      <c r="N838" s="149"/>
      <c r="O838" s="149"/>
      <c r="P838" s="149"/>
      <c r="Q838" s="149"/>
      <c r="R838" s="91"/>
      <c r="S838" s="59"/>
      <c r="T838" s="72"/>
      <c r="U838" s="148"/>
      <c r="V838" s="148"/>
      <c r="W838" s="186"/>
      <c r="X838" s="186"/>
    </row>
    <row r="839" spans="1:24" ht="12.75" customHeight="1" outlineLevel="1">
      <c r="A839" s="159"/>
      <c r="B839" s="159"/>
      <c r="C839" s="159"/>
      <c r="D839" s="153"/>
      <c r="E839" s="149"/>
      <c r="F839" s="149"/>
      <c r="G839" s="149"/>
      <c r="H839" s="149"/>
      <c r="I839" s="149"/>
      <c r="J839" s="149"/>
      <c r="K839" s="149"/>
      <c r="L839" s="149"/>
      <c r="M839" s="149"/>
      <c r="N839" s="149"/>
      <c r="O839" s="149"/>
      <c r="P839" s="149"/>
      <c r="Q839" s="149"/>
      <c r="R839" s="91"/>
      <c r="S839" s="59"/>
      <c r="T839" s="72"/>
      <c r="U839" s="148"/>
      <c r="V839" s="148"/>
      <c r="W839" s="186"/>
      <c r="X839" s="186"/>
    </row>
    <row r="840" spans="1:24" ht="12.75" customHeight="1" outlineLevel="1">
      <c r="A840" s="159"/>
      <c r="B840" s="159"/>
      <c r="C840" s="159"/>
      <c r="D840" s="153"/>
      <c r="E840" s="149"/>
      <c r="F840" s="149"/>
      <c r="G840" s="149"/>
      <c r="H840" s="149"/>
      <c r="I840" s="149"/>
      <c r="J840" s="149"/>
      <c r="K840" s="149"/>
      <c r="L840" s="149"/>
      <c r="M840" s="149"/>
      <c r="N840" s="149"/>
      <c r="O840" s="149"/>
      <c r="P840" s="149"/>
      <c r="Q840" s="149"/>
      <c r="R840" s="91"/>
      <c r="S840" s="59"/>
      <c r="T840" s="72"/>
      <c r="U840" s="148"/>
      <c r="V840" s="148"/>
      <c r="W840" s="186"/>
      <c r="X840" s="186"/>
    </row>
    <row r="841" spans="1:24" ht="12.75" customHeight="1" outlineLevel="1">
      <c r="A841" s="159"/>
      <c r="B841" s="159"/>
      <c r="C841" s="159"/>
      <c r="D841" s="153"/>
      <c r="E841" s="149"/>
      <c r="F841" s="149"/>
      <c r="G841" s="149"/>
      <c r="H841" s="149"/>
      <c r="I841" s="149"/>
      <c r="J841" s="149"/>
      <c r="K841" s="149"/>
      <c r="L841" s="149"/>
      <c r="M841" s="149"/>
      <c r="N841" s="149"/>
      <c r="O841" s="149"/>
      <c r="P841" s="149"/>
      <c r="Q841" s="149"/>
      <c r="R841" s="91"/>
      <c r="S841" s="59"/>
      <c r="T841" s="72"/>
      <c r="U841" s="148"/>
      <c r="V841" s="148"/>
      <c r="W841" s="186"/>
      <c r="X841" s="186"/>
    </row>
    <row r="842" spans="1:24" ht="12.75" customHeight="1" outlineLevel="1">
      <c r="A842" s="159"/>
      <c r="B842" s="159"/>
      <c r="C842" s="159"/>
      <c r="D842" s="153"/>
      <c r="E842" s="149"/>
      <c r="F842" s="149"/>
      <c r="G842" s="149"/>
      <c r="H842" s="149"/>
      <c r="I842" s="149"/>
      <c r="J842" s="149"/>
      <c r="K842" s="149"/>
      <c r="L842" s="149"/>
      <c r="M842" s="149"/>
      <c r="N842" s="149"/>
      <c r="O842" s="149"/>
      <c r="P842" s="149"/>
      <c r="Q842" s="149"/>
      <c r="R842" s="91"/>
      <c r="S842" s="59"/>
      <c r="T842" s="72"/>
      <c r="U842" s="148"/>
      <c r="V842" s="148"/>
      <c r="W842" s="186"/>
      <c r="X842" s="186"/>
    </row>
    <row r="843" spans="1:24" ht="12.75" customHeight="1" outlineLevel="1">
      <c r="A843" s="159"/>
      <c r="B843" s="159"/>
      <c r="C843" s="159"/>
      <c r="D843" s="153"/>
      <c r="E843" s="149"/>
      <c r="F843" s="149"/>
      <c r="G843" s="149"/>
      <c r="H843" s="149"/>
      <c r="I843" s="149"/>
      <c r="J843" s="149"/>
      <c r="K843" s="149"/>
      <c r="L843" s="149"/>
      <c r="M843" s="149"/>
      <c r="N843" s="149"/>
      <c r="O843" s="149"/>
      <c r="P843" s="149"/>
      <c r="Q843" s="149"/>
      <c r="R843" s="91"/>
      <c r="S843" s="59"/>
      <c r="T843" s="72"/>
      <c r="U843" s="148"/>
      <c r="V843" s="148"/>
      <c r="W843" s="186"/>
      <c r="X843" s="186"/>
    </row>
    <row r="844" spans="1:24" ht="12.75" customHeight="1" outlineLevel="1">
      <c r="A844" s="159"/>
      <c r="B844" s="159"/>
      <c r="C844" s="159"/>
      <c r="D844" s="153"/>
      <c r="E844" s="149"/>
      <c r="F844" s="149"/>
      <c r="G844" s="149"/>
      <c r="H844" s="149"/>
      <c r="I844" s="149"/>
      <c r="J844" s="149"/>
      <c r="K844" s="149"/>
      <c r="L844" s="149"/>
      <c r="M844" s="149"/>
      <c r="N844" s="149"/>
      <c r="O844" s="149"/>
      <c r="P844" s="149"/>
      <c r="Q844" s="149"/>
      <c r="R844" s="91"/>
      <c r="S844" s="59"/>
      <c r="T844" s="72"/>
      <c r="U844" s="148"/>
      <c r="V844" s="148"/>
      <c r="W844" s="186"/>
      <c r="X844" s="186"/>
    </row>
    <row r="845" spans="1:24" ht="12.75" customHeight="1" outlineLevel="1">
      <c r="A845" s="159"/>
      <c r="B845" s="159"/>
      <c r="C845" s="159"/>
      <c r="D845" s="153"/>
      <c r="E845" s="149"/>
      <c r="F845" s="149"/>
      <c r="G845" s="149"/>
      <c r="H845" s="149"/>
      <c r="I845" s="149"/>
      <c r="J845" s="149"/>
      <c r="K845" s="149"/>
      <c r="L845" s="149"/>
      <c r="M845" s="149"/>
      <c r="N845" s="149"/>
      <c r="O845" s="149"/>
      <c r="P845" s="149"/>
      <c r="Q845" s="149"/>
      <c r="R845" s="91"/>
      <c r="S845" s="59"/>
      <c r="T845" s="72"/>
      <c r="U845" s="148"/>
      <c r="V845" s="148"/>
      <c r="W845" s="186"/>
      <c r="X845" s="186"/>
    </row>
    <row r="846" spans="1:24" ht="12.75" customHeight="1" outlineLevel="1">
      <c r="A846" s="159"/>
      <c r="B846" s="159"/>
      <c r="C846" s="159"/>
      <c r="D846" s="153"/>
      <c r="E846" s="149"/>
      <c r="F846" s="149"/>
      <c r="G846" s="149"/>
      <c r="H846" s="149"/>
      <c r="I846" s="149"/>
      <c r="J846" s="149"/>
      <c r="K846" s="149"/>
      <c r="L846" s="149"/>
      <c r="M846" s="149"/>
      <c r="N846" s="149"/>
      <c r="O846" s="149"/>
      <c r="P846" s="149"/>
      <c r="Q846" s="149"/>
      <c r="R846" s="91"/>
      <c r="S846" s="59"/>
      <c r="T846" s="72"/>
      <c r="U846" s="148"/>
      <c r="V846" s="148"/>
      <c r="W846" s="186"/>
      <c r="X846" s="186"/>
    </row>
    <row r="847" spans="1:24" ht="12.75" customHeight="1" outlineLevel="1">
      <c r="A847" s="159"/>
      <c r="B847" s="159"/>
      <c r="C847" s="159"/>
      <c r="D847" s="153"/>
      <c r="E847" s="149"/>
      <c r="F847" s="149"/>
      <c r="G847" s="149"/>
      <c r="H847" s="149"/>
      <c r="I847" s="149"/>
      <c r="J847" s="149"/>
      <c r="K847" s="149"/>
      <c r="L847" s="149"/>
      <c r="M847" s="149"/>
      <c r="N847" s="149"/>
      <c r="O847" s="149"/>
      <c r="P847" s="149"/>
      <c r="Q847" s="149"/>
      <c r="R847" s="91"/>
      <c r="S847" s="59"/>
      <c r="T847" s="72"/>
      <c r="U847" s="148"/>
      <c r="V847" s="148"/>
      <c r="W847" s="186"/>
      <c r="X847" s="186"/>
    </row>
    <row r="848" spans="1:24" ht="12.75" customHeight="1" outlineLevel="1">
      <c r="A848" s="159"/>
      <c r="B848" s="159"/>
      <c r="C848" s="159"/>
      <c r="D848" s="153"/>
      <c r="E848" s="149"/>
      <c r="F848" s="149"/>
      <c r="G848" s="149"/>
      <c r="H848" s="149"/>
      <c r="I848" s="149"/>
      <c r="J848" s="149"/>
      <c r="K848" s="149"/>
      <c r="L848" s="149"/>
      <c r="M848" s="149"/>
      <c r="N848" s="149"/>
      <c r="O848" s="149"/>
      <c r="P848" s="149"/>
      <c r="Q848" s="149"/>
      <c r="R848" s="91"/>
      <c r="S848" s="59"/>
      <c r="T848" s="72"/>
      <c r="U848" s="148"/>
      <c r="V848" s="148"/>
      <c r="W848" s="186"/>
      <c r="X848" s="186"/>
    </row>
    <row r="849" spans="1:36" ht="12.75" customHeight="1" outlineLevel="1">
      <c r="A849" s="159"/>
      <c r="B849" s="159"/>
      <c r="C849" s="159"/>
      <c r="D849" s="153"/>
      <c r="E849" s="149"/>
      <c r="F849" s="149"/>
      <c r="G849" s="149"/>
      <c r="H849" s="149"/>
      <c r="I849" s="149"/>
      <c r="J849" s="149"/>
      <c r="K849" s="149"/>
      <c r="L849" s="149"/>
      <c r="M849" s="149"/>
      <c r="N849" s="149"/>
      <c r="O849" s="149"/>
      <c r="P849" s="149"/>
      <c r="Q849" s="149"/>
      <c r="R849" s="91"/>
      <c r="S849" s="59"/>
      <c r="T849" s="72"/>
      <c r="U849" s="148"/>
      <c r="V849" s="148"/>
      <c r="W849" s="186"/>
      <c r="X849" s="186"/>
    </row>
    <row r="850" spans="1:36" ht="12.75" customHeight="1" outlineLevel="1">
      <c r="A850" s="159"/>
      <c r="B850" s="159"/>
      <c r="C850" s="159"/>
      <c r="D850" s="153"/>
      <c r="E850" s="149"/>
      <c r="F850" s="149"/>
      <c r="G850" s="149"/>
      <c r="H850" s="149"/>
      <c r="I850" s="149"/>
      <c r="J850" s="149"/>
      <c r="K850" s="149"/>
      <c r="L850" s="149"/>
      <c r="M850" s="149"/>
      <c r="N850" s="149"/>
      <c r="O850" s="149"/>
      <c r="P850" s="149"/>
      <c r="Q850" s="149"/>
      <c r="R850" s="91"/>
      <c r="S850" s="59"/>
      <c r="T850" s="72"/>
      <c r="U850" s="148"/>
      <c r="V850" s="148"/>
      <c r="W850" s="186"/>
      <c r="X850" s="186"/>
    </row>
    <row r="851" spans="1:36" ht="12.75" customHeight="1" outlineLevel="1">
      <c r="A851" s="159"/>
      <c r="B851" s="159"/>
      <c r="C851" s="159"/>
      <c r="D851" s="153"/>
      <c r="E851" s="149"/>
      <c r="F851" s="149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91"/>
      <c r="S851" s="59"/>
      <c r="T851" s="72"/>
      <c r="U851" s="148"/>
      <c r="V851" s="148"/>
      <c r="W851" s="186"/>
      <c r="X851" s="186"/>
    </row>
    <row r="852" spans="1:36" ht="12.75" customHeight="1" outlineLevel="1">
      <c r="A852" s="159"/>
      <c r="B852" s="159"/>
      <c r="C852" s="159"/>
      <c r="D852" s="153"/>
      <c r="E852" s="149"/>
      <c r="F852" s="149"/>
      <c r="G852" s="149"/>
      <c r="H852" s="149"/>
      <c r="I852" s="149"/>
      <c r="J852" s="149"/>
      <c r="K852" s="149"/>
      <c r="L852" s="149"/>
      <c r="M852" s="149"/>
      <c r="N852" s="149"/>
      <c r="O852" s="149"/>
      <c r="P852" s="149"/>
      <c r="Q852" s="149"/>
      <c r="R852" s="91"/>
      <c r="S852" s="59"/>
      <c r="T852" s="72"/>
      <c r="U852" s="148"/>
      <c r="V852" s="148"/>
      <c r="W852" s="186"/>
      <c r="X852" s="186"/>
    </row>
    <row r="853" spans="1:36" ht="12.75" customHeight="1" outlineLevel="1">
      <c r="A853" s="159"/>
      <c r="B853" s="159"/>
      <c r="C853" s="159"/>
      <c r="D853" s="153"/>
      <c r="E853" s="149"/>
      <c r="F853" s="149"/>
      <c r="G853" s="149"/>
      <c r="H853" s="149"/>
      <c r="I853" s="149"/>
      <c r="J853" s="149"/>
      <c r="K853" s="149"/>
      <c r="L853" s="149"/>
      <c r="M853" s="149"/>
      <c r="N853" s="149"/>
      <c r="O853" s="149"/>
      <c r="P853" s="149"/>
      <c r="Q853" s="149"/>
      <c r="R853" s="91"/>
      <c r="S853" s="59"/>
      <c r="T853" s="72"/>
      <c r="U853" s="148"/>
      <c r="V853" s="148"/>
      <c r="W853" s="186"/>
      <c r="X853" s="186"/>
    </row>
    <row r="854" spans="1:36" ht="12.75" customHeight="1" outlineLevel="1">
      <c r="A854" s="159"/>
      <c r="B854" s="159"/>
      <c r="C854" s="159"/>
      <c r="D854" s="153"/>
      <c r="E854" s="149"/>
      <c r="F854" s="149"/>
      <c r="G854" s="149"/>
      <c r="H854" s="149"/>
      <c r="I854" s="149"/>
      <c r="J854" s="149"/>
      <c r="K854" s="149"/>
      <c r="L854" s="149"/>
      <c r="M854" s="149"/>
      <c r="N854" s="149"/>
      <c r="O854" s="149"/>
      <c r="P854" s="149"/>
      <c r="Q854" s="149"/>
      <c r="R854" s="91"/>
      <c r="S854" s="59"/>
      <c r="T854" s="72"/>
      <c r="U854" s="148"/>
      <c r="V854" s="148"/>
      <c r="W854" s="186"/>
      <c r="X854" s="186"/>
    </row>
    <row r="855" spans="1:36" ht="12.75" customHeight="1" outlineLevel="1">
      <c r="A855" s="159"/>
      <c r="B855" s="159"/>
      <c r="C855" s="159"/>
      <c r="D855" s="153"/>
      <c r="E855" s="149"/>
      <c r="F855" s="149"/>
      <c r="G855" s="149"/>
      <c r="H855" s="149"/>
      <c r="I855" s="149"/>
      <c r="J855" s="149"/>
      <c r="K855" s="149"/>
      <c r="L855" s="149"/>
      <c r="M855" s="149"/>
      <c r="N855" s="149"/>
      <c r="O855" s="149"/>
      <c r="P855" s="149"/>
      <c r="Q855" s="149"/>
      <c r="R855" s="91"/>
      <c r="S855" s="59"/>
      <c r="T855" s="72"/>
      <c r="U855" s="148"/>
      <c r="V855" s="148"/>
      <c r="W855" s="186"/>
      <c r="X855" s="186"/>
    </row>
    <row r="856" spans="1:36" ht="12.75" customHeight="1" outlineLevel="1">
      <c r="A856" s="159"/>
      <c r="B856" s="159"/>
      <c r="C856" s="159"/>
      <c r="D856" s="153"/>
      <c r="E856" s="149"/>
      <c r="F856" s="149"/>
      <c r="G856" s="149"/>
      <c r="H856" s="149"/>
      <c r="I856" s="149"/>
      <c r="J856" s="149"/>
      <c r="K856" s="149"/>
      <c r="L856" s="149"/>
      <c r="M856" s="149"/>
      <c r="N856" s="149"/>
      <c r="O856" s="149"/>
      <c r="P856" s="149"/>
      <c r="Q856" s="149"/>
      <c r="R856" s="91"/>
      <c r="S856" s="59"/>
      <c r="T856" s="72"/>
      <c r="U856" s="148"/>
      <c r="V856" s="148"/>
      <c r="W856" s="186"/>
      <c r="X856" s="186"/>
    </row>
    <row r="857" spans="1:36" ht="12.75" customHeight="1" outlineLevel="1">
      <c r="A857" s="159"/>
      <c r="B857" s="159"/>
      <c r="C857" s="159"/>
      <c r="D857" s="153"/>
      <c r="E857" s="149"/>
      <c r="F857" s="149"/>
      <c r="G857" s="149"/>
      <c r="H857" s="149"/>
      <c r="I857" s="149"/>
      <c r="J857" s="149"/>
      <c r="K857" s="149"/>
      <c r="L857" s="149"/>
      <c r="M857" s="149"/>
      <c r="N857" s="149"/>
      <c r="O857" s="149"/>
      <c r="P857" s="149"/>
      <c r="Q857" s="149"/>
      <c r="R857" s="91"/>
      <c r="S857" s="59"/>
      <c r="T857" s="72"/>
      <c r="U857" s="148"/>
      <c r="V857" s="148"/>
      <c r="W857" s="186"/>
      <c r="X857" s="186"/>
    </row>
    <row r="858" spans="1:36" s="66" customFormat="1" ht="12.75" customHeight="1" outlineLevel="1">
      <c r="A858" s="159"/>
      <c r="B858" s="159"/>
      <c r="C858" s="159"/>
      <c r="D858" s="153"/>
      <c r="E858" s="149"/>
      <c r="F858" s="149"/>
      <c r="G858" s="149"/>
      <c r="H858" s="149"/>
      <c r="I858" s="149"/>
      <c r="J858" s="149"/>
      <c r="K858" s="149"/>
      <c r="L858" s="149"/>
      <c r="M858" s="149"/>
      <c r="N858" s="149"/>
      <c r="O858" s="149"/>
      <c r="P858" s="149"/>
      <c r="Q858" s="149"/>
      <c r="R858" s="91"/>
      <c r="S858" s="59"/>
      <c r="T858" s="72"/>
      <c r="U858" s="148"/>
      <c r="V858" s="148"/>
      <c r="W858" s="186"/>
      <c r="X858" s="187"/>
      <c r="Y858" s="182"/>
      <c r="Z858" s="182"/>
      <c r="AA858" s="182"/>
      <c r="AB858" s="192"/>
      <c r="AC858" s="182"/>
      <c r="AD858" s="182"/>
      <c r="AE858" s="182"/>
      <c r="AF858" s="182"/>
      <c r="AG858" s="182"/>
      <c r="AH858" s="182"/>
      <c r="AI858" s="193"/>
      <c r="AJ858" s="193"/>
    </row>
    <row r="859" spans="1:36" s="66" customFormat="1" ht="12.75" customHeight="1" outlineLevel="1">
      <c r="A859" s="159"/>
      <c r="B859" s="159"/>
      <c r="C859" s="159"/>
      <c r="D859" s="153"/>
      <c r="E859" s="149"/>
      <c r="F859" s="149"/>
      <c r="G859" s="149"/>
      <c r="H859" s="149"/>
      <c r="I859" s="149"/>
      <c r="J859" s="149"/>
      <c r="K859" s="149"/>
      <c r="L859" s="149"/>
      <c r="M859" s="149"/>
      <c r="N859" s="149"/>
      <c r="O859" s="149"/>
      <c r="P859" s="149"/>
      <c r="Q859" s="149"/>
      <c r="R859" s="91"/>
      <c r="S859" s="59"/>
      <c r="T859" s="72"/>
      <c r="U859" s="148"/>
      <c r="V859" s="148"/>
      <c r="W859" s="186"/>
      <c r="X859" s="187"/>
      <c r="Y859" s="182"/>
      <c r="Z859" s="182"/>
      <c r="AA859" s="182"/>
      <c r="AB859" s="192"/>
      <c r="AC859" s="182"/>
      <c r="AD859" s="182"/>
      <c r="AE859" s="182"/>
      <c r="AF859" s="182"/>
      <c r="AG859" s="182"/>
      <c r="AH859" s="182"/>
      <c r="AI859" s="193"/>
      <c r="AJ859" s="193"/>
    </row>
    <row r="860" spans="1:36" s="66" customFormat="1" ht="12.75" customHeight="1" outlineLevel="1">
      <c r="A860" s="159"/>
      <c r="B860" s="159"/>
      <c r="C860" s="159"/>
      <c r="D860" s="153"/>
      <c r="E860" s="149"/>
      <c r="F860" s="149"/>
      <c r="G860" s="149"/>
      <c r="H860" s="149"/>
      <c r="I860" s="149"/>
      <c r="J860" s="149"/>
      <c r="K860" s="149"/>
      <c r="L860" s="149"/>
      <c r="M860" s="149"/>
      <c r="N860" s="149"/>
      <c r="O860" s="149"/>
      <c r="P860" s="149"/>
      <c r="Q860" s="149"/>
      <c r="R860" s="91"/>
      <c r="S860" s="59"/>
      <c r="T860" s="72"/>
      <c r="U860" s="148"/>
      <c r="V860" s="148"/>
      <c r="W860" s="186"/>
      <c r="X860" s="187"/>
      <c r="Y860" s="182"/>
      <c r="Z860" s="182"/>
      <c r="AA860" s="182"/>
      <c r="AB860" s="192"/>
      <c r="AC860" s="182"/>
      <c r="AD860" s="182"/>
      <c r="AE860" s="182"/>
      <c r="AF860" s="182"/>
      <c r="AG860" s="182"/>
      <c r="AH860" s="182"/>
      <c r="AI860" s="193"/>
      <c r="AJ860" s="193"/>
    </row>
    <row r="861" spans="1:36" s="66" customFormat="1" ht="12.75" customHeight="1" outlineLevel="1">
      <c r="A861" s="159"/>
      <c r="B861" s="159"/>
      <c r="C861" s="159"/>
      <c r="D861" s="153"/>
      <c r="E861" s="149"/>
      <c r="F861" s="149"/>
      <c r="G861" s="149"/>
      <c r="H861" s="149"/>
      <c r="I861" s="149"/>
      <c r="J861" s="149"/>
      <c r="K861" s="149"/>
      <c r="L861" s="149"/>
      <c r="M861" s="149"/>
      <c r="N861" s="149"/>
      <c r="O861" s="149"/>
      <c r="P861" s="149"/>
      <c r="Q861" s="149"/>
      <c r="R861" s="91"/>
      <c r="S861" s="59"/>
      <c r="T861" s="72"/>
      <c r="U861" s="148"/>
      <c r="V861" s="148"/>
      <c r="W861" s="186"/>
      <c r="X861" s="187"/>
      <c r="Y861" s="182"/>
      <c r="Z861" s="182"/>
      <c r="AA861" s="182"/>
      <c r="AB861" s="192"/>
      <c r="AC861" s="182"/>
      <c r="AD861" s="182"/>
      <c r="AE861" s="182"/>
      <c r="AF861" s="182"/>
      <c r="AG861" s="182"/>
      <c r="AH861" s="182"/>
      <c r="AI861" s="193"/>
      <c r="AJ861" s="193"/>
    </row>
    <row r="862" spans="1:36" s="66" customFormat="1" ht="12.75" customHeight="1" outlineLevel="1">
      <c r="A862" s="159"/>
      <c r="B862" s="159"/>
      <c r="C862" s="159"/>
      <c r="D862" s="153"/>
      <c r="E862" s="149"/>
      <c r="F862" s="149"/>
      <c r="G862" s="149"/>
      <c r="H862" s="149"/>
      <c r="I862" s="149"/>
      <c r="J862" s="149"/>
      <c r="K862" s="149"/>
      <c r="L862" s="149"/>
      <c r="M862" s="149"/>
      <c r="N862" s="149"/>
      <c r="O862" s="149"/>
      <c r="P862" s="149"/>
      <c r="Q862" s="149"/>
      <c r="R862" s="91"/>
      <c r="S862" s="59"/>
      <c r="T862" s="72"/>
      <c r="U862" s="148"/>
      <c r="V862" s="148"/>
      <c r="W862" s="186"/>
      <c r="X862" s="187"/>
      <c r="Y862" s="182"/>
      <c r="Z862" s="182"/>
      <c r="AA862" s="182"/>
      <c r="AB862" s="192"/>
      <c r="AC862" s="182"/>
      <c r="AD862" s="182"/>
      <c r="AE862" s="182"/>
      <c r="AF862" s="182"/>
      <c r="AG862" s="182"/>
      <c r="AH862" s="182"/>
      <c r="AI862" s="193"/>
      <c r="AJ862" s="193"/>
    </row>
    <row r="863" spans="1:36" s="66" customFormat="1" ht="12.75" customHeight="1" outlineLevel="1">
      <c r="A863" s="159"/>
      <c r="B863" s="159"/>
      <c r="C863" s="159"/>
      <c r="D863" s="153"/>
      <c r="E863" s="149"/>
      <c r="F863" s="149"/>
      <c r="G863" s="149"/>
      <c r="H863" s="149"/>
      <c r="I863" s="149"/>
      <c r="J863" s="149"/>
      <c r="K863" s="149"/>
      <c r="L863" s="149"/>
      <c r="M863" s="149"/>
      <c r="N863" s="149"/>
      <c r="O863" s="149"/>
      <c r="P863" s="149"/>
      <c r="Q863" s="149"/>
      <c r="R863" s="91"/>
      <c r="S863" s="59"/>
      <c r="T863" s="72"/>
      <c r="U863" s="148"/>
      <c r="V863" s="148"/>
      <c r="W863" s="186"/>
      <c r="X863" s="187"/>
      <c r="Y863" s="182"/>
      <c r="Z863" s="182"/>
      <c r="AA863" s="182"/>
      <c r="AB863" s="192"/>
      <c r="AC863" s="182"/>
      <c r="AD863" s="182"/>
      <c r="AE863" s="182"/>
      <c r="AF863" s="182"/>
      <c r="AG863" s="182"/>
      <c r="AH863" s="182"/>
      <c r="AI863" s="193"/>
      <c r="AJ863" s="193"/>
    </row>
    <row r="864" spans="1:36" s="66" customFormat="1" ht="12.75" customHeight="1" outlineLevel="1">
      <c r="A864" s="159"/>
      <c r="B864" s="159"/>
      <c r="C864" s="159"/>
      <c r="D864" s="153"/>
      <c r="E864" s="149"/>
      <c r="F864" s="149"/>
      <c r="G864" s="149"/>
      <c r="H864" s="149"/>
      <c r="I864" s="149"/>
      <c r="J864" s="149"/>
      <c r="K864" s="149"/>
      <c r="L864" s="149"/>
      <c r="M864" s="149"/>
      <c r="N864" s="149"/>
      <c r="O864" s="149"/>
      <c r="P864" s="149"/>
      <c r="Q864" s="149"/>
      <c r="R864" s="91"/>
      <c r="S864" s="59"/>
      <c r="T864" s="72"/>
      <c r="U864" s="148"/>
      <c r="V864" s="148"/>
      <c r="W864" s="186"/>
      <c r="X864" s="187"/>
      <c r="Y864" s="182"/>
      <c r="Z864" s="182"/>
      <c r="AA864" s="182"/>
      <c r="AB864" s="192"/>
      <c r="AC864" s="182"/>
      <c r="AD864" s="182"/>
      <c r="AE864" s="182"/>
      <c r="AF864" s="182"/>
      <c r="AG864" s="182"/>
      <c r="AH864" s="182"/>
      <c r="AI864" s="193"/>
      <c r="AJ864" s="193"/>
    </row>
    <row r="865" spans="1:36" s="66" customFormat="1" ht="12.75" customHeight="1" outlineLevel="1">
      <c r="A865" s="159"/>
      <c r="B865" s="159"/>
      <c r="C865" s="159"/>
      <c r="D865" s="153"/>
      <c r="E865" s="149"/>
      <c r="F865" s="149"/>
      <c r="G865" s="149"/>
      <c r="H865" s="149"/>
      <c r="I865" s="149"/>
      <c r="J865" s="149"/>
      <c r="K865" s="149"/>
      <c r="L865" s="149"/>
      <c r="M865" s="149"/>
      <c r="N865" s="149"/>
      <c r="O865" s="149"/>
      <c r="P865" s="149"/>
      <c r="Q865" s="149"/>
      <c r="R865" s="91"/>
      <c r="S865" s="59"/>
      <c r="T865" s="72"/>
      <c r="U865" s="148"/>
      <c r="V865" s="148"/>
      <c r="W865" s="186"/>
      <c r="X865" s="187"/>
      <c r="Y865" s="182"/>
      <c r="Z865" s="182"/>
      <c r="AA865" s="182"/>
      <c r="AB865" s="192"/>
      <c r="AC865" s="182"/>
      <c r="AD865" s="182"/>
      <c r="AE865" s="182"/>
      <c r="AF865" s="182"/>
      <c r="AG865" s="182"/>
      <c r="AH865" s="182"/>
      <c r="AI865" s="193"/>
      <c r="AJ865" s="193"/>
    </row>
    <row r="866" spans="1:36" ht="12.75" customHeight="1" outlineLevel="1">
      <c r="A866" s="159"/>
      <c r="B866" s="159"/>
      <c r="C866" s="159"/>
      <c r="D866" s="153"/>
      <c r="E866" s="149"/>
      <c r="F866" s="149"/>
      <c r="G866" s="149"/>
      <c r="H866" s="149"/>
      <c r="I866" s="149"/>
      <c r="J866" s="149"/>
      <c r="K866" s="149"/>
      <c r="L866" s="149"/>
      <c r="M866" s="149"/>
      <c r="N866" s="149"/>
      <c r="O866" s="149"/>
      <c r="P866" s="149"/>
      <c r="Q866" s="149"/>
      <c r="R866" s="91"/>
      <c r="S866" s="59"/>
      <c r="T866" s="72"/>
      <c r="U866" s="148"/>
      <c r="V866" s="148"/>
      <c r="W866" s="186"/>
      <c r="X866" s="186"/>
    </row>
    <row r="867" spans="1:36" ht="12.75" customHeight="1" outlineLevel="1">
      <c r="A867" s="159"/>
      <c r="B867" s="159"/>
      <c r="C867" s="159"/>
      <c r="D867" s="153"/>
      <c r="E867" s="149"/>
      <c r="F867" s="149"/>
      <c r="G867" s="149"/>
      <c r="H867" s="149"/>
      <c r="I867" s="149"/>
      <c r="J867" s="149"/>
      <c r="K867" s="149"/>
      <c r="L867" s="149"/>
      <c r="M867" s="149"/>
      <c r="N867" s="149"/>
      <c r="O867" s="149"/>
      <c r="P867" s="149"/>
      <c r="Q867" s="149"/>
      <c r="R867" s="91"/>
      <c r="S867" s="59"/>
      <c r="T867" s="72"/>
      <c r="U867" s="148"/>
      <c r="V867" s="148"/>
      <c r="W867" s="186"/>
      <c r="X867" s="186"/>
    </row>
    <row r="868" spans="1:36" ht="12.75" customHeight="1" outlineLevel="1">
      <c r="A868" s="159"/>
      <c r="B868" s="159"/>
      <c r="C868" s="159"/>
      <c r="D868" s="153"/>
      <c r="E868" s="149"/>
      <c r="F868" s="149"/>
      <c r="G868" s="149"/>
      <c r="H868" s="149"/>
      <c r="I868" s="149"/>
      <c r="J868" s="149"/>
      <c r="K868" s="149"/>
      <c r="L868" s="149"/>
      <c r="M868" s="149"/>
      <c r="N868" s="149"/>
      <c r="O868" s="149"/>
      <c r="P868" s="149"/>
      <c r="Q868" s="149"/>
      <c r="R868" s="91"/>
      <c r="S868" s="59"/>
      <c r="T868" s="72"/>
      <c r="U868" s="148"/>
      <c r="V868" s="148"/>
      <c r="W868" s="186"/>
      <c r="X868" s="186"/>
    </row>
    <row r="869" spans="1:36" ht="12.75" customHeight="1" outlineLevel="1">
      <c r="A869" s="159"/>
      <c r="B869" s="159"/>
      <c r="C869" s="159"/>
      <c r="D869" s="153"/>
      <c r="E869" s="149"/>
      <c r="F869" s="149"/>
      <c r="G869" s="149"/>
      <c r="H869" s="149"/>
      <c r="I869" s="149"/>
      <c r="J869" s="149"/>
      <c r="K869" s="149"/>
      <c r="L869" s="149"/>
      <c r="M869" s="149"/>
      <c r="N869" s="149"/>
      <c r="O869" s="149"/>
      <c r="P869" s="149"/>
      <c r="Q869" s="149"/>
      <c r="R869" s="91"/>
      <c r="S869" s="59"/>
      <c r="T869" s="72"/>
      <c r="U869" s="148"/>
      <c r="V869" s="148"/>
      <c r="W869" s="186"/>
      <c r="X869" s="186"/>
    </row>
    <row r="870" spans="1:36" ht="12.75" customHeight="1" outlineLevel="1">
      <c r="A870" s="159"/>
      <c r="B870" s="159"/>
      <c r="C870" s="159"/>
      <c r="D870" s="153"/>
      <c r="E870" s="149"/>
      <c r="F870" s="149"/>
      <c r="G870" s="149"/>
      <c r="H870" s="149"/>
      <c r="I870" s="149"/>
      <c r="J870" s="149"/>
      <c r="K870" s="149"/>
      <c r="L870" s="149"/>
      <c r="M870" s="149"/>
      <c r="N870" s="149"/>
      <c r="O870" s="149"/>
      <c r="P870" s="149"/>
      <c r="Q870" s="149"/>
      <c r="R870" s="91"/>
      <c r="S870" s="59"/>
      <c r="T870" s="72"/>
      <c r="U870" s="148"/>
      <c r="V870" s="148"/>
      <c r="W870" s="186"/>
      <c r="X870" s="186"/>
    </row>
    <row r="871" spans="1:36" ht="12.75" customHeight="1" outlineLevel="1">
      <c r="A871" s="159"/>
      <c r="B871" s="159"/>
      <c r="C871" s="159"/>
      <c r="D871" s="153"/>
      <c r="E871" s="149"/>
      <c r="F871" s="149"/>
      <c r="G871" s="149"/>
      <c r="H871" s="149"/>
      <c r="I871" s="149"/>
      <c r="J871" s="149"/>
      <c r="K871" s="149"/>
      <c r="L871" s="149"/>
      <c r="M871" s="149"/>
      <c r="N871" s="149"/>
      <c r="O871" s="149"/>
      <c r="P871" s="149"/>
      <c r="Q871" s="149"/>
      <c r="R871" s="91"/>
      <c r="S871" s="59"/>
      <c r="T871" s="72"/>
      <c r="U871" s="148"/>
      <c r="V871" s="148"/>
      <c r="W871" s="186"/>
      <c r="X871" s="186"/>
    </row>
    <row r="872" spans="1:36" ht="12.75" customHeight="1" outlineLevel="1">
      <c r="A872" s="159"/>
      <c r="B872" s="159"/>
      <c r="C872" s="159"/>
      <c r="D872" s="153"/>
      <c r="E872" s="149"/>
      <c r="F872" s="149"/>
      <c r="G872" s="149"/>
      <c r="H872" s="149"/>
      <c r="I872" s="149"/>
      <c r="J872" s="149"/>
      <c r="K872" s="149"/>
      <c r="L872" s="149"/>
      <c r="M872" s="149"/>
      <c r="N872" s="149"/>
      <c r="O872" s="149"/>
      <c r="P872" s="149"/>
      <c r="Q872" s="149"/>
      <c r="R872" s="91"/>
      <c r="S872" s="59"/>
      <c r="T872" s="72"/>
      <c r="U872" s="148"/>
      <c r="V872" s="148"/>
      <c r="W872" s="186"/>
      <c r="X872" s="186"/>
    </row>
    <row r="873" spans="1:36" ht="12.75" customHeight="1" outlineLevel="1">
      <c r="A873" s="159"/>
      <c r="B873" s="159"/>
      <c r="C873" s="159"/>
      <c r="D873" s="153"/>
      <c r="E873" s="149"/>
      <c r="F873" s="149"/>
      <c r="G873" s="149"/>
      <c r="H873" s="149"/>
      <c r="I873" s="149"/>
      <c r="J873" s="149"/>
      <c r="K873" s="149"/>
      <c r="L873" s="149"/>
      <c r="M873" s="149"/>
      <c r="N873" s="149"/>
      <c r="O873" s="149"/>
      <c r="P873" s="149"/>
      <c r="Q873" s="149"/>
      <c r="R873" s="91"/>
      <c r="S873" s="59"/>
      <c r="T873" s="72"/>
      <c r="U873" s="147"/>
      <c r="V873" s="148"/>
      <c r="W873" s="186"/>
      <c r="X873" s="186"/>
    </row>
    <row r="874" spans="1:36" ht="12.75" customHeight="1" outlineLevel="1">
      <c r="A874" s="159"/>
      <c r="B874" s="159"/>
      <c r="C874" s="159"/>
      <c r="D874" s="153"/>
      <c r="E874" s="149"/>
      <c r="F874" s="149"/>
      <c r="G874" s="149"/>
      <c r="H874" s="149"/>
      <c r="I874" s="149"/>
      <c r="J874" s="149"/>
      <c r="K874" s="149"/>
      <c r="L874" s="149"/>
      <c r="M874" s="149"/>
      <c r="N874" s="149"/>
      <c r="O874" s="149"/>
      <c r="P874" s="149"/>
      <c r="Q874" s="149"/>
      <c r="R874" s="91"/>
      <c r="S874" s="59"/>
      <c r="T874" s="76"/>
      <c r="U874" s="148"/>
      <c r="V874" s="148"/>
      <c r="W874" s="186"/>
      <c r="X874" s="186"/>
    </row>
    <row r="875" spans="1:36" ht="12.75" customHeight="1" outlineLevel="1">
      <c r="A875" s="159"/>
      <c r="B875" s="159"/>
      <c r="C875" s="159"/>
      <c r="D875" s="153"/>
      <c r="E875" s="149"/>
      <c r="F875" s="149"/>
      <c r="G875" s="149"/>
      <c r="H875" s="149"/>
      <c r="I875" s="149"/>
      <c r="J875" s="149"/>
      <c r="K875" s="149"/>
      <c r="L875" s="149"/>
      <c r="M875" s="149"/>
      <c r="N875" s="149"/>
      <c r="O875" s="149"/>
      <c r="P875" s="149"/>
      <c r="Q875" s="149"/>
      <c r="R875" s="91"/>
      <c r="S875" s="59"/>
      <c r="T875" s="72"/>
      <c r="U875" s="148"/>
      <c r="V875" s="148"/>
      <c r="W875" s="186"/>
      <c r="X875" s="186"/>
    </row>
    <row r="876" spans="1:36" ht="12.75" customHeight="1" outlineLevel="1">
      <c r="A876" s="159"/>
      <c r="B876" s="159"/>
      <c r="C876" s="159"/>
      <c r="D876" s="153"/>
      <c r="E876" s="149"/>
      <c r="F876" s="149"/>
      <c r="G876" s="149"/>
      <c r="H876" s="149"/>
      <c r="I876" s="149"/>
      <c r="J876" s="149"/>
      <c r="K876" s="149"/>
      <c r="L876" s="149"/>
      <c r="M876" s="149"/>
      <c r="N876" s="149"/>
      <c r="O876" s="149"/>
      <c r="P876" s="149"/>
      <c r="Q876" s="149"/>
      <c r="R876" s="91"/>
      <c r="S876" s="59"/>
      <c r="T876" s="72"/>
      <c r="U876" s="148"/>
      <c r="V876" s="148"/>
      <c r="W876" s="186"/>
      <c r="X876" s="186"/>
    </row>
    <row r="877" spans="1:36" ht="12.75" customHeight="1" outlineLevel="1">
      <c r="A877" s="159"/>
      <c r="B877" s="159"/>
      <c r="C877" s="159"/>
      <c r="D877" s="153"/>
      <c r="E877" s="149"/>
      <c r="F877" s="149"/>
      <c r="G877" s="149"/>
      <c r="H877" s="149"/>
      <c r="I877" s="149"/>
      <c r="J877" s="149"/>
      <c r="K877" s="149"/>
      <c r="L877" s="149"/>
      <c r="M877" s="149"/>
      <c r="N877" s="149"/>
      <c r="O877" s="149"/>
      <c r="P877" s="149"/>
      <c r="Q877" s="149"/>
      <c r="R877" s="91"/>
      <c r="S877" s="59"/>
      <c r="T877" s="72"/>
      <c r="U877" s="148"/>
      <c r="V877" s="148"/>
      <c r="W877" s="186"/>
      <c r="X877" s="186"/>
    </row>
    <row r="878" spans="1:36" ht="12.75" customHeight="1" outlineLevel="1">
      <c r="A878" s="159"/>
      <c r="B878" s="159"/>
      <c r="C878" s="159"/>
      <c r="D878" s="153"/>
      <c r="E878" s="149"/>
      <c r="F878" s="149"/>
      <c r="G878" s="149"/>
      <c r="H878" s="149"/>
      <c r="I878" s="149"/>
      <c r="J878" s="149"/>
      <c r="K878" s="149"/>
      <c r="L878" s="149"/>
      <c r="M878" s="149"/>
      <c r="N878" s="149"/>
      <c r="O878" s="149"/>
      <c r="P878" s="149"/>
      <c r="Q878" s="149"/>
      <c r="R878" s="91"/>
      <c r="S878" s="59"/>
      <c r="T878" s="72"/>
      <c r="U878" s="148"/>
      <c r="V878" s="148"/>
      <c r="W878" s="186"/>
      <c r="X878" s="186"/>
    </row>
    <row r="879" spans="1:36" ht="12.75" customHeight="1" outlineLevel="1">
      <c r="A879" s="159"/>
      <c r="B879" s="159"/>
      <c r="C879" s="159"/>
      <c r="D879" s="153"/>
      <c r="E879" s="149"/>
      <c r="F879" s="149"/>
      <c r="G879" s="149"/>
      <c r="H879" s="149"/>
      <c r="I879" s="149"/>
      <c r="J879" s="149"/>
      <c r="K879" s="149"/>
      <c r="L879" s="149"/>
      <c r="M879" s="149"/>
      <c r="N879" s="149"/>
      <c r="O879" s="149"/>
      <c r="P879" s="149"/>
      <c r="Q879" s="149"/>
      <c r="R879" s="91"/>
      <c r="S879" s="59"/>
      <c r="T879" s="72"/>
      <c r="U879" s="148"/>
      <c r="V879" s="148"/>
      <c r="W879" s="186"/>
      <c r="X879" s="186"/>
    </row>
    <row r="880" spans="1:36" ht="12.75" customHeight="1" outlineLevel="1">
      <c r="A880" s="159"/>
      <c r="B880" s="159"/>
      <c r="C880" s="159"/>
      <c r="D880" s="153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149"/>
      <c r="R880" s="91"/>
      <c r="S880" s="59"/>
      <c r="T880" s="72"/>
      <c r="U880" s="148"/>
      <c r="V880" s="148"/>
      <c r="W880" s="186"/>
      <c r="X880" s="186"/>
    </row>
    <row r="881" spans="1:24" ht="12.75" customHeight="1" outlineLevel="1">
      <c r="A881" s="159"/>
      <c r="B881" s="159"/>
      <c r="C881" s="159"/>
      <c r="D881" s="153"/>
      <c r="E881" s="149"/>
      <c r="F881" s="149"/>
      <c r="G881" s="149"/>
      <c r="H881" s="149"/>
      <c r="I881" s="149"/>
      <c r="J881" s="149"/>
      <c r="K881" s="149"/>
      <c r="L881" s="149"/>
      <c r="M881" s="149"/>
      <c r="N881" s="149"/>
      <c r="O881" s="149"/>
      <c r="P881" s="149"/>
      <c r="Q881" s="149"/>
      <c r="R881" s="91"/>
      <c r="S881" s="59"/>
      <c r="T881" s="72"/>
      <c r="U881" s="148"/>
      <c r="V881" s="148"/>
      <c r="W881" s="186"/>
      <c r="X881" s="186"/>
    </row>
    <row r="882" spans="1:24" ht="12.75" customHeight="1" outlineLevel="1">
      <c r="A882" s="159"/>
      <c r="B882" s="159"/>
      <c r="C882" s="159"/>
      <c r="D882" s="153"/>
      <c r="E882" s="149"/>
      <c r="F882" s="149"/>
      <c r="G882" s="149"/>
      <c r="H882" s="149"/>
      <c r="I882" s="149"/>
      <c r="J882" s="149"/>
      <c r="K882" s="149"/>
      <c r="L882" s="149"/>
      <c r="M882" s="149"/>
      <c r="N882" s="149"/>
      <c r="O882" s="149"/>
      <c r="P882" s="149"/>
      <c r="Q882" s="149"/>
      <c r="R882" s="91"/>
      <c r="S882" s="59"/>
      <c r="T882" s="72"/>
      <c r="U882" s="148"/>
      <c r="V882" s="148"/>
      <c r="W882" s="186"/>
      <c r="X882" s="186"/>
    </row>
    <row r="883" spans="1:24" ht="12.75" customHeight="1" outlineLevel="1">
      <c r="A883" s="159"/>
      <c r="B883" s="159"/>
      <c r="C883" s="159"/>
      <c r="D883" s="153"/>
      <c r="E883" s="149"/>
      <c r="F883" s="149"/>
      <c r="G883" s="149"/>
      <c r="H883" s="149"/>
      <c r="I883" s="149"/>
      <c r="J883" s="149"/>
      <c r="K883" s="149"/>
      <c r="L883" s="149"/>
      <c r="M883" s="149"/>
      <c r="N883" s="149"/>
      <c r="O883" s="149"/>
      <c r="P883" s="149"/>
      <c r="Q883" s="149"/>
      <c r="R883" s="91"/>
      <c r="S883" s="59"/>
      <c r="T883" s="72"/>
      <c r="U883" s="148"/>
      <c r="V883" s="148"/>
      <c r="W883" s="186"/>
      <c r="X883" s="186"/>
    </row>
    <row r="884" spans="1:24" ht="12.75" customHeight="1" outlineLevel="1">
      <c r="A884" s="159"/>
      <c r="B884" s="159"/>
      <c r="C884" s="159"/>
      <c r="D884" s="153"/>
      <c r="E884" s="149"/>
      <c r="F884" s="149"/>
      <c r="G884" s="149"/>
      <c r="H884" s="149"/>
      <c r="I884" s="149"/>
      <c r="J884" s="149"/>
      <c r="K884" s="149"/>
      <c r="L884" s="149"/>
      <c r="M884" s="149"/>
      <c r="N884" s="149"/>
      <c r="O884" s="149"/>
      <c r="P884" s="149"/>
      <c r="Q884" s="149"/>
      <c r="R884" s="91"/>
      <c r="S884" s="59"/>
      <c r="T884" s="72"/>
      <c r="U884" s="148"/>
      <c r="V884" s="148"/>
      <c r="W884" s="186"/>
      <c r="X884" s="186"/>
    </row>
    <row r="885" spans="1:24" ht="12.75" customHeight="1" outlineLevel="1">
      <c r="A885" s="159"/>
      <c r="B885" s="159"/>
      <c r="C885" s="159"/>
      <c r="D885" s="153"/>
      <c r="E885" s="149"/>
      <c r="F885" s="149"/>
      <c r="G885" s="149"/>
      <c r="H885" s="149"/>
      <c r="I885" s="149"/>
      <c r="J885" s="149"/>
      <c r="K885" s="149"/>
      <c r="L885" s="149"/>
      <c r="M885" s="149"/>
      <c r="N885" s="149"/>
      <c r="O885" s="149"/>
      <c r="P885" s="149"/>
      <c r="Q885" s="149"/>
      <c r="R885" s="91"/>
      <c r="S885" s="59"/>
      <c r="T885" s="72"/>
      <c r="U885" s="148"/>
      <c r="V885" s="148"/>
      <c r="W885" s="186"/>
      <c r="X885" s="186"/>
    </row>
    <row r="886" spans="1:24" ht="12.75" customHeight="1" outlineLevel="1">
      <c r="A886" s="159"/>
      <c r="B886" s="159"/>
      <c r="C886" s="159"/>
      <c r="D886" s="153"/>
      <c r="E886" s="149"/>
      <c r="F886" s="149"/>
      <c r="G886" s="149"/>
      <c r="H886" s="149"/>
      <c r="I886" s="149"/>
      <c r="J886" s="149"/>
      <c r="K886" s="149"/>
      <c r="L886" s="149"/>
      <c r="M886" s="149"/>
      <c r="N886" s="149"/>
      <c r="O886" s="149"/>
      <c r="P886" s="149"/>
      <c r="Q886" s="149"/>
      <c r="R886" s="91"/>
      <c r="S886" s="59"/>
      <c r="T886" s="72"/>
      <c r="U886" s="148"/>
      <c r="V886" s="148"/>
      <c r="W886" s="186"/>
      <c r="X886" s="186"/>
    </row>
    <row r="887" spans="1:24" ht="12.75" customHeight="1" outlineLevel="1">
      <c r="A887" s="159"/>
      <c r="B887" s="159"/>
      <c r="C887" s="159"/>
      <c r="D887" s="153"/>
      <c r="E887" s="149"/>
      <c r="F887" s="149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91"/>
      <c r="S887" s="59"/>
      <c r="T887" s="72"/>
      <c r="U887" s="148"/>
      <c r="V887" s="148"/>
      <c r="W887" s="186"/>
      <c r="X887" s="186"/>
    </row>
    <row r="888" spans="1:24" ht="12.75" customHeight="1" outlineLevel="1">
      <c r="A888" s="159"/>
      <c r="B888" s="159"/>
      <c r="C888" s="159"/>
      <c r="D888" s="153"/>
      <c r="E888" s="149"/>
      <c r="F888" s="149"/>
      <c r="G888" s="149"/>
      <c r="H888" s="149"/>
      <c r="I888" s="149"/>
      <c r="J888" s="149"/>
      <c r="K888" s="149"/>
      <c r="L888" s="149"/>
      <c r="M888" s="149"/>
      <c r="N888" s="149"/>
      <c r="O888" s="149"/>
      <c r="P888" s="149"/>
      <c r="Q888" s="149"/>
      <c r="R888" s="91"/>
      <c r="S888" s="59"/>
      <c r="T888" s="72"/>
      <c r="U888" s="148"/>
      <c r="V888" s="148"/>
      <c r="W888" s="186"/>
      <c r="X888" s="186"/>
    </row>
    <row r="889" spans="1:24" ht="12.75" customHeight="1" outlineLevel="1">
      <c r="A889" s="159"/>
      <c r="B889" s="159"/>
      <c r="C889" s="159"/>
      <c r="D889" s="153"/>
      <c r="E889" s="149"/>
      <c r="F889" s="149"/>
      <c r="G889" s="149"/>
      <c r="H889" s="149"/>
      <c r="I889" s="149"/>
      <c r="J889" s="149"/>
      <c r="K889" s="149"/>
      <c r="L889" s="149"/>
      <c r="M889" s="149"/>
      <c r="N889" s="149"/>
      <c r="O889" s="149"/>
      <c r="P889" s="149"/>
      <c r="Q889" s="149"/>
      <c r="R889" s="91"/>
      <c r="S889" s="59"/>
      <c r="T889" s="72"/>
      <c r="U889" s="148"/>
      <c r="V889" s="148"/>
      <c r="W889" s="186"/>
      <c r="X889" s="186"/>
    </row>
    <row r="890" spans="1:24" ht="12.75" customHeight="1" outlineLevel="1">
      <c r="A890" s="159"/>
      <c r="B890" s="159"/>
      <c r="C890" s="159"/>
      <c r="D890" s="153"/>
      <c r="E890" s="149"/>
      <c r="F890" s="149"/>
      <c r="G890" s="149"/>
      <c r="H890" s="149"/>
      <c r="I890" s="149"/>
      <c r="J890" s="149"/>
      <c r="K890" s="149"/>
      <c r="L890" s="149"/>
      <c r="M890" s="149"/>
      <c r="N890" s="149"/>
      <c r="O890" s="149"/>
      <c r="P890" s="149"/>
      <c r="Q890" s="149"/>
      <c r="R890" s="91"/>
      <c r="S890" s="59"/>
      <c r="T890" s="72"/>
      <c r="U890" s="148"/>
      <c r="V890" s="148"/>
      <c r="W890" s="186"/>
      <c r="X890" s="186"/>
    </row>
    <row r="891" spans="1:24" ht="12.75" customHeight="1" outlineLevel="1">
      <c r="A891" s="159"/>
      <c r="B891" s="159"/>
      <c r="C891" s="159"/>
      <c r="D891" s="153"/>
      <c r="E891" s="149"/>
      <c r="F891" s="149"/>
      <c r="G891" s="149"/>
      <c r="H891" s="149"/>
      <c r="I891" s="149"/>
      <c r="J891" s="149"/>
      <c r="K891" s="149"/>
      <c r="L891" s="149"/>
      <c r="M891" s="149"/>
      <c r="N891" s="149"/>
      <c r="O891" s="149"/>
      <c r="P891" s="149"/>
      <c r="Q891" s="149"/>
      <c r="R891" s="91"/>
      <c r="S891" s="59"/>
      <c r="T891" s="72"/>
      <c r="U891" s="147"/>
      <c r="V891" s="148"/>
      <c r="W891" s="186"/>
      <c r="X891" s="186"/>
    </row>
    <row r="892" spans="1:24" ht="12.75" customHeight="1" outlineLevel="1">
      <c r="A892" s="159"/>
      <c r="B892" s="159"/>
      <c r="C892" s="159"/>
      <c r="D892" s="153"/>
      <c r="E892" s="149"/>
      <c r="F892" s="149"/>
      <c r="G892" s="149"/>
      <c r="H892" s="149"/>
      <c r="I892" s="149"/>
      <c r="J892" s="149"/>
      <c r="K892" s="149"/>
      <c r="L892" s="149"/>
      <c r="M892" s="149"/>
      <c r="N892" s="149"/>
      <c r="O892" s="149"/>
      <c r="P892" s="149"/>
      <c r="Q892" s="149"/>
      <c r="R892" s="91"/>
      <c r="S892" s="59"/>
      <c r="T892" s="72"/>
      <c r="U892" s="148"/>
      <c r="V892" s="148"/>
      <c r="W892" s="186"/>
      <c r="X892" s="186"/>
    </row>
    <row r="893" spans="1:24" ht="12.75" customHeight="1" outlineLevel="1">
      <c r="A893" s="159"/>
      <c r="B893" s="159"/>
      <c r="C893" s="159"/>
      <c r="D893" s="153"/>
      <c r="E893" s="149"/>
      <c r="F893" s="149"/>
      <c r="G893" s="149"/>
      <c r="H893" s="149"/>
      <c r="I893" s="149"/>
      <c r="J893" s="149"/>
      <c r="K893" s="149"/>
      <c r="L893" s="149"/>
      <c r="M893" s="149"/>
      <c r="N893" s="149"/>
      <c r="O893" s="149"/>
      <c r="P893" s="149"/>
      <c r="Q893" s="149"/>
      <c r="R893" s="91"/>
      <c r="S893" s="59"/>
      <c r="T893" s="72"/>
      <c r="U893" s="148"/>
      <c r="V893" s="148"/>
      <c r="W893" s="186"/>
      <c r="X893" s="186"/>
    </row>
    <row r="894" spans="1:24" ht="12.75" customHeight="1" outlineLevel="1">
      <c r="A894" s="159"/>
      <c r="B894" s="159"/>
      <c r="C894" s="159"/>
      <c r="D894" s="153"/>
      <c r="E894" s="149"/>
      <c r="F894" s="149"/>
      <c r="G894" s="149"/>
      <c r="H894" s="149"/>
      <c r="I894" s="149"/>
      <c r="J894" s="149"/>
      <c r="K894" s="149"/>
      <c r="L894" s="149"/>
      <c r="M894" s="149"/>
      <c r="N894" s="149"/>
      <c r="O894" s="149"/>
      <c r="P894" s="149"/>
      <c r="Q894" s="149"/>
      <c r="R894" s="91"/>
      <c r="S894" s="59"/>
      <c r="T894" s="72"/>
      <c r="U894" s="148"/>
      <c r="V894" s="148"/>
      <c r="W894" s="186"/>
      <c r="X894" s="186"/>
    </row>
    <row r="895" spans="1:24" ht="12.75" customHeight="1" outlineLevel="1">
      <c r="A895" s="159"/>
      <c r="B895" s="159"/>
      <c r="C895" s="159"/>
      <c r="D895" s="153"/>
      <c r="E895" s="149"/>
      <c r="F895" s="149"/>
      <c r="G895" s="149"/>
      <c r="H895" s="149"/>
      <c r="I895" s="149"/>
      <c r="J895" s="149"/>
      <c r="K895" s="149"/>
      <c r="L895" s="149"/>
      <c r="M895" s="149"/>
      <c r="N895" s="149"/>
      <c r="O895" s="149"/>
      <c r="P895" s="149"/>
      <c r="Q895" s="149"/>
      <c r="R895" s="91"/>
      <c r="S895" s="59"/>
      <c r="T895" s="72"/>
      <c r="U895" s="148"/>
      <c r="V895" s="148"/>
      <c r="W895" s="186"/>
      <c r="X895" s="186"/>
    </row>
    <row r="896" spans="1:24" ht="12.75" customHeight="1" outlineLevel="1">
      <c r="A896" s="159"/>
      <c r="B896" s="159"/>
      <c r="C896" s="159"/>
      <c r="D896" s="153"/>
      <c r="E896" s="149"/>
      <c r="F896" s="149"/>
      <c r="G896" s="149"/>
      <c r="H896" s="149"/>
      <c r="I896" s="149"/>
      <c r="J896" s="149"/>
      <c r="K896" s="149"/>
      <c r="L896" s="149"/>
      <c r="M896" s="149"/>
      <c r="N896" s="149"/>
      <c r="O896" s="149"/>
      <c r="P896" s="149"/>
      <c r="Q896" s="149"/>
      <c r="R896" s="91"/>
      <c r="S896" s="59"/>
      <c r="T896" s="72"/>
      <c r="U896" s="148"/>
      <c r="V896" s="148"/>
      <c r="W896" s="186"/>
      <c r="X896" s="186"/>
    </row>
    <row r="897" spans="1:24" ht="12.75" customHeight="1" outlineLevel="1">
      <c r="A897" s="159"/>
      <c r="B897" s="159"/>
      <c r="C897" s="159"/>
      <c r="D897" s="153"/>
      <c r="E897" s="149"/>
      <c r="F897" s="149"/>
      <c r="G897" s="149"/>
      <c r="H897" s="149"/>
      <c r="I897" s="149"/>
      <c r="J897" s="149"/>
      <c r="K897" s="149"/>
      <c r="L897" s="149"/>
      <c r="M897" s="149"/>
      <c r="N897" s="149"/>
      <c r="O897" s="149"/>
      <c r="P897" s="149"/>
      <c r="Q897" s="149"/>
      <c r="R897" s="91"/>
      <c r="S897" s="59"/>
      <c r="T897" s="72"/>
      <c r="U897" s="148"/>
      <c r="V897" s="148"/>
      <c r="W897" s="186"/>
      <c r="X897" s="186"/>
    </row>
    <row r="898" spans="1:24" ht="12.75" customHeight="1" outlineLevel="1">
      <c r="A898" s="159"/>
      <c r="B898" s="159"/>
      <c r="C898" s="159"/>
      <c r="D898" s="153"/>
      <c r="E898" s="149"/>
      <c r="F898" s="149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91"/>
      <c r="S898" s="59"/>
      <c r="T898" s="72"/>
      <c r="U898" s="148"/>
      <c r="V898" s="148"/>
      <c r="W898" s="186"/>
      <c r="X898" s="186"/>
    </row>
    <row r="899" spans="1:24" ht="12.75" customHeight="1" outlineLevel="1">
      <c r="A899" s="159"/>
      <c r="B899" s="159"/>
      <c r="C899" s="159"/>
      <c r="D899" s="153"/>
      <c r="E899" s="149"/>
      <c r="F899" s="149"/>
      <c r="G899" s="149"/>
      <c r="H899" s="149"/>
      <c r="I899" s="149"/>
      <c r="J899" s="149"/>
      <c r="K899" s="149"/>
      <c r="L899" s="149"/>
      <c r="M899" s="149"/>
      <c r="N899" s="149"/>
      <c r="O899" s="149"/>
      <c r="P899" s="149"/>
      <c r="Q899" s="149"/>
      <c r="R899" s="91"/>
      <c r="S899" s="59"/>
      <c r="T899" s="72"/>
      <c r="U899" s="148"/>
      <c r="V899" s="148"/>
      <c r="W899" s="186"/>
      <c r="X899" s="186"/>
    </row>
    <row r="900" spans="1:24" ht="12.75" customHeight="1" outlineLevel="1">
      <c r="A900" s="159"/>
      <c r="B900" s="159"/>
      <c r="C900" s="159"/>
      <c r="D900" s="153"/>
      <c r="E900" s="149"/>
      <c r="F900" s="149"/>
      <c r="G900" s="149"/>
      <c r="H900" s="149"/>
      <c r="I900" s="149"/>
      <c r="J900" s="149"/>
      <c r="K900" s="149"/>
      <c r="L900" s="149"/>
      <c r="M900" s="149"/>
      <c r="N900" s="149"/>
      <c r="O900" s="149"/>
      <c r="P900" s="149"/>
      <c r="Q900" s="149"/>
      <c r="R900" s="91"/>
      <c r="S900" s="59"/>
      <c r="T900" s="72"/>
      <c r="U900" s="148"/>
      <c r="V900" s="148"/>
      <c r="W900" s="186"/>
      <c r="X900" s="186"/>
    </row>
    <row r="901" spans="1:24" ht="12.75" customHeight="1" outlineLevel="1">
      <c r="A901" s="159"/>
      <c r="B901" s="159"/>
      <c r="C901" s="159"/>
      <c r="D901" s="153"/>
      <c r="E901" s="149"/>
      <c r="F901" s="149"/>
      <c r="G901" s="149"/>
      <c r="H901" s="149"/>
      <c r="I901" s="149"/>
      <c r="J901" s="149"/>
      <c r="K901" s="149"/>
      <c r="L901" s="149"/>
      <c r="M901" s="149"/>
      <c r="N901" s="149"/>
      <c r="O901" s="149"/>
      <c r="P901" s="149"/>
      <c r="Q901" s="149"/>
      <c r="R901" s="91"/>
      <c r="S901" s="59"/>
      <c r="T901" s="72"/>
      <c r="U901" s="148"/>
      <c r="V901" s="148"/>
      <c r="W901" s="186"/>
      <c r="X901" s="186"/>
    </row>
    <row r="902" spans="1:24" ht="12.75" customHeight="1" outlineLevel="1">
      <c r="A902" s="159"/>
      <c r="B902" s="159"/>
      <c r="C902" s="159"/>
      <c r="D902" s="153"/>
      <c r="E902" s="149"/>
      <c r="F902" s="149"/>
      <c r="G902" s="149"/>
      <c r="H902" s="149"/>
      <c r="I902" s="149"/>
      <c r="J902" s="149"/>
      <c r="K902" s="149"/>
      <c r="L902" s="149"/>
      <c r="M902" s="149"/>
      <c r="N902" s="149"/>
      <c r="O902" s="149"/>
      <c r="P902" s="149"/>
      <c r="Q902" s="149"/>
      <c r="R902" s="91"/>
      <c r="S902" s="59"/>
      <c r="T902" s="72"/>
      <c r="U902" s="148"/>
      <c r="V902" s="148"/>
      <c r="W902" s="186"/>
      <c r="X902" s="186"/>
    </row>
    <row r="903" spans="1:24" ht="12.75" customHeight="1" outlineLevel="1">
      <c r="A903" s="159"/>
      <c r="B903" s="159"/>
      <c r="C903" s="159"/>
      <c r="D903" s="153"/>
      <c r="E903" s="149"/>
      <c r="F903" s="149"/>
      <c r="G903" s="149"/>
      <c r="H903" s="149"/>
      <c r="I903" s="149"/>
      <c r="J903" s="149"/>
      <c r="K903" s="149"/>
      <c r="L903" s="149"/>
      <c r="M903" s="149"/>
      <c r="N903" s="149"/>
      <c r="O903" s="149"/>
      <c r="P903" s="149"/>
      <c r="Q903" s="149"/>
      <c r="R903" s="91"/>
      <c r="S903" s="59"/>
      <c r="T903" s="72"/>
      <c r="U903" s="148"/>
      <c r="V903" s="148"/>
      <c r="W903" s="186"/>
      <c r="X903" s="186"/>
    </row>
    <row r="904" spans="1:24" ht="12.75" customHeight="1" outlineLevel="1">
      <c r="A904" s="159"/>
      <c r="B904" s="159"/>
      <c r="C904" s="159"/>
      <c r="D904" s="153"/>
      <c r="E904" s="149"/>
      <c r="F904" s="149"/>
      <c r="G904" s="149"/>
      <c r="H904" s="149"/>
      <c r="I904" s="149"/>
      <c r="J904" s="149"/>
      <c r="K904" s="149"/>
      <c r="L904" s="149"/>
      <c r="M904" s="149"/>
      <c r="N904" s="149"/>
      <c r="O904" s="149"/>
      <c r="P904" s="149"/>
      <c r="Q904" s="149"/>
      <c r="R904" s="91"/>
      <c r="S904" s="59"/>
      <c r="T904" s="72"/>
      <c r="U904" s="148"/>
      <c r="V904" s="148"/>
      <c r="W904" s="186"/>
      <c r="X904" s="186"/>
    </row>
    <row r="905" spans="1:24" ht="12.75" customHeight="1" outlineLevel="1">
      <c r="A905" s="159"/>
      <c r="B905" s="159"/>
      <c r="C905" s="159"/>
      <c r="D905" s="153"/>
      <c r="E905" s="149"/>
      <c r="F905" s="149"/>
      <c r="G905" s="149"/>
      <c r="H905" s="149"/>
      <c r="I905" s="149"/>
      <c r="J905" s="149"/>
      <c r="K905" s="149"/>
      <c r="L905" s="149"/>
      <c r="M905" s="149"/>
      <c r="N905" s="149"/>
      <c r="O905" s="149"/>
      <c r="P905" s="149"/>
      <c r="Q905" s="149"/>
      <c r="R905" s="91"/>
      <c r="S905" s="59"/>
      <c r="T905" s="72"/>
      <c r="U905" s="148"/>
      <c r="V905" s="148"/>
      <c r="W905" s="186"/>
      <c r="X905" s="186"/>
    </row>
    <row r="906" spans="1:24" ht="12.75" customHeight="1" outlineLevel="1">
      <c r="A906" s="159"/>
      <c r="B906" s="159"/>
      <c r="C906" s="159"/>
      <c r="D906" s="153"/>
      <c r="E906" s="149"/>
      <c r="F906" s="149"/>
      <c r="G906" s="149"/>
      <c r="H906" s="149"/>
      <c r="I906" s="149"/>
      <c r="J906" s="149"/>
      <c r="K906" s="149"/>
      <c r="L906" s="149"/>
      <c r="M906" s="149"/>
      <c r="N906" s="149"/>
      <c r="O906" s="149"/>
      <c r="P906" s="149"/>
      <c r="Q906" s="149"/>
      <c r="R906" s="91"/>
      <c r="S906" s="59"/>
      <c r="T906" s="72"/>
      <c r="U906" s="148"/>
      <c r="V906" s="148"/>
      <c r="W906" s="186"/>
      <c r="X906" s="186"/>
    </row>
    <row r="907" spans="1:24" ht="12.75" customHeight="1" outlineLevel="1">
      <c r="A907" s="159"/>
      <c r="B907" s="159"/>
      <c r="C907" s="159"/>
      <c r="D907" s="153"/>
      <c r="E907" s="149"/>
      <c r="F907" s="149"/>
      <c r="G907" s="149"/>
      <c r="H907" s="149"/>
      <c r="I907" s="149"/>
      <c r="J907" s="149"/>
      <c r="K907" s="149"/>
      <c r="L907" s="149"/>
      <c r="M907" s="149"/>
      <c r="N907" s="149"/>
      <c r="O907" s="149"/>
      <c r="P907" s="149"/>
      <c r="Q907" s="149"/>
      <c r="R907" s="91"/>
      <c r="S907" s="59"/>
      <c r="T907" s="72"/>
      <c r="U907" s="148"/>
      <c r="V907" s="148"/>
      <c r="W907" s="186"/>
      <c r="X907" s="186"/>
    </row>
    <row r="908" spans="1:24" ht="12.75" customHeight="1" outlineLevel="1">
      <c r="A908" s="159"/>
      <c r="B908" s="159"/>
      <c r="C908" s="159"/>
      <c r="D908" s="153"/>
      <c r="E908" s="149"/>
      <c r="F908" s="149"/>
      <c r="G908" s="149"/>
      <c r="H908" s="149"/>
      <c r="I908" s="149"/>
      <c r="J908" s="149"/>
      <c r="K908" s="149"/>
      <c r="L908" s="149"/>
      <c r="M908" s="149"/>
      <c r="N908" s="149"/>
      <c r="O908" s="149"/>
      <c r="P908" s="149"/>
      <c r="Q908" s="149"/>
      <c r="R908" s="91"/>
      <c r="S908" s="59"/>
      <c r="T908" s="72"/>
      <c r="U908" s="148"/>
      <c r="V908" s="148"/>
      <c r="W908" s="186"/>
      <c r="X908" s="186"/>
    </row>
    <row r="909" spans="1:24" ht="12.75" customHeight="1" outlineLevel="1">
      <c r="A909" s="159"/>
      <c r="B909" s="159"/>
      <c r="C909" s="159"/>
      <c r="D909" s="153"/>
      <c r="E909" s="149"/>
      <c r="F909" s="149"/>
      <c r="G909" s="149"/>
      <c r="H909" s="149"/>
      <c r="I909" s="149"/>
      <c r="J909" s="149"/>
      <c r="K909" s="149"/>
      <c r="L909" s="149"/>
      <c r="M909" s="149"/>
      <c r="N909" s="149"/>
      <c r="O909" s="149"/>
      <c r="P909" s="149"/>
      <c r="Q909" s="149"/>
      <c r="R909" s="91"/>
      <c r="S909" s="59"/>
      <c r="T909" s="72"/>
      <c r="U909" s="148"/>
      <c r="V909" s="148"/>
      <c r="W909" s="186"/>
      <c r="X909" s="186"/>
    </row>
    <row r="910" spans="1:24" ht="12.75" customHeight="1" outlineLevel="1">
      <c r="A910" s="159"/>
      <c r="B910" s="159"/>
      <c r="C910" s="159"/>
      <c r="D910" s="153"/>
      <c r="E910" s="149"/>
      <c r="F910" s="149"/>
      <c r="G910" s="149"/>
      <c r="H910" s="149"/>
      <c r="I910" s="149"/>
      <c r="J910" s="149"/>
      <c r="K910" s="149"/>
      <c r="L910" s="149"/>
      <c r="M910" s="149"/>
      <c r="N910" s="149"/>
      <c r="O910" s="149"/>
      <c r="P910" s="149"/>
      <c r="Q910" s="149"/>
      <c r="R910" s="91"/>
      <c r="S910" s="59"/>
      <c r="T910" s="72"/>
      <c r="U910" s="148"/>
      <c r="V910" s="148"/>
      <c r="W910" s="186"/>
      <c r="X910" s="186"/>
    </row>
    <row r="911" spans="1:24" ht="12.75" customHeight="1" outlineLevel="1">
      <c r="A911" s="159"/>
      <c r="B911" s="159"/>
      <c r="C911" s="159"/>
      <c r="D911" s="153"/>
      <c r="E911" s="149"/>
      <c r="F911" s="149"/>
      <c r="G911" s="149"/>
      <c r="H911" s="149"/>
      <c r="I911" s="149"/>
      <c r="J911" s="149"/>
      <c r="K911" s="149"/>
      <c r="L911" s="149"/>
      <c r="M911" s="149"/>
      <c r="N911" s="149"/>
      <c r="O911" s="149"/>
      <c r="P911" s="149"/>
      <c r="Q911" s="149"/>
      <c r="R911" s="91"/>
      <c r="S911" s="59"/>
      <c r="T911" s="72"/>
      <c r="U911" s="148"/>
      <c r="V911" s="148"/>
      <c r="W911" s="186"/>
      <c r="X911" s="186"/>
    </row>
    <row r="912" spans="1:24" ht="12.75" customHeight="1" outlineLevel="1">
      <c r="A912" s="159"/>
      <c r="B912" s="159"/>
      <c r="C912" s="159"/>
      <c r="D912" s="153"/>
      <c r="E912" s="149"/>
      <c r="F912" s="149"/>
      <c r="G912" s="149"/>
      <c r="H912" s="149"/>
      <c r="I912" s="149"/>
      <c r="J912" s="149"/>
      <c r="K912" s="149"/>
      <c r="L912" s="149"/>
      <c r="M912" s="149"/>
      <c r="N912" s="149"/>
      <c r="O912" s="149"/>
      <c r="P912" s="149"/>
      <c r="Q912" s="149"/>
      <c r="R912" s="91"/>
      <c r="S912" s="59"/>
      <c r="T912" s="72"/>
      <c r="U912" s="148"/>
      <c r="V912" s="148"/>
      <c r="W912" s="186"/>
      <c r="X912" s="186"/>
    </row>
    <row r="913" spans="1:24" ht="12.75" customHeight="1" outlineLevel="1">
      <c r="A913" s="159"/>
      <c r="B913" s="159"/>
      <c r="C913" s="159"/>
      <c r="D913" s="153"/>
      <c r="E913" s="149"/>
      <c r="F913" s="149"/>
      <c r="G913" s="149"/>
      <c r="H913" s="149"/>
      <c r="I913" s="149"/>
      <c r="J913" s="149"/>
      <c r="K913" s="149"/>
      <c r="L913" s="149"/>
      <c r="M913" s="149"/>
      <c r="N913" s="149"/>
      <c r="O913" s="149"/>
      <c r="P913" s="149"/>
      <c r="Q913" s="149"/>
      <c r="R913" s="91"/>
      <c r="S913" s="59"/>
      <c r="T913" s="72"/>
      <c r="U913" s="148"/>
      <c r="V913" s="148"/>
      <c r="W913" s="186"/>
      <c r="X913" s="186"/>
    </row>
    <row r="914" spans="1:24" ht="12.75" customHeight="1" outlineLevel="1">
      <c r="A914" s="159"/>
      <c r="B914" s="159"/>
      <c r="C914" s="159"/>
      <c r="D914" s="153"/>
      <c r="E914" s="149"/>
      <c r="F914" s="149"/>
      <c r="G914" s="149"/>
      <c r="H914" s="149"/>
      <c r="I914" s="149"/>
      <c r="J914" s="149"/>
      <c r="K914" s="149"/>
      <c r="L914" s="149"/>
      <c r="M914" s="149"/>
      <c r="N914" s="149"/>
      <c r="O914" s="149"/>
      <c r="P914" s="149"/>
      <c r="Q914" s="149"/>
      <c r="R914" s="91"/>
      <c r="S914" s="59"/>
      <c r="T914" s="72"/>
      <c r="U914" s="148"/>
      <c r="V914" s="148"/>
      <c r="W914" s="186"/>
      <c r="X914" s="186"/>
    </row>
    <row r="915" spans="1:24" ht="12.75" customHeight="1" outlineLevel="1">
      <c r="A915" s="159"/>
      <c r="B915" s="159"/>
      <c r="C915" s="159"/>
      <c r="D915" s="153"/>
      <c r="E915" s="149"/>
      <c r="F915" s="149"/>
      <c r="G915" s="149"/>
      <c r="H915" s="149"/>
      <c r="I915" s="149"/>
      <c r="J915" s="149"/>
      <c r="K915" s="149"/>
      <c r="L915" s="149"/>
      <c r="M915" s="149"/>
      <c r="N915" s="149"/>
      <c r="O915" s="149"/>
      <c r="P915" s="149"/>
      <c r="Q915" s="149"/>
      <c r="R915" s="91"/>
      <c r="S915" s="59"/>
      <c r="T915" s="72"/>
      <c r="U915" s="148"/>
      <c r="V915" s="148"/>
      <c r="W915" s="186"/>
      <c r="X915" s="186"/>
    </row>
    <row r="916" spans="1:24" ht="12.75" customHeight="1" outlineLevel="1">
      <c r="A916" s="159"/>
      <c r="B916" s="159"/>
      <c r="C916" s="159"/>
      <c r="D916" s="153"/>
      <c r="E916" s="149"/>
      <c r="F916" s="149"/>
      <c r="G916" s="149"/>
      <c r="H916" s="149"/>
      <c r="I916" s="149"/>
      <c r="J916" s="149"/>
      <c r="K916" s="149"/>
      <c r="L916" s="149"/>
      <c r="M916" s="149"/>
      <c r="N916" s="149"/>
      <c r="O916" s="149"/>
      <c r="P916" s="149"/>
      <c r="Q916" s="149"/>
      <c r="R916" s="91"/>
      <c r="S916" s="59"/>
      <c r="T916" s="72"/>
      <c r="U916" s="148"/>
      <c r="V916" s="148"/>
      <c r="W916" s="186"/>
      <c r="X916" s="186"/>
    </row>
    <row r="917" spans="1:24" ht="12.75" customHeight="1" outlineLevel="1">
      <c r="A917" s="159"/>
      <c r="B917" s="159"/>
      <c r="C917" s="159"/>
      <c r="D917" s="153"/>
      <c r="E917" s="149"/>
      <c r="F917" s="149"/>
      <c r="G917" s="149"/>
      <c r="H917" s="149"/>
      <c r="I917" s="149"/>
      <c r="J917" s="149"/>
      <c r="K917" s="149"/>
      <c r="L917" s="149"/>
      <c r="M917" s="149"/>
      <c r="N917" s="149"/>
      <c r="O917" s="149"/>
      <c r="P917" s="149"/>
      <c r="Q917" s="149"/>
      <c r="R917" s="91"/>
      <c r="S917" s="59"/>
      <c r="T917" s="72"/>
      <c r="U917" s="148"/>
      <c r="V917" s="148"/>
      <c r="W917" s="186"/>
      <c r="X917" s="186"/>
    </row>
    <row r="918" spans="1:24" ht="12.75" customHeight="1" outlineLevel="1">
      <c r="A918" s="159"/>
      <c r="B918" s="159"/>
      <c r="C918" s="159"/>
      <c r="D918" s="153"/>
      <c r="E918" s="149"/>
      <c r="F918" s="149"/>
      <c r="G918" s="149"/>
      <c r="H918" s="149"/>
      <c r="I918" s="149"/>
      <c r="J918" s="149"/>
      <c r="K918" s="149"/>
      <c r="L918" s="149"/>
      <c r="M918" s="149"/>
      <c r="N918" s="149"/>
      <c r="O918" s="149"/>
      <c r="P918" s="149"/>
      <c r="Q918" s="149"/>
      <c r="R918" s="91"/>
      <c r="S918" s="59"/>
      <c r="T918" s="72"/>
      <c r="U918" s="148"/>
      <c r="V918" s="148"/>
      <c r="W918" s="186"/>
      <c r="X918" s="186"/>
    </row>
    <row r="919" spans="1:24" ht="12.75" customHeight="1" outlineLevel="1">
      <c r="A919" s="159"/>
      <c r="B919" s="159"/>
      <c r="C919" s="159"/>
      <c r="D919" s="153"/>
      <c r="E919" s="149"/>
      <c r="F919" s="149"/>
      <c r="G919" s="149"/>
      <c r="H919" s="149"/>
      <c r="I919" s="149"/>
      <c r="J919" s="149"/>
      <c r="K919" s="149"/>
      <c r="L919" s="149"/>
      <c r="M919" s="149"/>
      <c r="N919" s="149"/>
      <c r="O919" s="149"/>
      <c r="P919" s="149"/>
      <c r="Q919" s="149"/>
      <c r="R919" s="91"/>
      <c r="S919" s="59"/>
      <c r="T919" s="72"/>
      <c r="U919" s="148"/>
      <c r="V919" s="148"/>
      <c r="W919" s="186"/>
      <c r="X919" s="186"/>
    </row>
    <row r="920" spans="1:24" ht="12.75" customHeight="1" outlineLevel="1">
      <c r="A920" s="159"/>
      <c r="B920" s="159"/>
      <c r="C920" s="159"/>
      <c r="D920" s="153"/>
      <c r="E920" s="149"/>
      <c r="F920" s="149"/>
      <c r="G920" s="149"/>
      <c r="H920" s="149"/>
      <c r="I920" s="149"/>
      <c r="J920" s="149"/>
      <c r="K920" s="149"/>
      <c r="L920" s="149"/>
      <c r="M920" s="149"/>
      <c r="N920" s="149"/>
      <c r="O920" s="149"/>
      <c r="P920" s="149"/>
      <c r="Q920" s="149"/>
      <c r="R920" s="91"/>
      <c r="S920" s="59"/>
      <c r="T920" s="72"/>
      <c r="U920" s="148"/>
      <c r="V920" s="148"/>
      <c r="W920" s="186"/>
      <c r="X920" s="186"/>
    </row>
    <row r="921" spans="1:24" ht="12.75" customHeight="1" outlineLevel="1">
      <c r="A921" s="159"/>
      <c r="B921" s="159"/>
      <c r="C921" s="159"/>
      <c r="D921" s="153"/>
      <c r="E921" s="149"/>
      <c r="F921" s="149"/>
      <c r="G921" s="149"/>
      <c r="H921" s="149"/>
      <c r="I921" s="149"/>
      <c r="J921" s="149"/>
      <c r="K921" s="149"/>
      <c r="L921" s="149"/>
      <c r="M921" s="149"/>
      <c r="N921" s="149"/>
      <c r="O921" s="149"/>
      <c r="P921" s="149"/>
      <c r="Q921" s="149"/>
      <c r="R921" s="91"/>
      <c r="S921" s="59"/>
      <c r="T921" s="72"/>
      <c r="U921" s="148"/>
      <c r="V921" s="148"/>
      <c r="W921" s="186"/>
      <c r="X921" s="186"/>
    </row>
    <row r="922" spans="1:24" ht="12.75" customHeight="1" outlineLevel="1">
      <c r="A922" s="159"/>
      <c r="B922" s="159"/>
      <c r="C922" s="159"/>
      <c r="D922" s="153"/>
      <c r="E922" s="149"/>
      <c r="F922" s="149"/>
      <c r="G922" s="149"/>
      <c r="H922" s="149"/>
      <c r="I922" s="149"/>
      <c r="J922" s="149"/>
      <c r="K922" s="149"/>
      <c r="L922" s="149"/>
      <c r="M922" s="149"/>
      <c r="N922" s="149"/>
      <c r="O922" s="149"/>
      <c r="P922" s="149"/>
      <c r="Q922" s="149"/>
      <c r="R922" s="91"/>
      <c r="S922" s="59"/>
      <c r="T922" s="72"/>
      <c r="U922" s="147"/>
      <c r="V922" s="148"/>
      <c r="W922" s="186"/>
      <c r="X922" s="186"/>
    </row>
    <row r="923" spans="1:24" ht="12.75" customHeight="1" outlineLevel="1">
      <c r="A923" s="159"/>
      <c r="B923" s="159"/>
      <c r="C923" s="159"/>
      <c r="D923" s="153"/>
      <c r="E923" s="149"/>
      <c r="F923" s="149"/>
      <c r="G923" s="149"/>
      <c r="H923" s="149"/>
      <c r="I923" s="149"/>
      <c r="J923" s="149"/>
      <c r="K923" s="149"/>
      <c r="L923" s="149"/>
      <c r="M923" s="149"/>
      <c r="N923" s="149"/>
      <c r="O923" s="149"/>
      <c r="P923" s="149"/>
      <c r="Q923" s="149"/>
      <c r="R923" s="91"/>
      <c r="S923" s="59"/>
      <c r="T923" s="72"/>
      <c r="U923" s="148"/>
      <c r="V923" s="148"/>
      <c r="W923" s="186"/>
      <c r="X923" s="186"/>
    </row>
    <row r="924" spans="1:24" ht="12.75" customHeight="1" outlineLevel="1">
      <c r="A924" s="159"/>
      <c r="B924" s="159"/>
      <c r="C924" s="159"/>
      <c r="D924" s="153"/>
      <c r="E924" s="149"/>
      <c r="F924" s="149"/>
      <c r="G924" s="149"/>
      <c r="H924" s="149"/>
      <c r="I924" s="149"/>
      <c r="J924" s="149"/>
      <c r="K924" s="149"/>
      <c r="L924" s="149"/>
      <c r="M924" s="149"/>
      <c r="N924" s="149"/>
      <c r="O924" s="149"/>
      <c r="P924" s="149"/>
      <c r="Q924" s="149"/>
      <c r="R924" s="91"/>
      <c r="S924" s="59"/>
      <c r="T924" s="72"/>
      <c r="U924" s="148"/>
      <c r="V924" s="148"/>
      <c r="W924" s="186"/>
      <c r="X924" s="186"/>
    </row>
    <row r="925" spans="1:24" ht="12.75" customHeight="1" outlineLevel="1">
      <c r="A925" s="159"/>
      <c r="B925" s="159"/>
      <c r="C925" s="159"/>
      <c r="D925" s="153"/>
      <c r="E925" s="149"/>
      <c r="F925" s="149"/>
      <c r="G925" s="149"/>
      <c r="H925" s="149"/>
      <c r="I925" s="149"/>
      <c r="J925" s="149"/>
      <c r="K925" s="149"/>
      <c r="L925" s="149"/>
      <c r="M925" s="149"/>
      <c r="N925" s="149"/>
      <c r="O925" s="149"/>
      <c r="P925" s="149"/>
      <c r="Q925" s="149"/>
      <c r="R925" s="91"/>
      <c r="S925" s="59"/>
      <c r="T925" s="72"/>
      <c r="U925" s="148"/>
      <c r="V925" s="148"/>
      <c r="W925" s="186"/>
      <c r="X925" s="186"/>
    </row>
    <row r="926" spans="1:24" ht="12.75" customHeight="1" outlineLevel="1">
      <c r="A926" s="159"/>
      <c r="B926" s="159"/>
      <c r="C926" s="159"/>
      <c r="D926" s="153"/>
      <c r="E926" s="149"/>
      <c r="F926" s="149"/>
      <c r="G926" s="149"/>
      <c r="H926" s="149"/>
      <c r="I926" s="149"/>
      <c r="J926" s="149"/>
      <c r="K926" s="149"/>
      <c r="L926" s="149"/>
      <c r="M926" s="149"/>
      <c r="N926" s="149"/>
      <c r="O926" s="149"/>
      <c r="P926" s="149"/>
      <c r="Q926" s="149"/>
      <c r="R926" s="91"/>
      <c r="S926" s="59"/>
      <c r="T926" s="72"/>
      <c r="U926" s="148"/>
      <c r="V926" s="148"/>
      <c r="W926" s="186"/>
      <c r="X926" s="186"/>
    </row>
    <row r="927" spans="1:24" ht="12.75" customHeight="1" outlineLevel="1">
      <c r="A927" s="159"/>
      <c r="B927" s="159"/>
      <c r="C927" s="159"/>
      <c r="D927" s="153"/>
      <c r="E927" s="149"/>
      <c r="F927" s="149"/>
      <c r="G927" s="149"/>
      <c r="H927" s="149"/>
      <c r="I927" s="149"/>
      <c r="J927" s="149"/>
      <c r="K927" s="149"/>
      <c r="L927" s="149"/>
      <c r="M927" s="149"/>
      <c r="N927" s="149"/>
      <c r="O927" s="149"/>
      <c r="P927" s="149"/>
      <c r="Q927" s="149"/>
      <c r="R927" s="91"/>
      <c r="S927" s="59"/>
      <c r="T927" s="72"/>
      <c r="U927" s="148"/>
      <c r="V927" s="148"/>
      <c r="W927" s="186"/>
      <c r="X927" s="186"/>
    </row>
    <row r="928" spans="1:24" ht="12.75" customHeight="1" outlineLevel="1">
      <c r="A928" s="159"/>
      <c r="B928" s="159"/>
      <c r="C928" s="159"/>
      <c r="D928" s="153"/>
      <c r="E928" s="149"/>
      <c r="F928" s="149"/>
      <c r="G928" s="149"/>
      <c r="H928" s="149"/>
      <c r="I928" s="149"/>
      <c r="J928" s="149"/>
      <c r="K928" s="149"/>
      <c r="L928" s="149"/>
      <c r="M928" s="149"/>
      <c r="N928" s="149"/>
      <c r="O928" s="149"/>
      <c r="P928" s="149"/>
      <c r="Q928" s="149"/>
      <c r="R928" s="91"/>
      <c r="S928" s="59"/>
      <c r="T928" s="72"/>
      <c r="U928" s="148"/>
      <c r="V928" s="148"/>
      <c r="W928" s="186"/>
      <c r="X928" s="186"/>
    </row>
    <row r="929" spans="1:24" ht="12.75" customHeight="1" outlineLevel="1">
      <c r="A929" s="159"/>
      <c r="B929" s="159"/>
      <c r="C929" s="159"/>
      <c r="D929" s="153"/>
      <c r="E929" s="149"/>
      <c r="F929" s="149"/>
      <c r="G929" s="149"/>
      <c r="H929" s="149"/>
      <c r="I929" s="149"/>
      <c r="J929" s="149"/>
      <c r="K929" s="149"/>
      <c r="L929" s="149"/>
      <c r="M929" s="149"/>
      <c r="N929" s="149"/>
      <c r="O929" s="149"/>
      <c r="P929" s="149"/>
      <c r="Q929" s="149"/>
      <c r="R929" s="91"/>
      <c r="S929" s="59"/>
      <c r="T929" s="72"/>
      <c r="U929" s="148"/>
      <c r="V929" s="148"/>
      <c r="W929" s="186"/>
      <c r="X929" s="186"/>
    </row>
    <row r="930" spans="1:24" ht="12.75" customHeight="1" outlineLevel="1">
      <c r="A930" s="159"/>
      <c r="B930" s="159"/>
      <c r="C930" s="159"/>
      <c r="D930" s="153"/>
      <c r="E930" s="149"/>
      <c r="F930" s="149"/>
      <c r="G930" s="149"/>
      <c r="H930" s="149"/>
      <c r="I930" s="149"/>
      <c r="J930" s="149"/>
      <c r="K930" s="149"/>
      <c r="L930" s="149"/>
      <c r="M930" s="149"/>
      <c r="N930" s="149"/>
      <c r="O930" s="149"/>
      <c r="P930" s="149"/>
      <c r="Q930" s="149"/>
      <c r="R930" s="91"/>
      <c r="S930" s="59"/>
      <c r="T930" s="72"/>
      <c r="U930" s="148"/>
      <c r="V930" s="148"/>
      <c r="W930" s="186"/>
      <c r="X930" s="186"/>
    </row>
    <row r="931" spans="1:24" ht="12.75" customHeight="1" outlineLevel="1">
      <c r="A931" s="159"/>
      <c r="B931" s="159"/>
      <c r="C931" s="159"/>
      <c r="D931" s="153"/>
      <c r="E931" s="149"/>
      <c r="F931" s="149"/>
      <c r="G931" s="149"/>
      <c r="H931" s="149"/>
      <c r="I931" s="149"/>
      <c r="J931" s="149"/>
      <c r="K931" s="149"/>
      <c r="L931" s="149"/>
      <c r="M931" s="149"/>
      <c r="N931" s="149"/>
      <c r="O931" s="149"/>
      <c r="P931" s="149"/>
      <c r="Q931" s="149"/>
      <c r="R931" s="91"/>
      <c r="S931" s="59"/>
      <c r="T931" s="72"/>
      <c r="U931" s="148"/>
      <c r="V931" s="148"/>
      <c r="W931" s="186"/>
      <c r="X931" s="186"/>
    </row>
    <row r="932" spans="1:24" ht="12.75" customHeight="1" outlineLevel="1">
      <c r="A932" s="159"/>
      <c r="B932" s="159"/>
      <c r="C932" s="159"/>
      <c r="D932" s="153"/>
      <c r="E932" s="149"/>
      <c r="F932" s="149"/>
      <c r="G932" s="149"/>
      <c r="H932" s="149"/>
      <c r="I932" s="149"/>
      <c r="J932" s="149"/>
      <c r="K932" s="149"/>
      <c r="L932" s="149"/>
      <c r="M932" s="149"/>
      <c r="N932" s="149"/>
      <c r="O932" s="149"/>
      <c r="P932" s="149"/>
      <c r="Q932" s="149"/>
      <c r="R932" s="91"/>
      <c r="S932" s="59"/>
      <c r="T932" s="72"/>
      <c r="U932" s="148"/>
      <c r="V932" s="148"/>
      <c r="W932" s="186"/>
      <c r="X932" s="186"/>
    </row>
    <row r="933" spans="1:24" ht="12.75" customHeight="1" outlineLevel="1">
      <c r="A933" s="159"/>
      <c r="B933" s="159"/>
      <c r="C933" s="159"/>
      <c r="D933" s="153"/>
      <c r="E933" s="149"/>
      <c r="F933" s="149"/>
      <c r="G933" s="149"/>
      <c r="H933" s="149"/>
      <c r="I933" s="149"/>
      <c r="J933" s="149"/>
      <c r="K933" s="149"/>
      <c r="L933" s="149"/>
      <c r="M933" s="149"/>
      <c r="N933" s="149"/>
      <c r="O933" s="149"/>
      <c r="P933" s="149"/>
      <c r="Q933" s="149"/>
      <c r="R933" s="91"/>
      <c r="S933" s="59"/>
      <c r="T933" s="72"/>
      <c r="U933" s="148"/>
      <c r="V933" s="148"/>
      <c r="W933" s="186"/>
      <c r="X933" s="186"/>
    </row>
    <row r="934" spans="1:24" ht="12.75" customHeight="1" outlineLevel="1">
      <c r="A934" s="159"/>
      <c r="B934" s="159"/>
      <c r="C934" s="159"/>
      <c r="D934" s="153"/>
      <c r="E934" s="149"/>
      <c r="F934" s="149"/>
      <c r="G934" s="149"/>
      <c r="H934" s="149"/>
      <c r="I934" s="149"/>
      <c r="J934" s="149"/>
      <c r="K934" s="149"/>
      <c r="L934" s="149"/>
      <c r="M934" s="149"/>
      <c r="N934" s="149"/>
      <c r="O934" s="149"/>
      <c r="P934" s="149"/>
      <c r="Q934" s="149"/>
      <c r="R934" s="91"/>
      <c r="S934" s="59"/>
      <c r="T934" s="72"/>
      <c r="U934" s="148"/>
      <c r="V934" s="148"/>
      <c r="W934" s="186"/>
      <c r="X934" s="186"/>
    </row>
    <row r="935" spans="1:24" ht="12.75" customHeight="1" outlineLevel="1">
      <c r="A935" s="159"/>
      <c r="B935" s="159"/>
      <c r="C935" s="159"/>
      <c r="D935" s="153"/>
      <c r="E935" s="149"/>
      <c r="F935" s="149"/>
      <c r="G935" s="149"/>
      <c r="H935" s="149"/>
      <c r="I935" s="149"/>
      <c r="J935" s="149"/>
      <c r="K935" s="149"/>
      <c r="L935" s="149"/>
      <c r="M935" s="149"/>
      <c r="N935" s="149"/>
      <c r="O935" s="149"/>
      <c r="P935" s="149"/>
      <c r="Q935" s="149"/>
      <c r="R935" s="91"/>
      <c r="S935" s="59"/>
      <c r="T935" s="72"/>
      <c r="U935" s="148"/>
      <c r="V935" s="148"/>
      <c r="W935" s="186"/>
      <c r="X935" s="186"/>
    </row>
    <row r="936" spans="1:24" ht="12.75" customHeight="1" outlineLevel="1">
      <c r="A936" s="159"/>
      <c r="B936" s="159"/>
      <c r="C936" s="159"/>
      <c r="D936" s="153"/>
      <c r="E936" s="149"/>
      <c r="F936" s="149"/>
      <c r="G936" s="149"/>
      <c r="H936" s="149"/>
      <c r="I936" s="149"/>
      <c r="J936" s="149"/>
      <c r="K936" s="149"/>
      <c r="L936" s="149"/>
      <c r="M936" s="149"/>
      <c r="N936" s="149"/>
      <c r="O936" s="149"/>
      <c r="P936" s="149"/>
      <c r="Q936" s="149"/>
      <c r="R936" s="91"/>
      <c r="S936" s="59"/>
      <c r="T936" s="72"/>
      <c r="U936" s="148"/>
      <c r="V936" s="148"/>
      <c r="W936" s="186"/>
      <c r="X936" s="186"/>
    </row>
    <row r="937" spans="1:24" ht="12.75" customHeight="1" outlineLevel="1">
      <c r="A937" s="159"/>
      <c r="B937" s="159"/>
      <c r="C937" s="159"/>
      <c r="D937" s="153"/>
      <c r="E937" s="149"/>
      <c r="F937" s="149"/>
      <c r="G937" s="149"/>
      <c r="H937" s="149"/>
      <c r="I937" s="149"/>
      <c r="J937" s="149"/>
      <c r="K937" s="149"/>
      <c r="L937" s="149"/>
      <c r="M937" s="149"/>
      <c r="N937" s="149"/>
      <c r="O937" s="149"/>
      <c r="P937" s="149"/>
      <c r="Q937" s="149"/>
      <c r="R937" s="91"/>
      <c r="S937" s="59"/>
      <c r="T937" s="72"/>
      <c r="U937" s="148"/>
      <c r="V937" s="148"/>
      <c r="W937" s="186"/>
      <c r="X937" s="186"/>
    </row>
    <row r="938" spans="1:24" ht="12.75" customHeight="1" outlineLevel="1">
      <c r="A938" s="159"/>
      <c r="B938" s="159"/>
      <c r="C938" s="159"/>
      <c r="D938" s="153"/>
      <c r="E938" s="149"/>
      <c r="F938" s="149"/>
      <c r="G938" s="149"/>
      <c r="H938" s="149"/>
      <c r="I938" s="149"/>
      <c r="J938" s="149"/>
      <c r="K938" s="149"/>
      <c r="L938" s="149"/>
      <c r="M938" s="149"/>
      <c r="N938" s="149"/>
      <c r="O938" s="149"/>
      <c r="P938" s="149"/>
      <c r="Q938" s="149"/>
      <c r="R938" s="91"/>
      <c r="S938" s="59"/>
      <c r="T938" s="72"/>
      <c r="U938" s="148"/>
      <c r="V938" s="148"/>
      <c r="W938" s="186"/>
      <c r="X938" s="186"/>
    </row>
    <row r="939" spans="1:24" ht="12.75" customHeight="1" outlineLevel="1">
      <c r="A939" s="159"/>
      <c r="B939" s="159"/>
      <c r="C939" s="159"/>
      <c r="D939" s="153"/>
      <c r="E939" s="149"/>
      <c r="F939" s="149"/>
      <c r="G939" s="149"/>
      <c r="H939" s="149"/>
      <c r="I939" s="149"/>
      <c r="J939" s="149"/>
      <c r="K939" s="149"/>
      <c r="L939" s="149"/>
      <c r="M939" s="149"/>
      <c r="N939" s="149"/>
      <c r="O939" s="149"/>
      <c r="P939" s="149"/>
      <c r="Q939" s="149"/>
      <c r="R939" s="91"/>
      <c r="S939" s="59"/>
      <c r="T939" s="72"/>
      <c r="U939" s="147"/>
      <c r="V939" s="148"/>
      <c r="W939" s="186"/>
      <c r="X939" s="186"/>
    </row>
    <row r="940" spans="1:24" ht="12.75" customHeight="1" outlineLevel="1">
      <c r="A940" s="159"/>
      <c r="B940" s="159"/>
      <c r="C940" s="159"/>
      <c r="D940" s="153"/>
      <c r="E940" s="149"/>
      <c r="F940" s="149"/>
      <c r="G940" s="149"/>
      <c r="H940" s="149"/>
      <c r="I940" s="149"/>
      <c r="J940" s="149"/>
      <c r="K940" s="149"/>
      <c r="L940" s="149"/>
      <c r="M940" s="149"/>
      <c r="N940" s="149"/>
      <c r="O940" s="149"/>
      <c r="P940" s="149"/>
      <c r="Q940" s="149"/>
      <c r="R940" s="91"/>
      <c r="S940" s="59"/>
      <c r="T940" s="72"/>
      <c r="U940" s="148"/>
      <c r="V940" s="148"/>
      <c r="W940" s="186"/>
      <c r="X940" s="186"/>
    </row>
    <row r="941" spans="1:24" ht="12.75" customHeight="1" outlineLevel="1">
      <c r="A941" s="159"/>
      <c r="B941" s="159"/>
      <c r="C941" s="159"/>
      <c r="D941" s="153"/>
      <c r="E941" s="149"/>
      <c r="F941" s="149"/>
      <c r="G941" s="149"/>
      <c r="H941" s="149"/>
      <c r="I941" s="149"/>
      <c r="J941" s="149"/>
      <c r="K941" s="149"/>
      <c r="L941" s="149"/>
      <c r="M941" s="149"/>
      <c r="N941" s="149"/>
      <c r="O941" s="149"/>
      <c r="P941" s="149"/>
      <c r="Q941" s="149"/>
      <c r="R941" s="91"/>
      <c r="S941" s="59"/>
      <c r="T941" s="72"/>
      <c r="U941" s="148"/>
      <c r="V941" s="148"/>
      <c r="W941" s="186"/>
      <c r="X941" s="186"/>
    </row>
    <row r="942" spans="1:24" ht="12.75" customHeight="1" outlineLevel="1">
      <c r="A942" s="159"/>
      <c r="B942" s="159"/>
      <c r="C942" s="159"/>
      <c r="D942" s="153"/>
      <c r="E942" s="149"/>
      <c r="F942" s="149"/>
      <c r="G942" s="149"/>
      <c r="H942" s="149"/>
      <c r="I942" s="149"/>
      <c r="J942" s="149"/>
      <c r="K942" s="149"/>
      <c r="L942" s="149"/>
      <c r="M942" s="149"/>
      <c r="N942" s="149"/>
      <c r="O942" s="149"/>
      <c r="P942" s="149"/>
      <c r="Q942" s="149"/>
      <c r="R942" s="91"/>
      <c r="S942" s="59"/>
      <c r="T942" s="72"/>
      <c r="U942" s="148"/>
      <c r="V942" s="148"/>
      <c r="W942" s="186"/>
      <c r="X942" s="186"/>
    </row>
    <row r="943" spans="1:24" ht="12.75" customHeight="1" outlineLevel="1">
      <c r="A943" s="159"/>
      <c r="B943" s="159"/>
      <c r="C943" s="159"/>
      <c r="D943" s="153"/>
      <c r="E943" s="149"/>
      <c r="F943" s="149"/>
      <c r="G943" s="149"/>
      <c r="H943" s="149"/>
      <c r="I943" s="149"/>
      <c r="J943" s="149"/>
      <c r="K943" s="149"/>
      <c r="L943" s="149"/>
      <c r="M943" s="149"/>
      <c r="N943" s="149"/>
      <c r="O943" s="149"/>
      <c r="P943" s="149"/>
      <c r="Q943" s="149"/>
      <c r="R943" s="91"/>
      <c r="S943" s="59"/>
      <c r="T943" s="72"/>
      <c r="U943" s="148"/>
      <c r="V943" s="148"/>
      <c r="W943" s="186"/>
      <c r="X943" s="186"/>
    </row>
    <row r="944" spans="1:24" ht="12.75" customHeight="1" outlineLevel="1">
      <c r="A944" s="159"/>
      <c r="B944" s="159"/>
      <c r="C944" s="159"/>
      <c r="D944" s="153"/>
      <c r="E944" s="149"/>
      <c r="F944" s="149"/>
      <c r="G944" s="149"/>
      <c r="H944" s="149"/>
      <c r="I944" s="149"/>
      <c r="J944" s="149"/>
      <c r="K944" s="149"/>
      <c r="L944" s="149"/>
      <c r="M944" s="149"/>
      <c r="N944" s="149"/>
      <c r="O944" s="149"/>
      <c r="P944" s="149"/>
      <c r="Q944" s="149"/>
      <c r="R944" s="91"/>
      <c r="S944" s="59"/>
      <c r="T944" s="72"/>
      <c r="U944" s="148"/>
      <c r="V944" s="148"/>
      <c r="W944" s="186"/>
      <c r="X944" s="186"/>
    </row>
    <row r="945" spans="1:24" ht="12.75" customHeight="1" outlineLevel="1">
      <c r="A945" s="159"/>
      <c r="B945" s="159"/>
      <c r="C945" s="159"/>
      <c r="D945" s="153"/>
      <c r="E945" s="149"/>
      <c r="F945" s="149"/>
      <c r="G945" s="149"/>
      <c r="H945" s="149"/>
      <c r="I945" s="149"/>
      <c r="J945" s="149"/>
      <c r="K945" s="149"/>
      <c r="L945" s="149"/>
      <c r="M945" s="149"/>
      <c r="N945" s="149"/>
      <c r="O945" s="149"/>
      <c r="P945" s="149"/>
      <c r="Q945" s="149"/>
      <c r="R945" s="91"/>
      <c r="S945" s="59"/>
      <c r="T945" s="72"/>
      <c r="U945" s="148"/>
      <c r="V945" s="148"/>
      <c r="W945" s="186"/>
      <c r="X945" s="186"/>
    </row>
    <row r="946" spans="1:24" ht="12.75" customHeight="1" outlineLevel="1">
      <c r="A946" s="159"/>
      <c r="B946" s="159"/>
      <c r="C946" s="159"/>
      <c r="D946" s="153"/>
      <c r="E946" s="149"/>
      <c r="F946" s="149"/>
      <c r="G946" s="149"/>
      <c r="H946" s="149"/>
      <c r="I946" s="149"/>
      <c r="J946" s="149"/>
      <c r="K946" s="149"/>
      <c r="L946" s="149"/>
      <c r="M946" s="149"/>
      <c r="N946" s="149"/>
      <c r="O946" s="149"/>
      <c r="P946" s="149"/>
      <c r="Q946" s="149"/>
      <c r="R946" s="91"/>
      <c r="S946" s="59"/>
      <c r="T946" s="72"/>
      <c r="U946" s="148"/>
      <c r="V946" s="148"/>
      <c r="W946" s="186"/>
      <c r="X946" s="186"/>
    </row>
    <row r="947" spans="1:24" ht="12.75" customHeight="1" outlineLevel="1">
      <c r="A947" s="159"/>
      <c r="B947" s="159"/>
      <c r="C947" s="159"/>
      <c r="D947" s="153"/>
      <c r="E947" s="149"/>
      <c r="F947" s="149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91"/>
      <c r="S947" s="59"/>
      <c r="T947" s="72"/>
      <c r="U947" s="148"/>
      <c r="V947" s="148"/>
      <c r="W947" s="186"/>
      <c r="X947" s="186"/>
    </row>
    <row r="948" spans="1:24" ht="12.75" customHeight="1" outlineLevel="1">
      <c r="A948" s="159"/>
      <c r="B948" s="159"/>
      <c r="C948" s="159"/>
      <c r="D948" s="153"/>
      <c r="E948" s="149"/>
      <c r="F948" s="149"/>
      <c r="G948" s="149"/>
      <c r="H948" s="149"/>
      <c r="I948" s="149"/>
      <c r="J948" s="149"/>
      <c r="K948" s="149"/>
      <c r="L948" s="149"/>
      <c r="M948" s="149"/>
      <c r="N948" s="149"/>
      <c r="O948" s="149"/>
      <c r="P948" s="149"/>
      <c r="Q948" s="149"/>
      <c r="R948" s="91"/>
      <c r="S948" s="59"/>
      <c r="T948" s="72"/>
      <c r="U948" s="148"/>
      <c r="V948" s="148"/>
      <c r="W948" s="186"/>
      <c r="X948" s="186"/>
    </row>
    <row r="949" spans="1:24" ht="12.75" customHeight="1" outlineLevel="1">
      <c r="A949" s="159"/>
      <c r="B949" s="159"/>
      <c r="C949" s="159"/>
      <c r="D949" s="153"/>
      <c r="E949" s="149"/>
      <c r="F949" s="149"/>
      <c r="G949" s="149"/>
      <c r="H949" s="149"/>
      <c r="I949" s="149"/>
      <c r="J949" s="149"/>
      <c r="K949" s="149"/>
      <c r="L949" s="149"/>
      <c r="M949" s="149"/>
      <c r="N949" s="149"/>
      <c r="O949" s="149"/>
      <c r="P949" s="149"/>
      <c r="Q949" s="149"/>
      <c r="R949" s="91"/>
      <c r="S949" s="59"/>
      <c r="T949" s="72"/>
      <c r="U949" s="148"/>
      <c r="V949" s="148"/>
      <c r="W949" s="186"/>
      <c r="X949" s="186"/>
    </row>
    <row r="950" spans="1:24" ht="12.75" customHeight="1" outlineLevel="1">
      <c r="A950" s="159"/>
      <c r="B950" s="159"/>
      <c r="C950" s="159"/>
      <c r="D950" s="153"/>
      <c r="E950" s="149"/>
      <c r="F950" s="149"/>
      <c r="G950" s="149"/>
      <c r="H950" s="149"/>
      <c r="I950" s="149"/>
      <c r="J950" s="149"/>
      <c r="K950" s="149"/>
      <c r="L950" s="149"/>
      <c r="M950" s="149"/>
      <c r="N950" s="149"/>
      <c r="O950" s="149"/>
      <c r="P950" s="149"/>
      <c r="Q950" s="149"/>
      <c r="R950" s="91"/>
      <c r="S950" s="59"/>
      <c r="T950" s="72"/>
      <c r="U950" s="148"/>
      <c r="V950" s="148"/>
      <c r="W950" s="186"/>
      <c r="X950" s="186"/>
    </row>
    <row r="951" spans="1:24" ht="12.75" customHeight="1" outlineLevel="1">
      <c r="A951" s="159"/>
      <c r="B951" s="159"/>
      <c r="C951" s="159"/>
      <c r="D951" s="153"/>
      <c r="E951" s="149"/>
      <c r="F951" s="149"/>
      <c r="G951" s="149"/>
      <c r="H951" s="149"/>
      <c r="I951" s="149"/>
      <c r="J951" s="149"/>
      <c r="K951" s="149"/>
      <c r="L951" s="149"/>
      <c r="M951" s="149"/>
      <c r="N951" s="149"/>
      <c r="O951" s="149"/>
      <c r="P951" s="149"/>
      <c r="Q951" s="149"/>
      <c r="R951" s="91"/>
      <c r="S951" s="59"/>
      <c r="T951" s="72"/>
      <c r="U951" s="148"/>
      <c r="V951" s="148"/>
      <c r="W951" s="186"/>
      <c r="X951" s="186"/>
    </row>
    <row r="952" spans="1:24" ht="12.75" customHeight="1" outlineLevel="1">
      <c r="A952" s="159"/>
      <c r="B952" s="159"/>
      <c r="C952" s="159"/>
      <c r="D952" s="153"/>
      <c r="E952" s="149"/>
      <c r="F952" s="149"/>
      <c r="G952" s="149"/>
      <c r="H952" s="149"/>
      <c r="I952" s="149"/>
      <c r="J952" s="149"/>
      <c r="K952" s="149"/>
      <c r="L952" s="149"/>
      <c r="M952" s="149"/>
      <c r="N952" s="149"/>
      <c r="O952" s="149"/>
      <c r="P952" s="149"/>
      <c r="Q952" s="149"/>
      <c r="R952" s="91"/>
      <c r="S952" s="59"/>
      <c r="T952" s="72"/>
      <c r="U952" s="148"/>
      <c r="V952" s="148"/>
      <c r="W952" s="186"/>
      <c r="X952" s="186"/>
    </row>
    <row r="953" spans="1:24" ht="12.75" customHeight="1" outlineLevel="1">
      <c r="A953" s="159"/>
      <c r="B953" s="159"/>
      <c r="C953" s="159"/>
      <c r="D953" s="153"/>
      <c r="E953" s="149"/>
      <c r="F953" s="149"/>
      <c r="G953" s="149"/>
      <c r="H953" s="149"/>
      <c r="I953" s="149"/>
      <c r="J953" s="149"/>
      <c r="K953" s="149"/>
      <c r="L953" s="149"/>
      <c r="M953" s="149"/>
      <c r="N953" s="149"/>
      <c r="O953" s="149"/>
      <c r="P953" s="149"/>
      <c r="Q953" s="149"/>
      <c r="R953" s="91"/>
      <c r="S953" s="59"/>
      <c r="T953" s="72"/>
      <c r="U953" s="148"/>
      <c r="V953" s="148"/>
      <c r="W953" s="186"/>
      <c r="X953" s="186"/>
    </row>
    <row r="954" spans="1:24" ht="12.75" customHeight="1" outlineLevel="1">
      <c r="A954" s="159"/>
      <c r="B954" s="159"/>
      <c r="C954" s="159"/>
      <c r="D954" s="153"/>
      <c r="E954" s="149"/>
      <c r="F954" s="149"/>
      <c r="G954" s="149"/>
      <c r="H954" s="149"/>
      <c r="I954" s="149"/>
      <c r="J954" s="149"/>
      <c r="K954" s="149"/>
      <c r="L954" s="149"/>
      <c r="M954" s="149"/>
      <c r="N954" s="149"/>
      <c r="O954" s="149"/>
      <c r="P954" s="149"/>
      <c r="Q954" s="149"/>
      <c r="R954" s="91"/>
      <c r="S954" s="59"/>
      <c r="T954" s="72"/>
      <c r="U954" s="148"/>
      <c r="V954" s="148"/>
      <c r="W954" s="186"/>
      <c r="X954" s="186"/>
    </row>
    <row r="955" spans="1:24" ht="12.75" customHeight="1" outlineLevel="1">
      <c r="A955" s="159"/>
      <c r="B955" s="159"/>
      <c r="C955" s="159"/>
      <c r="D955" s="153"/>
      <c r="E955" s="149"/>
      <c r="F955" s="149"/>
      <c r="G955" s="149"/>
      <c r="H955" s="149"/>
      <c r="I955" s="149"/>
      <c r="J955" s="149"/>
      <c r="K955" s="149"/>
      <c r="L955" s="149"/>
      <c r="M955" s="149"/>
      <c r="N955" s="149"/>
      <c r="O955" s="149"/>
      <c r="P955" s="149"/>
      <c r="Q955" s="149"/>
      <c r="R955" s="91"/>
      <c r="S955" s="59"/>
      <c r="T955" s="72"/>
      <c r="U955" s="148"/>
      <c r="V955" s="148"/>
      <c r="W955" s="186"/>
      <c r="X955" s="186"/>
    </row>
    <row r="956" spans="1:24" ht="12.75" customHeight="1" outlineLevel="1">
      <c r="A956" s="159"/>
      <c r="B956" s="159"/>
      <c r="C956" s="159"/>
      <c r="D956" s="153"/>
      <c r="E956" s="149"/>
      <c r="F956" s="149"/>
      <c r="G956" s="149"/>
      <c r="H956" s="149"/>
      <c r="I956" s="149"/>
      <c r="J956" s="149"/>
      <c r="K956" s="149"/>
      <c r="L956" s="149"/>
      <c r="M956" s="149"/>
      <c r="N956" s="149"/>
      <c r="O956" s="149"/>
      <c r="P956" s="149"/>
      <c r="Q956" s="149"/>
      <c r="R956" s="91"/>
      <c r="S956" s="59"/>
      <c r="T956" s="72"/>
      <c r="U956" s="148"/>
      <c r="V956" s="148"/>
      <c r="W956" s="186"/>
      <c r="X956" s="186"/>
    </row>
    <row r="957" spans="1:24" ht="12.75" customHeight="1" outlineLevel="1">
      <c r="A957" s="159"/>
      <c r="B957" s="159"/>
      <c r="C957" s="159"/>
      <c r="D957" s="153"/>
      <c r="E957" s="149"/>
      <c r="F957" s="149"/>
      <c r="G957" s="149"/>
      <c r="H957" s="149"/>
      <c r="I957" s="149"/>
      <c r="J957" s="149"/>
      <c r="K957" s="149"/>
      <c r="L957" s="149"/>
      <c r="M957" s="149"/>
      <c r="N957" s="149"/>
      <c r="O957" s="149"/>
      <c r="P957" s="149"/>
      <c r="Q957" s="149"/>
      <c r="R957" s="91"/>
      <c r="S957" s="59"/>
      <c r="T957" s="72"/>
      <c r="U957" s="147"/>
      <c r="V957" s="148"/>
      <c r="W957" s="186"/>
      <c r="X957" s="186"/>
    </row>
    <row r="958" spans="1:24" ht="12.75" customHeight="1" outlineLevel="1">
      <c r="A958" s="159"/>
      <c r="B958" s="159"/>
      <c r="C958" s="159"/>
      <c r="D958" s="153"/>
      <c r="E958" s="149"/>
      <c r="F958" s="149"/>
      <c r="G958" s="149"/>
      <c r="H958" s="149"/>
      <c r="I958" s="149"/>
      <c r="J958" s="149"/>
      <c r="K958" s="149"/>
      <c r="L958" s="149"/>
      <c r="M958" s="149"/>
      <c r="N958" s="149"/>
      <c r="O958" s="149"/>
      <c r="P958" s="149"/>
      <c r="Q958" s="149"/>
      <c r="R958" s="91"/>
      <c r="S958" s="59"/>
      <c r="T958" s="72"/>
      <c r="U958" s="148"/>
      <c r="V958" s="148"/>
      <c r="W958" s="186"/>
      <c r="X958" s="186"/>
    </row>
    <row r="959" spans="1:24" ht="12.75" customHeight="1" outlineLevel="1">
      <c r="A959" s="159"/>
      <c r="B959" s="159"/>
      <c r="C959" s="159"/>
      <c r="D959" s="153"/>
      <c r="E959" s="149"/>
      <c r="F959" s="149"/>
      <c r="G959" s="149"/>
      <c r="H959" s="149"/>
      <c r="I959" s="149"/>
      <c r="J959" s="149"/>
      <c r="K959" s="149"/>
      <c r="L959" s="149"/>
      <c r="M959" s="149"/>
      <c r="N959" s="149"/>
      <c r="O959" s="149"/>
      <c r="P959" s="149"/>
      <c r="Q959" s="149"/>
      <c r="R959" s="91"/>
      <c r="S959" s="59"/>
      <c r="T959" s="72"/>
      <c r="U959" s="148"/>
      <c r="V959" s="148"/>
      <c r="W959" s="186"/>
      <c r="X959" s="186"/>
    </row>
    <row r="960" spans="1:24" ht="12.75" customHeight="1" outlineLevel="1">
      <c r="A960" s="159"/>
      <c r="B960" s="159"/>
      <c r="C960" s="159"/>
      <c r="D960" s="153"/>
      <c r="E960" s="149"/>
      <c r="F960" s="149"/>
      <c r="G960" s="149"/>
      <c r="H960" s="149"/>
      <c r="I960" s="149"/>
      <c r="J960" s="149"/>
      <c r="K960" s="149"/>
      <c r="L960" s="149"/>
      <c r="M960" s="149"/>
      <c r="N960" s="149"/>
      <c r="O960" s="149"/>
      <c r="P960" s="149"/>
      <c r="Q960" s="149"/>
      <c r="R960" s="91"/>
      <c r="S960" s="59"/>
      <c r="T960" s="72"/>
      <c r="U960" s="147"/>
      <c r="V960" s="148"/>
      <c r="W960" s="186"/>
      <c r="X960" s="186"/>
    </row>
    <row r="961" spans="1:24" ht="12.75" customHeight="1" outlineLevel="1">
      <c r="A961" s="159"/>
      <c r="B961" s="159"/>
      <c r="C961" s="159"/>
      <c r="D961" s="153"/>
      <c r="E961" s="149"/>
      <c r="F961" s="149"/>
      <c r="G961" s="149"/>
      <c r="H961" s="149"/>
      <c r="I961" s="149"/>
      <c r="J961" s="149"/>
      <c r="K961" s="149"/>
      <c r="L961" s="149"/>
      <c r="M961" s="149"/>
      <c r="N961" s="149"/>
      <c r="O961" s="149"/>
      <c r="P961" s="149"/>
      <c r="Q961" s="149"/>
      <c r="R961" s="91"/>
      <c r="S961" s="59"/>
      <c r="T961" s="72"/>
      <c r="U961" s="148"/>
      <c r="V961" s="148"/>
      <c r="W961" s="186"/>
      <c r="X961" s="186"/>
    </row>
    <row r="962" spans="1:24" ht="12.75" customHeight="1" outlineLevel="1">
      <c r="A962" s="159"/>
      <c r="B962" s="159"/>
      <c r="C962" s="159"/>
      <c r="D962" s="153"/>
      <c r="E962" s="149"/>
      <c r="F962" s="149"/>
      <c r="G962" s="149"/>
      <c r="H962" s="149"/>
      <c r="I962" s="149"/>
      <c r="J962" s="149"/>
      <c r="K962" s="149"/>
      <c r="L962" s="149"/>
      <c r="M962" s="149"/>
      <c r="N962" s="149"/>
      <c r="O962" s="149"/>
      <c r="P962" s="149"/>
      <c r="Q962" s="149"/>
      <c r="R962" s="91"/>
      <c r="S962" s="59"/>
      <c r="T962" s="72"/>
      <c r="U962" s="148"/>
      <c r="V962" s="148"/>
      <c r="W962" s="186"/>
      <c r="X962" s="186"/>
    </row>
    <row r="963" spans="1:24" ht="12.75" customHeight="1" outlineLevel="1">
      <c r="A963" s="159"/>
      <c r="B963" s="159"/>
      <c r="C963" s="159"/>
      <c r="D963" s="153"/>
      <c r="E963" s="149"/>
      <c r="F963" s="149"/>
      <c r="G963" s="149"/>
      <c r="H963" s="149"/>
      <c r="I963" s="149"/>
      <c r="J963" s="149"/>
      <c r="K963" s="149"/>
      <c r="L963" s="149"/>
      <c r="M963" s="149"/>
      <c r="N963" s="149"/>
      <c r="O963" s="149"/>
      <c r="P963" s="149"/>
      <c r="Q963" s="149"/>
      <c r="R963" s="91"/>
      <c r="S963" s="59"/>
      <c r="T963" s="72"/>
      <c r="U963" s="148"/>
      <c r="V963" s="148"/>
      <c r="W963" s="186"/>
      <c r="X963" s="186"/>
    </row>
    <row r="964" spans="1:24" ht="12.75" customHeight="1" outlineLevel="1">
      <c r="A964" s="159"/>
      <c r="B964" s="159"/>
      <c r="C964" s="159"/>
      <c r="D964" s="153"/>
      <c r="E964" s="149"/>
      <c r="F964" s="149"/>
      <c r="G964" s="149"/>
      <c r="H964" s="149"/>
      <c r="I964" s="149"/>
      <c r="J964" s="149"/>
      <c r="K964" s="149"/>
      <c r="L964" s="149"/>
      <c r="M964" s="149"/>
      <c r="N964" s="149"/>
      <c r="O964" s="149"/>
      <c r="P964" s="149"/>
      <c r="Q964" s="149"/>
      <c r="R964" s="91"/>
      <c r="S964" s="59"/>
      <c r="T964" s="72"/>
      <c r="U964" s="148"/>
      <c r="V964" s="148"/>
      <c r="W964" s="186"/>
      <c r="X964" s="186"/>
    </row>
    <row r="965" spans="1:24" ht="12.75" customHeight="1" outlineLevel="1">
      <c r="A965" s="159"/>
      <c r="B965" s="159"/>
      <c r="C965" s="159"/>
      <c r="D965" s="153"/>
      <c r="E965" s="149"/>
      <c r="F965" s="149"/>
      <c r="G965" s="149"/>
      <c r="H965" s="149"/>
      <c r="I965" s="149"/>
      <c r="J965" s="149"/>
      <c r="K965" s="149"/>
      <c r="L965" s="149"/>
      <c r="M965" s="149"/>
      <c r="N965" s="149"/>
      <c r="O965" s="149"/>
      <c r="P965" s="149"/>
      <c r="Q965" s="149"/>
      <c r="R965" s="91"/>
      <c r="S965" s="59"/>
      <c r="T965" s="72"/>
      <c r="U965" s="148"/>
      <c r="V965" s="148"/>
      <c r="W965" s="186"/>
      <c r="X965" s="186"/>
    </row>
    <row r="966" spans="1:24" ht="12.75" customHeight="1" outlineLevel="1">
      <c r="A966" s="159"/>
      <c r="B966" s="159"/>
      <c r="C966" s="159"/>
      <c r="D966" s="153"/>
      <c r="E966" s="149"/>
      <c r="F966" s="149"/>
      <c r="G966" s="149"/>
      <c r="H966" s="149"/>
      <c r="I966" s="149"/>
      <c r="J966" s="149"/>
      <c r="K966" s="149"/>
      <c r="L966" s="149"/>
      <c r="M966" s="149"/>
      <c r="N966" s="149"/>
      <c r="O966" s="149"/>
      <c r="P966" s="149"/>
      <c r="Q966" s="149"/>
      <c r="R966" s="91"/>
      <c r="S966" s="59"/>
      <c r="T966" s="72"/>
      <c r="U966" s="148"/>
      <c r="V966" s="148"/>
      <c r="W966" s="186"/>
      <c r="X966" s="186"/>
    </row>
    <row r="967" spans="1:24" ht="12.75" customHeight="1" outlineLevel="1">
      <c r="A967" s="159"/>
      <c r="B967" s="159"/>
      <c r="C967" s="159"/>
      <c r="D967" s="153"/>
      <c r="E967" s="149"/>
      <c r="F967" s="149"/>
      <c r="G967" s="149"/>
      <c r="H967" s="149"/>
      <c r="I967" s="149"/>
      <c r="J967" s="149"/>
      <c r="K967" s="149"/>
      <c r="L967" s="149"/>
      <c r="M967" s="149"/>
      <c r="N967" s="149"/>
      <c r="O967" s="149"/>
      <c r="P967" s="149"/>
      <c r="Q967" s="149"/>
      <c r="R967" s="91"/>
      <c r="S967" s="59"/>
      <c r="T967" s="72"/>
      <c r="U967" s="148"/>
      <c r="V967" s="148"/>
      <c r="W967" s="186"/>
      <c r="X967" s="186"/>
    </row>
    <row r="968" spans="1:24" ht="12.75" customHeight="1" outlineLevel="1">
      <c r="A968" s="159"/>
      <c r="B968" s="159"/>
      <c r="C968" s="159"/>
      <c r="D968" s="153"/>
      <c r="E968" s="149"/>
      <c r="F968" s="149"/>
      <c r="G968" s="149"/>
      <c r="H968" s="149"/>
      <c r="I968" s="149"/>
      <c r="J968" s="149"/>
      <c r="K968" s="149"/>
      <c r="L968" s="149"/>
      <c r="M968" s="149"/>
      <c r="N968" s="149"/>
      <c r="O968" s="149"/>
      <c r="P968" s="149"/>
      <c r="Q968" s="149"/>
      <c r="R968" s="91"/>
      <c r="S968" s="59"/>
      <c r="T968" s="72"/>
      <c r="U968" s="148"/>
      <c r="V968" s="148"/>
      <c r="W968" s="186"/>
      <c r="X968" s="186"/>
    </row>
    <row r="969" spans="1:24" ht="12.75" customHeight="1" outlineLevel="1">
      <c r="A969" s="159"/>
      <c r="B969" s="159"/>
      <c r="C969" s="159"/>
      <c r="D969" s="153"/>
      <c r="E969" s="149"/>
      <c r="F969" s="149"/>
      <c r="G969" s="149"/>
      <c r="H969" s="149"/>
      <c r="I969" s="149"/>
      <c r="J969" s="149"/>
      <c r="K969" s="149"/>
      <c r="L969" s="149"/>
      <c r="M969" s="149"/>
      <c r="N969" s="149"/>
      <c r="O969" s="149"/>
      <c r="P969" s="149"/>
      <c r="Q969" s="149"/>
      <c r="R969" s="91"/>
      <c r="S969" s="59"/>
      <c r="T969" s="72"/>
      <c r="U969" s="148"/>
      <c r="V969" s="148"/>
      <c r="W969" s="186"/>
      <c r="X969" s="186"/>
    </row>
    <row r="970" spans="1:24" ht="12.75" customHeight="1" outlineLevel="1">
      <c r="A970" s="159"/>
      <c r="B970" s="159"/>
      <c r="C970" s="159"/>
      <c r="D970" s="153"/>
      <c r="E970" s="149"/>
      <c r="F970" s="149"/>
      <c r="G970" s="149"/>
      <c r="H970" s="149"/>
      <c r="I970" s="149"/>
      <c r="J970" s="149"/>
      <c r="K970" s="149"/>
      <c r="L970" s="149"/>
      <c r="M970" s="149"/>
      <c r="N970" s="149"/>
      <c r="O970" s="149"/>
      <c r="P970" s="149"/>
      <c r="Q970" s="149"/>
      <c r="R970" s="91"/>
      <c r="S970" s="59"/>
      <c r="T970" s="72"/>
      <c r="U970" s="148"/>
      <c r="V970" s="148"/>
      <c r="W970" s="186"/>
      <c r="X970" s="186"/>
    </row>
    <row r="971" spans="1:24" ht="12.75" customHeight="1" outlineLevel="1">
      <c r="A971" s="159"/>
      <c r="B971" s="159"/>
      <c r="C971" s="159"/>
      <c r="D971" s="153"/>
      <c r="E971" s="149"/>
      <c r="F971" s="149"/>
      <c r="G971" s="149"/>
      <c r="H971" s="149"/>
      <c r="I971" s="149"/>
      <c r="J971" s="149"/>
      <c r="K971" s="149"/>
      <c r="L971" s="149"/>
      <c r="M971" s="149"/>
      <c r="N971" s="149"/>
      <c r="O971" s="149"/>
      <c r="P971" s="149"/>
      <c r="Q971" s="149"/>
      <c r="R971" s="91"/>
      <c r="S971" s="59"/>
      <c r="T971" s="72"/>
      <c r="U971" s="148"/>
      <c r="V971" s="148"/>
      <c r="W971" s="186"/>
      <c r="X971" s="186"/>
    </row>
    <row r="972" spans="1:24" ht="12.75" customHeight="1" outlineLevel="1">
      <c r="A972" s="159"/>
      <c r="B972" s="159"/>
      <c r="C972" s="159"/>
      <c r="D972" s="153"/>
      <c r="E972" s="149"/>
      <c r="F972" s="149"/>
      <c r="G972" s="149"/>
      <c r="H972" s="149"/>
      <c r="I972" s="149"/>
      <c r="J972" s="149"/>
      <c r="K972" s="149"/>
      <c r="L972" s="149"/>
      <c r="M972" s="149"/>
      <c r="N972" s="149"/>
      <c r="O972" s="149"/>
      <c r="P972" s="149"/>
      <c r="Q972" s="149"/>
      <c r="R972" s="91"/>
      <c r="S972" s="59"/>
      <c r="T972" s="72"/>
      <c r="U972" s="148"/>
      <c r="V972" s="148"/>
      <c r="W972" s="186"/>
      <c r="X972" s="186"/>
    </row>
    <row r="973" spans="1:24" ht="12.75" customHeight="1" outlineLevel="1">
      <c r="A973" s="159"/>
      <c r="B973" s="159"/>
      <c r="C973" s="159"/>
      <c r="D973" s="153"/>
      <c r="E973" s="149"/>
      <c r="F973" s="149"/>
      <c r="G973" s="149"/>
      <c r="H973" s="149"/>
      <c r="I973" s="149"/>
      <c r="J973" s="149"/>
      <c r="K973" s="149"/>
      <c r="L973" s="149"/>
      <c r="M973" s="149"/>
      <c r="N973" s="149"/>
      <c r="O973" s="149"/>
      <c r="P973" s="149"/>
      <c r="Q973" s="149"/>
      <c r="R973" s="91"/>
      <c r="S973" s="59"/>
      <c r="T973" s="72"/>
      <c r="U973" s="148"/>
      <c r="V973" s="148"/>
      <c r="W973" s="186"/>
      <c r="X973" s="186"/>
    </row>
    <row r="974" spans="1:24" ht="12.75" customHeight="1" outlineLevel="1">
      <c r="A974" s="159"/>
      <c r="B974" s="159"/>
      <c r="C974" s="159"/>
      <c r="D974" s="153"/>
      <c r="E974" s="149"/>
      <c r="F974" s="149"/>
      <c r="G974" s="149"/>
      <c r="H974" s="149"/>
      <c r="I974" s="149"/>
      <c r="J974" s="149"/>
      <c r="K974" s="149"/>
      <c r="L974" s="149"/>
      <c r="M974" s="149"/>
      <c r="N974" s="149"/>
      <c r="O974" s="149"/>
      <c r="P974" s="149"/>
      <c r="Q974" s="149"/>
      <c r="R974" s="91"/>
      <c r="S974" s="59"/>
      <c r="T974" s="72"/>
      <c r="U974" s="148"/>
      <c r="V974" s="148"/>
      <c r="W974" s="186"/>
      <c r="X974" s="186"/>
    </row>
    <row r="975" spans="1:24" ht="12.75" customHeight="1" outlineLevel="1">
      <c r="A975" s="159"/>
      <c r="B975" s="159"/>
      <c r="C975" s="159"/>
      <c r="D975" s="153"/>
      <c r="E975" s="149"/>
      <c r="F975" s="149"/>
      <c r="G975" s="149"/>
      <c r="H975" s="149"/>
      <c r="I975" s="149"/>
      <c r="J975" s="149"/>
      <c r="K975" s="149"/>
      <c r="L975" s="149"/>
      <c r="M975" s="149"/>
      <c r="N975" s="149"/>
      <c r="O975" s="149"/>
      <c r="P975" s="149"/>
      <c r="Q975" s="149"/>
      <c r="R975" s="91"/>
      <c r="S975" s="59"/>
      <c r="T975" s="72"/>
      <c r="U975" s="148"/>
      <c r="V975" s="148"/>
      <c r="W975" s="186"/>
      <c r="X975" s="186"/>
    </row>
    <row r="976" spans="1:24" ht="12.75" customHeight="1" outlineLevel="1">
      <c r="A976" s="159"/>
      <c r="B976" s="159"/>
      <c r="C976" s="159"/>
      <c r="D976" s="153"/>
      <c r="E976" s="149"/>
      <c r="F976" s="149"/>
      <c r="G976" s="149"/>
      <c r="H976" s="149"/>
      <c r="I976" s="149"/>
      <c r="J976" s="149"/>
      <c r="K976" s="149"/>
      <c r="L976" s="149"/>
      <c r="M976" s="149"/>
      <c r="N976" s="149"/>
      <c r="O976" s="149"/>
      <c r="P976" s="149"/>
      <c r="Q976" s="149"/>
      <c r="R976" s="91"/>
      <c r="S976" s="59"/>
      <c r="T976" s="72"/>
      <c r="U976" s="148"/>
      <c r="V976" s="148"/>
      <c r="W976" s="186"/>
      <c r="X976" s="186"/>
    </row>
    <row r="977" spans="1:24" ht="12.75" customHeight="1" outlineLevel="1">
      <c r="A977" s="159"/>
      <c r="B977" s="159"/>
      <c r="C977" s="159"/>
      <c r="D977" s="153"/>
      <c r="E977" s="149"/>
      <c r="F977" s="149"/>
      <c r="G977" s="149"/>
      <c r="H977" s="149"/>
      <c r="I977" s="149"/>
      <c r="J977" s="149"/>
      <c r="K977" s="149"/>
      <c r="L977" s="149"/>
      <c r="M977" s="149"/>
      <c r="N977" s="149"/>
      <c r="O977" s="149"/>
      <c r="P977" s="149"/>
      <c r="Q977" s="149"/>
      <c r="R977" s="91"/>
      <c r="S977" s="59"/>
      <c r="T977" s="72"/>
      <c r="U977" s="148"/>
      <c r="V977" s="148"/>
      <c r="W977" s="186"/>
      <c r="X977" s="186"/>
    </row>
    <row r="978" spans="1:24" ht="12.75" customHeight="1" outlineLevel="1">
      <c r="A978" s="159"/>
      <c r="B978" s="159"/>
      <c r="C978" s="159"/>
      <c r="D978" s="153"/>
      <c r="E978" s="149"/>
      <c r="F978" s="149"/>
      <c r="G978" s="149"/>
      <c r="H978" s="149"/>
      <c r="I978" s="149"/>
      <c r="J978" s="149"/>
      <c r="K978" s="149"/>
      <c r="L978" s="149"/>
      <c r="M978" s="149"/>
      <c r="N978" s="149"/>
      <c r="O978" s="149"/>
      <c r="P978" s="149"/>
      <c r="Q978" s="149"/>
      <c r="R978" s="91"/>
      <c r="S978" s="59"/>
      <c r="T978" s="72"/>
      <c r="U978" s="148"/>
      <c r="V978" s="148"/>
      <c r="W978" s="186"/>
      <c r="X978" s="186"/>
    </row>
    <row r="979" spans="1:24" ht="12.75" customHeight="1" outlineLevel="1">
      <c r="A979" s="159"/>
      <c r="B979" s="159"/>
      <c r="C979" s="159"/>
      <c r="D979" s="153"/>
      <c r="E979" s="149"/>
      <c r="F979" s="149"/>
      <c r="G979" s="149"/>
      <c r="H979" s="149"/>
      <c r="I979" s="149"/>
      <c r="J979" s="149"/>
      <c r="K979" s="149"/>
      <c r="L979" s="149"/>
      <c r="M979" s="149"/>
      <c r="N979" s="149"/>
      <c r="O979" s="149"/>
      <c r="P979" s="149"/>
      <c r="Q979" s="149"/>
      <c r="R979" s="91"/>
      <c r="S979" s="59"/>
      <c r="T979" s="72"/>
      <c r="U979" s="148"/>
      <c r="V979" s="148"/>
      <c r="W979" s="186"/>
      <c r="X979" s="186"/>
    </row>
    <row r="980" spans="1:24" ht="12.75" customHeight="1" outlineLevel="1">
      <c r="A980" s="159"/>
      <c r="B980" s="159"/>
      <c r="C980" s="159"/>
      <c r="D980" s="153"/>
      <c r="E980" s="149"/>
      <c r="F980" s="149"/>
      <c r="G980" s="149"/>
      <c r="H980" s="149"/>
      <c r="I980" s="149"/>
      <c r="J980" s="149"/>
      <c r="K980" s="149"/>
      <c r="L980" s="149"/>
      <c r="M980" s="149"/>
      <c r="N980" s="149"/>
      <c r="O980" s="149"/>
      <c r="P980" s="149"/>
      <c r="Q980" s="149"/>
      <c r="R980" s="91"/>
      <c r="S980" s="59"/>
      <c r="T980" s="72"/>
      <c r="U980" s="148"/>
      <c r="V980" s="148"/>
      <c r="W980" s="186"/>
      <c r="X980" s="186"/>
    </row>
    <row r="981" spans="1:24" ht="12.75" customHeight="1" outlineLevel="1">
      <c r="A981" s="159"/>
      <c r="B981" s="159"/>
      <c r="C981" s="159"/>
      <c r="D981" s="153"/>
      <c r="E981" s="149"/>
      <c r="F981" s="149"/>
      <c r="G981" s="149"/>
      <c r="H981" s="149"/>
      <c r="I981" s="149"/>
      <c r="J981" s="149"/>
      <c r="K981" s="149"/>
      <c r="L981" s="149"/>
      <c r="M981" s="149"/>
      <c r="N981" s="149"/>
      <c r="O981" s="149"/>
      <c r="P981" s="149"/>
      <c r="Q981" s="149"/>
      <c r="R981" s="91"/>
      <c r="S981" s="59"/>
      <c r="T981" s="72"/>
      <c r="U981" s="148"/>
      <c r="V981" s="148"/>
      <c r="W981" s="186"/>
      <c r="X981" s="186"/>
    </row>
    <row r="982" spans="1:24" ht="12.75" customHeight="1" outlineLevel="1">
      <c r="A982" s="159"/>
      <c r="B982" s="159"/>
      <c r="C982" s="159"/>
      <c r="D982" s="153"/>
      <c r="E982" s="149"/>
      <c r="F982" s="149"/>
      <c r="G982" s="149"/>
      <c r="H982" s="149"/>
      <c r="I982" s="149"/>
      <c r="J982" s="149"/>
      <c r="K982" s="149"/>
      <c r="L982" s="149"/>
      <c r="M982" s="149"/>
      <c r="N982" s="149"/>
      <c r="O982" s="149"/>
      <c r="P982" s="149"/>
      <c r="Q982" s="149"/>
      <c r="R982" s="91"/>
      <c r="S982" s="59"/>
      <c r="T982" s="72"/>
      <c r="U982" s="148"/>
      <c r="V982" s="148"/>
      <c r="W982" s="186"/>
      <c r="X982" s="186"/>
    </row>
    <row r="983" spans="1:24" ht="12.75" customHeight="1" outlineLevel="1">
      <c r="A983" s="159"/>
      <c r="B983" s="159"/>
      <c r="C983" s="159"/>
      <c r="D983" s="153"/>
      <c r="E983" s="149"/>
      <c r="F983" s="149"/>
      <c r="G983" s="149"/>
      <c r="H983" s="149"/>
      <c r="I983" s="149"/>
      <c r="J983" s="149"/>
      <c r="K983" s="149"/>
      <c r="L983" s="149"/>
      <c r="M983" s="149"/>
      <c r="N983" s="149"/>
      <c r="O983" s="149"/>
      <c r="P983" s="149"/>
      <c r="Q983" s="149"/>
      <c r="R983" s="91"/>
      <c r="S983" s="59"/>
      <c r="T983" s="72"/>
      <c r="U983" s="148"/>
      <c r="V983" s="148"/>
      <c r="W983" s="186"/>
      <c r="X983" s="186"/>
    </row>
    <row r="984" spans="1:24" ht="12.75" customHeight="1" outlineLevel="1">
      <c r="A984" s="159"/>
      <c r="B984" s="159"/>
      <c r="C984" s="159"/>
      <c r="D984" s="153"/>
      <c r="E984" s="149"/>
      <c r="F984" s="149"/>
      <c r="G984" s="149"/>
      <c r="H984" s="149"/>
      <c r="I984" s="149"/>
      <c r="J984" s="149"/>
      <c r="K984" s="149"/>
      <c r="L984" s="149"/>
      <c r="M984" s="149"/>
      <c r="N984" s="149"/>
      <c r="O984" s="149"/>
      <c r="P984" s="149"/>
      <c r="Q984" s="149"/>
      <c r="R984" s="91"/>
      <c r="S984" s="59"/>
      <c r="T984" s="72"/>
      <c r="U984" s="148"/>
      <c r="V984" s="148"/>
      <c r="W984" s="186"/>
      <c r="X984" s="186"/>
    </row>
    <row r="985" spans="1:24" ht="12.75" customHeight="1" outlineLevel="1">
      <c r="A985" s="159"/>
      <c r="B985" s="159"/>
      <c r="C985" s="159"/>
      <c r="D985" s="153"/>
      <c r="E985" s="149"/>
      <c r="F985" s="149"/>
      <c r="G985" s="149"/>
      <c r="H985" s="149"/>
      <c r="I985" s="149"/>
      <c r="J985" s="149"/>
      <c r="K985" s="149"/>
      <c r="L985" s="149"/>
      <c r="M985" s="149"/>
      <c r="N985" s="149"/>
      <c r="O985" s="149"/>
      <c r="P985" s="149"/>
      <c r="Q985" s="149"/>
      <c r="R985" s="91"/>
      <c r="S985" s="59"/>
      <c r="T985" s="72"/>
      <c r="U985" s="148"/>
      <c r="V985" s="148"/>
      <c r="W985" s="186"/>
      <c r="X985" s="186"/>
    </row>
    <row r="986" spans="1:24" ht="12.75" customHeight="1" outlineLevel="1">
      <c r="A986" s="159"/>
      <c r="B986" s="159"/>
      <c r="C986" s="159"/>
      <c r="D986" s="153"/>
      <c r="E986" s="149"/>
      <c r="F986" s="149"/>
      <c r="G986" s="149"/>
      <c r="H986" s="149"/>
      <c r="I986" s="149"/>
      <c r="J986" s="149"/>
      <c r="K986" s="149"/>
      <c r="L986" s="149"/>
      <c r="M986" s="149"/>
      <c r="N986" s="149"/>
      <c r="O986" s="149"/>
      <c r="P986" s="149"/>
      <c r="Q986" s="149"/>
      <c r="R986" s="91"/>
      <c r="S986" s="59"/>
      <c r="T986" s="72"/>
      <c r="U986" s="148"/>
      <c r="V986" s="148"/>
      <c r="W986" s="186"/>
      <c r="X986" s="186"/>
    </row>
    <row r="987" spans="1:24" ht="12.75" customHeight="1" outlineLevel="1">
      <c r="A987" s="159"/>
      <c r="B987" s="159"/>
      <c r="C987" s="159"/>
      <c r="D987" s="153"/>
      <c r="E987" s="149"/>
      <c r="F987" s="149"/>
      <c r="G987" s="149"/>
      <c r="H987" s="149"/>
      <c r="I987" s="149"/>
      <c r="J987" s="149"/>
      <c r="K987" s="149"/>
      <c r="L987" s="149"/>
      <c r="M987" s="149"/>
      <c r="N987" s="149"/>
      <c r="O987" s="149"/>
      <c r="P987" s="149"/>
      <c r="Q987" s="149"/>
      <c r="R987" s="91"/>
      <c r="S987" s="59"/>
      <c r="T987" s="72"/>
      <c r="U987" s="148"/>
      <c r="V987" s="148"/>
      <c r="W987" s="186"/>
      <c r="X987" s="186"/>
    </row>
    <row r="988" spans="1:24" ht="12.75" customHeight="1" outlineLevel="1">
      <c r="A988" s="159"/>
      <c r="B988" s="159"/>
      <c r="C988" s="159"/>
      <c r="D988" s="153"/>
      <c r="E988" s="149"/>
      <c r="F988" s="149"/>
      <c r="G988" s="149"/>
      <c r="H988" s="149"/>
      <c r="I988" s="149"/>
      <c r="J988" s="149"/>
      <c r="K988" s="149"/>
      <c r="L988" s="149"/>
      <c r="M988" s="149"/>
      <c r="N988" s="149"/>
      <c r="O988" s="149"/>
      <c r="P988" s="149"/>
      <c r="Q988" s="149"/>
      <c r="R988" s="91"/>
      <c r="S988" s="59"/>
      <c r="T988" s="72"/>
      <c r="U988" s="148"/>
      <c r="V988" s="148"/>
      <c r="W988" s="186"/>
      <c r="X988" s="186"/>
    </row>
    <row r="989" spans="1:24" ht="12.75" customHeight="1" outlineLevel="1">
      <c r="A989" s="159"/>
      <c r="B989" s="159"/>
      <c r="C989" s="159"/>
      <c r="D989" s="153"/>
      <c r="E989" s="149"/>
      <c r="F989" s="149"/>
      <c r="G989" s="149"/>
      <c r="H989" s="149"/>
      <c r="I989" s="149"/>
      <c r="J989" s="149"/>
      <c r="K989" s="149"/>
      <c r="L989" s="149"/>
      <c r="M989" s="149"/>
      <c r="N989" s="149"/>
      <c r="O989" s="149"/>
      <c r="P989" s="149"/>
      <c r="Q989" s="149"/>
      <c r="R989" s="91"/>
      <c r="S989" s="59"/>
      <c r="T989" s="72"/>
      <c r="U989" s="148"/>
      <c r="V989" s="148"/>
      <c r="W989" s="186"/>
      <c r="X989" s="186"/>
    </row>
    <row r="990" spans="1:24" ht="12.75" customHeight="1" outlineLevel="1">
      <c r="A990" s="159"/>
      <c r="B990" s="159"/>
      <c r="C990" s="159"/>
      <c r="D990" s="153"/>
      <c r="E990" s="149"/>
      <c r="F990" s="149"/>
      <c r="G990" s="149"/>
      <c r="H990" s="149"/>
      <c r="I990" s="149"/>
      <c r="J990" s="149"/>
      <c r="K990" s="149"/>
      <c r="L990" s="149"/>
      <c r="M990" s="149"/>
      <c r="N990" s="149"/>
      <c r="O990" s="149"/>
      <c r="P990" s="149"/>
      <c r="Q990" s="149"/>
      <c r="R990" s="91"/>
      <c r="S990" s="59"/>
      <c r="T990" s="72"/>
      <c r="U990" s="148"/>
      <c r="V990" s="148"/>
      <c r="W990" s="186"/>
      <c r="X990" s="186"/>
    </row>
    <row r="991" spans="1:24" ht="12.75" customHeight="1" outlineLevel="1">
      <c r="A991" s="159"/>
      <c r="B991" s="159"/>
      <c r="C991" s="159"/>
      <c r="D991" s="153"/>
      <c r="E991" s="149"/>
      <c r="F991" s="149"/>
      <c r="G991" s="149"/>
      <c r="H991" s="149"/>
      <c r="I991" s="149"/>
      <c r="J991" s="149"/>
      <c r="K991" s="149"/>
      <c r="L991" s="149"/>
      <c r="M991" s="149"/>
      <c r="N991" s="149"/>
      <c r="O991" s="149"/>
      <c r="P991" s="149"/>
      <c r="Q991" s="149"/>
      <c r="R991" s="91"/>
      <c r="S991" s="59"/>
      <c r="T991" s="72"/>
      <c r="U991" s="148"/>
      <c r="V991" s="148"/>
      <c r="W991" s="186"/>
      <c r="X991" s="186"/>
    </row>
    <row r="992" spans="1:24" ht="12.75" customHeight="1" outlineLevel="1">
      <c r="A992" s="159"/>
      <c r="B992" s="159"/>
      <c r="C992" s="159"/>
      <c r="D992" s="153"/>
      <c r="E992" s="149"/>
      <c r="F992" s="149"/>
      <c r="G992" s="149"/>
      <c r="H992" s="149"/>
      <c r="I992" s="149"/>
      <c r="J992" s="149"/>
      <c r="K992" s="149"/>
      <c r="L992" s="149"/>
      <c r="M992" s="149"/>
      <c r="N992" s="149"/>
      <c r="O992" s="149"/>
      <c r="P992" s="149"/>
      <c r="Q992" s="149"/>
      <c r="R992" s="91"/>
      <c r="S992" s="59"/>
      <c r="T992" s="72"/>
      <c r="U992" s="148"/>
      <c r="V992" s="148"/>
      <c r="W992" s="186"/>
      <c r="X992" s="186"/>
    </row>
    <row r="993" spans="1:24" ht="12.75" customHeight="1" outlineLevel="1">
      <c r="A993" s="159"/>
      <c r="B993" s="159"/>
      <c r="C993" s="159"/>
      <c r="D993" s="153"/>
      <c r="E993" s="149"/>
      <c r="F993" s="149"/>
      <c r="G993" s="149"/>
      <c r="H993" s="149"/>
      <c r="I993" s="149"/>
      <c r="J993" s="149"/>
      <c r="K993" s="149"/>
      <c r="L993" s="149"/>
      <c r="M993" s="149"/>
      <c r="N993" s="149"/>
      <c r="O993" s="149"/>
      <c r="P993" s="149"/>
      <c r="Q993" s="149"/>
      <c r="R993" s="91"/>
      <c r="S993" s="59"/>
      <c r="T993" s="72"/>
      <c r="U993" s="148"/>
      <c r="V993" s="148"/>
      <c r="W993" s="186"/>
      <c r="X993" s="186"/>
    </row>
    <row r="994" spans="1:24" ht="12.75" customHeight="1" outlineLevel="1">
      <c r="A994" s="159"/>
      <c r="B994" s="159"/>
      <c r="C994" s="159"/>
      <c r="D994" s="153"/>
      <c r="E994" s="149"/>
      <c r="F994" s="149"/>
      <c r="G994" s="149"/>
      <c r="H994" s="149"/>
      <c r="I994" s="149"/>
      <c r="J994" s="149"/>
      <c r="K994" s="149"/>
      <c r="L994" s="149"/>
      <c r="M994" s="149"/>
      <c r="N994" s="149"/>
      <c r="O994" s="149"/>
      <c r="P994" s="149"/>
      <c r="Q994" s="149"/>
      <c r="R994" s="91"/>
      <c r="S994" s="59"/>
      <c r="T994" s="72"/>
      <c r="U994" s="148"/>
      <c r="V994" s="148"/>
      <c r="W994" s="186"/>
      <c r="X994" s="186"/>
    </row>
    <row r="995" spans="1:24" ht="12.75" customHeight="1" outlineLevel="1">
      <c r="A995" s="159"/>
      <c r="B995" s="159"/>
      <c r="C995" s="159"/>
      <c r="D995" s="153"/>
      <c r="E995" s="149"/>
      <c r="F995" s="149"/>
      <c r="G995" s="149"/>
      <c r="H995" s="149"/>
      <c r="I995" s="149"/>
      <c r="J995" s="149"/>
      <c r="K995" s="149"/>
      <c r="L995" s="149"/>
      <c r="M995" s="149"/>
      <c r="N995" s="149"/>
      <c r="O995" s="149"/>
      <c r="P995" s="149"/>
      <c r="Q995" s="149"/>
      <c r="R995" s="91"/>
      <c r="S995" s="59"/>
      <c r="T995" s="72"/>
      <c r="U995" s="148"/>
      <c r="V995" s="148"/>
      <c r="W995" s="186"/>
      <c r="X995" s="186"/>
    </row>
    <row r="996" spans="1:24" ht="12.75" customHeight="1" outlineLevel="1">
      <c r="A996" s="159"/>
      <c r="B996" s="159"/>
      <c r="C996" s="159"/>
      <c r="D996" s="153"/>
      <c r="E996" s="149"/>
      <c r="F996" s="149"/>
      <c r="G996" s="149"/>
      <c r="H996" s="149"/>
      <c r="I996" s="149"/>
      <c r="J996" s="149"/>
      <c r="K996" s="149"/>
      <c r="L996" s="149"/>
      <c r="M996" s="149"/>
      <c r="N996" s="149"/>
      <c r="O996" s="149"/>
      <c r="P996" s="149"/>
      <c r="Q996" s="149"/>
      <c r="R996" s="91"/>
      <c r="S996" s="59"/>
      <c r="T996" s="72"/>
      <c r="U996" s="148"/>
      <c r="V996" s="148"/>
      <c r="W996" s="186"/>
      <c r="X996" s="186"/>
    </row>
    <row r="997" spans="1:24" ht="12.75" customHeight="1" outlineLevel="1">
      <c r="A997" s="159"/>
      <c r="B997" s="159"/>
      <c r="C997" s="159"/>
      <c r="D997" s="153"/>
      <c r="E997" s="149"/>
      <c r="F997" s="149"/>
      <c r="G997" s="149"/>
      <c r="H997" s="149"/>
      <c r="I997" s="149"/>
      <c r="J997" s="149"/>
      <c r="K997" s="149"/>
      <c r="L997" s="149"/>
      <c r="M997" s="149"/>
      <c r="N997" s="149"/>
      <c r="O997" s="149"/>
      <c r="P997" s="149"/>
      <c r="Q997" s="149"/>
      <c r="R997" s="91"/>
      <c r="S997" s="59"/>
      <c r="T997" s="72"/>
      <c r="U997" s="148"/>
      <c r="V997" s="148"/>
      <c r="W997" s="186"/>
      <c r="X997" s="186"/>
    </row>
    <row r="998" spans="1:24" ht="12.75" customHeight="1" outlineLevel="1">
      <c r="A998" s="159"/>
      <c r="B998" s="159"/>
      <c r="C998" s="159"/>
      <c r="D998" s="153"/>
      <c r="E998" s="149"/>
      <c r="F998" s="149"/>
      <c r="G998" s="149"/>
      <c r="H998" s="149"/>
      <c r="I998" s="149"/>
      <c r="J998" s="149"/>
      <c r="K998" s="149"/>
      <c r="L998" s="149"/>
      <c r="M998" s="149"/>
      <c r="N998" s="149"/>
      <c r="O998" s="149"/>
      <c r="P998" s="149"/>
      <c r="Q998" s="149"/>
      <c r="R998" s="91"/>
      <c r="S998" s="59"/>
      <c r="T998" s="72"/>
      <c r="U998" s="148"/>
      <c r="V998" s="148"/>
      <c r="W998" s="186"/>
      <c r="X998" s="186"/>
    </row>
    <row r="999" spans="1:24" ht="12.75" customHeight="1" outlineLevel="1">
      <c r="A999" s="159"/>
      <c r="B999" s="159"/>
      <c r="C999" s="159"/>
      <c r="D999" s="153"/>
      <c r="E999" s="149"/>
      <c r="F999" s="149"/>
      <c r="G999" s="149"/>
      <c r="H999" s="149"/>
      <c r="I999" s="149"/>
      <c r="J999" s="149"/>
      <c r="K999" s="149"/>
      <c r="L999" s="149"/>
      <c r="M999" s="149"/>
      <c r="N999" s="149"/>
      <c r="O999" s="149"/>
      <c r="P999" s="149"/>
      <c r="Q999" s="149"/>
      <c r="R999" s="91"/>
      <c r="S999" s="59"/>
      <c r="T999" s="72"/>
      <c r="U999" s="148"/>
      <c r="V999" s="148"/>
      <c r="W999" s="186"/>
      <c r="X999" s="186"/>
    </row>
    <row r="1000" spans="1:24" ht="12.75" customHeight="1" outlineLevel="1">
      <c r="A1000" s="159"/>
      <c r="B1000" s="159"/>
      <c r="C1000" s="159"/>
      <c r="D1000" s="153"/>
      <c r="E1000" s="149"/>
      <c r="F1000" s="149"/>
      <c r="G1000" s="149"/>
      <c r="H1000" s="149"/>
      <c r="I1000" s="149"/>
      <c r="J1000" s="149"/>
      <c r="K1000" s="149"/>
      <c r="L1000" s="149"/>
      <c r="M1000" s="149"/>
      <c r="N1000" s="149"/>
      <c r="O1000" s="149"/>
      <c r="P1000" s="149"/>
      <c r="Q1000" s="149"/>
      <c r="R1000" s="91"/>
      <c r="S1000" s="59"/>
      <c r="T1000" s="72"/>
      <c r="U1000" s="148"/>
      <c r="V1000" s="148"/>
      <c r="W1000" s="186"/>
      <c r="X1000" s="186"/>
    </row>
    <row r="1001" spans="1:24" ht="12.75" customHeight="1" outlineLevel="1">
      <c r="A1001" s="159"/>
      <c r="B1001" s="159"/>
      <c r="C1001" s="159"/>
      <c r="D1001" s="153"/>
      <c r="E1001" s="149"/>
      <c r="F1001" s="149"/>
      <c r="G1001" s="149"/>
      <c r="H1001" s="149"/>
      <c r="I1001" s="149"/>
      <c r="J1001" s="149"/>
      <c r="K1001" s="149"/>
      <c r="L1001" s="149"/>
      <c r="M1001" s="149"/>
      <c r="N1001" s="149"/>
      <c r="O1001" s="149"/>
      <c r="P1001" s="149"/>
      <c r="Q1001" s="149"/>
      <c r="R1001" s="91"/>
      <c r="S1001" s="59"/>
      <c r="T1001" s="72"/>
      <c r="U1001" s="148"/>
      <c r="V1001" s="148"/>
      <c r="W1001" s="186"/>
      <c r="X1001" s="186"/>
    </row>
    <row r="1002" spans="1:24" ht="12.75" customHeight="1" outlineLevel="1">
      <c r="A1002" s="159"/>
      <c r="B1002" s="159"/>
      <c r="C1002" s="159"/>
      <c r="D1002" s="153"/>
      <c r="E1002" s="149"/>
      <c r="F1002" s="149"/>
      <c r="G1002" s="149"/>
      <c r="H1002" s="149"/>
      <c r="I1002" s="149"/>
      <c r="J1002" s="149"/>
      <c r="K1002" s="149"/>
      <c r="L1002" s="149"/>
      <c r="M1002" s="149"/>
      <c r="N1002" s="149"/>
      <c r="O1002" s="149"/>
      <c r="P1002" s="149"/>
      <c r="Q1002" s="149"/>
      <c r="R1002" s="91"/>
      <c r="S1002" s="59"/>
      <c r="T1002" s="72"/>
      <c r="U1002" s="148"/>
      <c r="V1002" s="148"/>
      <c r="W1002" s="186"/>
      <c r="X1002" s="186"/>
    </row>
    <row r="1003" spans="1:24" ht="12.75" customHeight="1" outlineLevel="1">
      <c r="A1003" s="159"/>
      <c r="B1003" s="159"/>
      <c r="C1003" s="159"/>
      <c r="D1003" s="153"/>
      <c r="E1003" s="149"/>
      <c r="F1003" s="149"/>
      <c r="G1003" s="149"/>
      <c r="H1003" s="149"/>
      <c r="I1003" s="149"/>
      <c r="J1003" s="149"/>
      <c r="K1003" s="149"/>
      <c r="L1003" s="149"/>
      <c r="M1003" s="149"/>
      <c r="N1003" s="149"/>
      <c r="O1003" s="149"/>
      <c r="P1003" s="149"/>
      <c r="Q1003" s="149"/>
      <c r="R1003" s="91"/>
      <c r="S1003" s="59"/>
      <c r="T1003" s="72"/>
      <c r="U1003" s="148"/>
      <c r="V1003" s="148"/>
      <c r="W1003" s="186"/>
      <c r="X1003" s="186"/>
    </row>
    <row r="1004" spans="1:24" ht="12.75" customHeight="1" outlineLevel="1">
      <c r="A1004" s="159"/>
      <c r="B1004" s="159"/>
      <c r="C1004" s="159"/>
      <c r="D1004" s="153"/>
      <c r="E1004" s="149"/>
      <c r="F1004" s="149"/>
      <c r="G1004" s="149"/>
      <c r="H1004" s="149"/>
      <c r="I1004" s="149"/>
      <c r="J1004" s="149"/>
      <c r="K1004" s="149"/>
      <c r="L1004" s="149"/>
      <c r="M1004" s="149"/>
      <c r="N1004" s="149"/>
      <c r="O1004" s="149"/>
      <c r="P1004" s="149"/>
      <c r="Q1004" s="149"/>
      <c r="R1004" s="91"/>
      <c r="S1004" s="59"/>
      <c r="T1004" s="72"/>
      <c r="U1004" s="148"/>
      <c r="V1004" s="148"/>
      <c r="W1004" s="186"/>
      <c r="X1004" s="186"/>
    </row>
    <row r="1005" spans="1:24" ht="12.75" customHeight="1" outlineLevel="1">
      <c r="A1005" s="159"/>
      <c r="B1005" s="159"/>
      <c r="C1005" s="159"/>
      <c r="D1005" s="153"/>
      <c r="E1005" s="149"/>
      <c r="F1005" s="149"/>
      <c r="G1005" s="149"/>
      <c r="H1005" s="149"/>
      <c r="I1005" s="149"/>
      <c r="J1005" s="149"/>
      <c r="K1005" s="149"/>
      <c r="L1005" s="149"/>
      <c r="M1005" s="149"/>
      <c r="N1005" s="149"/>
      <c r="O1005" s="149"/>
      <c r="P1005" s="149"/>
      <c r="Q1005" s="149"/>
      <c r="R1005" s="91"/>
      <c r="S1005" s="59"/>
      <c r="T1005" s="72"/>
      <c r="U1005" s="148"/>
      <c r="V1005" s="148"/>
      <c r="W1005" s="186"/>
      <c r="X1005" s="186"/>
    </row>
    <row r="1006" spans="1:24" ht="12.75" customHeight="1" outlineLevel="1">
      <c r="A1006" s="159"/>
      <c r="B1006" s="159"/>
      <c r="C1006" s="159"/>
      <c r="D1006" s="153"/>
      <c r="E1006" s="149"/>
      <c r="F1006" s="149"/>
      <c r="G1006" s="149"/>
      <c r="H1006" s="149"/>
      <c r="I1006" s="149"/>
      <c r="J1006" s="149"/>
      <c r="K1006" s="149"/>
      <c r="L1006" s="149"/>
      <c r="M1006" s="149"/>
      <c r="N1006" s="149"/>
      <c r="O1006" s="149"/>
      <c r="P1006" s="149"/>
      <c r="Q1006" s="149"/>
      <c r="R1006" s="91"/>
      <c r="S1006" s="59"/>
      <c r="T1006" s="72"/>
      <c r="U1006" s="148"/>
      <c r="V1006" s="148"/>
      <c r="W1006" s="186"/>
      <c r="X1006" s="186"/>
    </row>
    <row r="1007" spans="1:24" ht="12.75" customHeight="1" outlineLevel="1">
      <c r="A1007" s="159"/>
      <c r="B1007" s="159"/>
      <c r="C1007" s="159"/>
      <c r="D1007" s="153"/>
      <c r="E1007" s="149"/>
      <c r="F1007" s="149"/>
      <c r="G1007" s="149"/>
      <c r="H1007" s="149"/>
      <c r="I1007" s="149"/>
      <c r="J1007" s="149"/>
      <c r="K1007" s="149"/>
      <c r="L1007" s="149"/>
      <c r="M1007" s="149"/>
      <c r="N1007" s="149"/>
      <c r="O1007" s="149"/>
      <c r="P1007" s="149"/>
      <c r="Q1007" s="149"/>
      <c r="R1007" s="91"/>
      <c r="S1007" s="59"/>
      <c r="T1007" s="72"/>
      <c r="U1007" s="148"/>
      <c r="V1007" s="148"/>
      <c r="W1007" s="186"/>
      <c r="X1007" s="186"/>
    </row>
    <row r="1008" spans="1:24" ht="12.75" customHeight="1" outlineLevel="1">
      <c r="A1008" s="159"/>
      <c r="B1008" s="159"/>
      <c r="C1008" s="159"/>
      <c r="D1008" s="153"/>
      <c r="E1008" s="149"/>
      <c r="F1008" s="149"/>
      <c r="G1008" s="149"/>
      <c r="H1008" s="149"/>
      <c r="I1008" s="149"/>
      <c r="J1008" s="149"/>
      <c r="K1008" s="149"/>
      <c r="L1008" s="149"/>
      <c r="M1008" s="149"/>
      <c r="N1008" s="149"/>
      <c r="O1008" s="149"/>
      <c r="P1008" s="149"/>
      <c r="Q1008" s="149"/>
      <c r="R1008" s="91"/>
      <c r="S1008" s="59"/>
      <c r="T1008" s="72"/>
      <c r="U1008" s="148"/>
      <c r="V1008" s="148"/>
      <c r="W1008" s="186"/>
      <c r="X1008" s="186"/>
    </row>
    <row r="1009" spans="1:24" ht="12.75" customHeight="1" outlineLevel="1">
      <c r="A1009" s="159"/>
      <c r="B1009" s="159"/>
      <c r="C1009" s="159"/>
      <c r="D1009" s="153"/>
      <c r="E1009" s="149"/>
      <c r="F1009" s="149"/>
      <c r="G1009" s="149"/>
      <c r="H1009" s="149"/>
      <c r="I1009" s="149"/>
      <c r="J1009" s="149"/>
      <c r="K1009" s="149"/>
      <c r="L1009" s="149"/>
      <c r="M1009" s="149"/>
      <c r="N1009" s="149"/>
      <c r="O1009" s="149"/>
      <c r="P1009" s="149"/>
      <c r="Q1009" s="149"/>
      <c r="R1009" s="91"/>
      <c r="S1009" s="59"/>
      <c r="T1009" s="72"/>
      <c r="U1009" s="148"/>
      <c r="V1009" s="148"/>
      <c r="W1009" s="186"/>
      <c r="X1009" s="186"/>
    </row>
    <row r="1010" spans="1:24" ht="12.75" customHeight="1" outlineLevel="1">
      <c r="A1010" s="159"/>
      <c r="B1010" s="159"/>
      <c r="C1010" s="159"/>
      <c r="D1010" s="153"/>
      <c r="E1010" s="149"/>
      <c r="F1010" s="149"/>
      <c r="G1010" s="149"/>
      <c r="H1010" s="149"/>
      <c r="I1010" s="149"/>
      <c r="J1010" s="149"/>
      <c r="K1010" s="149"/>
      <c r="L1010" s="149"/>
      <c r="M1010" s="149"/>
      <c r="N1010" s="149"/>
      <c r="O1010" s="149"/>
      <c r="P1010" s="149"/>
      <c r="Q1010" s="149"/>
      <c r="R1010" s="91"/>
      <c r="S1010" s="59"/>
      <c r="T1010" s="72"/>
      <c r="U1010" s="148"/>
      <c r="V1010" s="148"/>
      <c r="W1010" s="186"/>
      <c r="X1010" s="186"/>
    </row>
    <row r="1011" spans="1:24" ht="12.75" customHeight="1" outlineLevel="1">
      <c r="A1011" s="159"/>
      <c r="B1011" s="159"/>
      <c r="C1011" s="159"/>
      <c r="D1011" s="153"/>
      <c r="E1011" s="149"/>
      <c r="F1011" s="149"/>
      <c r="G1011" s="149"/>
      <c r="H1011" s="149"/>
      <c r="I1011" s="149"/>
      <c r="J1011" s="149"/>
      <c r="K1011" s="149"/>
      <c r="L1011" s="149"/>
      <c r="M1011" s="149"/>
      <c r="N1011" s="149"/>
      <c r="O1011" s="149"/>
      <c r="P1011" s="149"/>
      <c r="Q1011" s="149"/>
      <c r="R1011" s="91"/>
      <c r="S1011" s="59"/>
      <c r="T1011" s="72"/>
      <c r="U1011" s="148"/>
      <c r="V1011" s="148"/>
      <c r="W1011" s="186"/>
      <c r="X1011" s="186"/>
    </row>
    <row r="1012" spans="1:24" ht="12.75" customHeight="1" outlineLevel="1">
      <c r="A1012" s="159"/>
      <c r="B1012" s="159"/>
      <c r="C1012" s="159"/>
      <c r="D1012" s="153"/>
      <c r="E1012" s="149"/>
      <c r="F1012" s="149"/>
      <c r="G1012" s="149"/>
      <c r="H1012" s="149"/>
      <c r="I1012" s="149"/>
      <c r="J1012" s="149"/>
      <c r="K1012" s="149"/>
      <c r="L1012" s="149"/>
      <c r="M1012" s="149"/>
      <c r="N1012" s="149"/>
      <c r="O1012" s="149"/>
      <c r="P1012" s="149"/>
      <c r="Q1012" s="149"/>
      <c r="R1012" s="91"/>
      <c r="S1012" s="59"/>
      <c r="T1012" s="72"/>
      <c r="U1012" s="148"/>
      <c r="V1012" s="148"/>
      <c r="W1012" s="186"/>
      <c r="X1012" s="186"/>
    </row>
    <row r="1013" spans="1:24" ht="12.75" customHeight="1" outlineLevel="1">
      <c r="A1013" s="159"/>
      <c r="B1013" s="159"/>
      <c r="C1013" s="159"/>
      <c r="D1013" s="153"/>
      <c r="E1013" s="149"/>
      <c r="F1013" s="149"/>
      <c r="G1013" s="149"/>
      <c r="H1013" s="149"/>
      <c r="I1013" s="149"/>
      <c r="J1013" s="149"/>
      <c r="K1013" s="149"/>
      <c r="L1013" s="149"/>
      <c r="M1013" s="149"/>
      <c r="N1013" s="149"/>
      <c r="O1013" s="149"/>
      <c r="P1013" s="149"/>
      <c r="Q1013" s="149"/>
      <c r="R1013" s="91"/>
      <c r="S1013" s="59"/>
      <c r="T1013" s="72"/>
      <c r="U1013" s="148"/>
      <c r="V1013" s="148"/>
      <c r="W1013" s="186"/>
      <c r="X1013" s="186"/>
    </row>
    <row r="1014" spans="1:24" ht="12.75" customHeight="1" outlineLevel="1">
      <c r="A1014" s="159"/>
      <c r="B1014" s="159"/>
      <c r="C1014" s="159"/>
      <c r="D1014" s="153"/>
      <c r="E1014" s="149"/>
      <c r="F1014" s="149"/>
      <c r="G1014" s="149"/>
      <c r="H1014" s="149"/>
      <c r="I1014" s="149"/>
      <c r="J1014" s="149"/>
      <c r="K1014" s="149"/>
      <c r="L1014" s="149"/>
      <c r="M1014" s="149"/>
      <c r="N1014" s="149"/>
      <c r="O1014" s="149"/>
      <c r="P1014" s="149"/>
      <c r="Q1014" s="149"/>
      <c r="R1014" s="91"/>
      <c r="S1014" s="59"/>
      <c r="T1014" s="72"/>
      <c r="U1014" s="148"/>
      <c r="V1014" s="148"/>
      <c r="W1014" s="186"/>
      <c r="X1014" s="186"/>
    </row>
    <row r="1015" spans="1:24" ht="12.75" customHeight="1" outlineLevel="1">
      <c r="A1015" s="159"/>
      <c r="B1015" s="159"/>
      <c r="C1015" s="159"/>
      <c r="D1015" s="153"/>
      <c r="E1015" s="149"/>
      <c r="F1015" s="149"/>
      <c r="G1015" s="149"/>
      <c r="H1015" s="149"/>
      <c r="I1015" s="149"/>
      <c r="J1015" s="149"/>
      <c r="K1015" s="149"/>
      <c r="L1015" s="149"/>
      <c r="M1015" s="149"/>
      <c r="N1015" s="149"/>
      <c r="O1015" s="149"/>
      <c r="P1015" s="149"/>
      <c r="Q1015" s="149"/>
      <c r="R1015" s="91"/>
      <c r="S1015" s="59"/>
      <c r="T1015" s="72"/>
      <c r="U1015" s="148"/>
      <c r="V1015" s="148"/>
      <c r="W1015" s="186"/>
      <c r="X1015" s="186"/>
    </row>
    <row r="1016" spans="1:24" ht="12.75" customHeight="1" outlineLevel="1">
      <c r="A1016" s="159"/>
      <c r="B1016" s="159"/>
      <c r="C1016" s="159"/>
      <c r="D1016" s="153"/>
      <c r="E1016" s="149"/>
      <c r="F1016" s="149"/>
      <c r="G1016" s="149"/>
      <c r="H1016" s="149"/>
      <c r="I1016" s="149"/>
      <c r="J1016" s="149"/>
      <c r="K1016" s="149"/>
      <c r="L1016" s="149"/>
      <c r="M1016" s="149"/>
      <c r="N1016" s="149"/>
      <c r="O1016" s="149"/>
      <c r="P1016" s="149"/>
      <c r="Q1016" s="149"/>
      <c r="R1016" s="91"/>
      <c r="S1016" s="59"/>
      <c r="T1016" s="72"/>
      <c r="U1016" s="148"/>
      <c r="V1016" s="148"/>
      <c r="W1016" s="186"/>
      <c r="X1016" s="186"/>
    </row>
    <row r="1017" spans="1:24" ht="12.75" customHeight="1" outlineLevel="1">
      <c r="A1017" s="159"/>
      <c r="B1017" s="159"/>
      <c r="C1017" s="159"/>
      <c r="D1017" s="153"/>
      <c r="E1017" s="149"/>
      <c r="F1017" s="149"/>
      <c r="G1017" s="149"/>
      <c r="H1017" s="149"/>
      <c r="I1017" s="149"/>
      <c r="J1017" s="149"/>
      <c r="K1017" s="149"/>
      <c r="L1017" s="149"/>
      <c r="M1017" s="149"/>
      <c r="N1017" s="149"/>
      <c r="O1017" s="149"/>
      <c r="P1017" s="149"/>
      <c r="Q1017" s="149"/>
      <c r="R1017" s="91"/>
      <c r="S1017" s="59"/>
      <c r="T1017" s="72"/>
      <c r="U1017" s="148"/>
      <c r="V1017" s="148"/>
      <c r="W1017" s="186"/>
      <c r="X1017" s="186"/>
    </row>
    <row r="1018" spans="1:24" ht="12.75" customHeight="1" outlineLevel="1">
      <c r="A1018" s="159"/>
      <c r="B1018" s="159"/>
      <c r="C1018" s="159"/>
      <c r="D1018" s="153"/>
      <c r="E1018" s="149"/>
      <c r="F1018" s="149"/>
      <c r="G1018" s="149"/>
      <c r="H1018" s="149"/>
      <c r="I1018" s="149"/>
      <c r="J1018" s="149"/>
      <c r="K1018" s="149"/>
      <c r="L1018" s="149"/>
      <c r="M1018" s="149"/>
      <c r="N1018" s="149"/>
      <c r="O1018" s="149"/>
      <c r="P1018" s="149"/>
      <c r="Q1018" s="149"/>
      <c r="R1018" s="91"/>
      <c r="S1018" s="59"/>
      <c r="T1018" s="72"/>
      <c r="U1018" s="148"/>
      <c r="V1018" s="148"/>
      <c r="W1018" s="186"/>
      <c r="X1018" s="186"/>
    </row>
    <row r="1019" spans="1:24" ht="12.75" customHeight="1" outlineLevel="1">
      <c r="A1019" s="159"/>
      <c r="B1019" s="159"/>
      <c r="C1019" s="159"/>
      <c r="D1019" s="153"/>
      <c r="E1019" s="149"/>
      <c r="F1019" s="149"/>
      <c r="G1019" s="149"/>
      <c r="H1019" s="149"/>
      <c r="I1019" s="149"/>
      <c r="J1019" s="149"/>
      <c r="K1019" s="149"/>
      <c r="L1019" s="149"/>
      <c r="M1019" s="149"/>
      <c r="N1019" s="149"/>
      <c r="O1019" s="149"/>
      <c r="P1019" s="149"/>
      <c r="Q1019" s="149"/>
      <c r="R1019" s="91"/>
      <c r="S1019" s="59"/>
      <c r="T1019" s="72"/>
      <c r="U1019" s="148"/>
      <c r="V1019" s="148"/>
      <c r="W1019" s="186"/>
      <c r="X1019" s="186"/>
    </row>
    <row r="1020" spans="1:24" ht="12.75" customHeight="1" outlineLevel="1">
      <c r="A1020" s="159"/>
      <c r="B1020" s="159"/>
      <c r="C1020" s="159"/>
      <c r="D1020" s="153"/>
      <c r="E1020" s="149"/>
      <c r="F1020" s="149"/>
      <c r="G1020" s="149"/>
      <c r="H1020" s="149"/>
      <c r="I1020" s="149"/>
      <c r="J1020" s="149"/>
      <c r="K1020" s="149"/>
      <c r="L1020" s="149"/>
      <c r="M1020" s="149"/>
      <c r="N1020" s="149"/>
      <c r="O1020" s="149"/>
      <c r="P1020" s="149"/>
      <c r="Q1020" s="149"/>
      <c r="R1020" s="91"/>
      <c r="S1020" s="59"/>
      <c r="T1020" s="72"/>
      <c r="U1020" s="148"/>
      <c r="V1020" s="148"/>
      <c r="W1020" s="186"/>
      <c r="X1020" s="186"/>
    </row>
    <row r="1021" spans="1:24" ht="12.75" customHeight="1" outlineLevel="1">
      <c r="A1021" s="159"/>
      <c r="B1021" s="159"/>
      <c r="C1021" s="159"/>
      <c r="D1021" s="153"/>
      <c r="E1021" s="149"/>
      <c r="F1021" s="149"/>
      <c r="G1021" s="149"/>
      <c r="H1021" s="149"/>
      <c r="I1021" s="149"/>
      <c r="J1021" s="149"/>
      <c r="K1021" s="149"/>
      <c r="L1021" s="149"/>
      <c r="M1021" s="149"/>
      <c r="N1021" s="149"/>
      <c r="O1021" s="149"/>
      <c r="P1021" s="149"/>
      <c r="Q1021" s="149"/>
      <c r="R1021" s="91"/>
      <c r="S1021" s="59"/>
      <c r="T1021" s="72"/>
      <c r="U1021" s="148"/>
      <c r="V1021" s="148"/>
      <c r="W1021" s="186"/>
      <c r="X1021" s="186"/>
    </row>
    <row r="1022" spans="1:24" ht="12.75" customHeight="1" outlineLevel="1">
      <c r="A1022" s="159"/>
      <c r="B1022" s="159"/>
      <c r="C1022" s="159"/>
      <c r="D1022" s="153"/>
      <c r="E1022" s="149"/>
      <c r="F1022" s="149"/>
      <c r="G1022" s="149"/>
      <c r="H1022" s="149"/>
      <c r="I1022" s="149"/>
      <c r="J1022" s="149"/>
      <c r="K1022" s="149"/>
      <c r="L1022" s="149"/>
      <c r="M1022" s="149"/>
      <c r="N1022" s="149"/>
      <c r="O1022" s="149"/>
      <c r="P1022" s="149"/>
      <c r="Q1022" s="149"/>
      <c r="R1022" s="91"/>
      <c r="S1022" s="59"/>
      <c r="T1022" s="72"/>
      <c r="U1022" s="148"/>
      <c r="V1022" s="148"/>
      <c r="W1022" s="186"/>
      <c r="X1022" s="186"/>
    </row>
    <row r="1023" spans="1:24" ht="12.75" customHeight="1" outlineLevel="1">
      <c r="A1023" s="159"/>
      <c r="B1023" s="159"/>
      <c r="C1023" s="159"/>
      <c r="D1023" s="153"/>
      <c r="E1023" s="149"/>
      <c r="F1023" s="149"/>
      <c r="G1023" s="149"/>
      <c r="H1023" s="149"/>
      <c r="I1023" s="149"/>
      <c r="J1023" s="149"/>
      <c r="K1023" s="149"/>
      <c r="L1023" s="149"/>
      <c r="M1023" s="149"/>
      <c r="N1023" s="149"/>
      <c r="O1023" s="149"/>
      <c r="P1023" s="149"/>
      <c r="Q1023" s="149"/>
      <c r="R1023" s="91"/>
      <c r="S1023" s="59"/>
      <c r="T1023" s="72"/>
      <c r="U1023" s="148"/>
      <c r="V1023" s="148"/>
      <c r="W1023" s="186"/>
      <c r="X1023" s="186"/>
    </row>
    <row r="1024" spans="1:24" ht="12.75" customHeight="1" outlineLevel="1">
      <c r="A1024" s="159"/>
      <c r="B1024" s="159"/>
      <c r="C1024" s="159"/>
      <c r="D1024" s="153"/>
      <c r="E1024" s="149"/>
      <c r="F1024" s="149"/>
      <c r="G1024" s="149"/>
      <c r="H1024" s="149"/>
      <c r="I1024" s="149"/>
      <c r="J1024" s="149"/>
      <c r="K1024" s="149"/>
      <c r="L1024" s="149"/>
      <c r="M1024" s="149"/>
      <c r="N1024" s="149"/>
      <c r="O1024" s="149"/>
      <c r="P1024" s="149"/>
      <c r="Q1024" s="149"/>
      <c r="R1024" s="91"/>
      <c r="S1024" s="59"/>
      <c r="T1024" s="72"/>
      <c r="U1024" s="148"/>
      <c r="V1024" s="148"/>
      <c r="W1024" s="186"/>
      <c r="X1024" s="186"/>
    </row>
    <row r="1025" spans="1:24" ht="12.75" customHeight="1" outlineLevel="1">
      <c r="A1025" s="159"/>
      <c r="B1025" s="159"/>
      <c r="C1025" s="159"/>
      <c r="D1025" s="153"/>
      <c r="E1025" s="149"/>
      <c r="F1025" s="149"/>
      <c r="G1025" s="149"/>
      <c r="H1025" s="149"/>
      <c r="I1025" s="149"/>
      <c r="J1025" s="149"/>
      <c r="K1025" s="149"/>
      <c r="L1025" s="149"/>
      <c r="M1025" s="149"/>
      <c r="N1025" s="149"/>
      <c r="O1025" s="149"/>
      <c r="P1025" s="149"/>
      <c r="Q1025" s="149"/>
      <c r="R1025" s="91"/>
      <c r="S1025" s="59"/>
      <c r="T1025" s="72"/>
      <c r="U1025" s="148"/>
      <c r="V1025" s="148"/>
      <c r="W1025" s="186"/>
      <c r="X1025" s="186"/>
    </row>
    <row r="1026" spans="1:24" ht="12.75" customHeight="1" outlineLevel="1">
      <c r="A1026" s="159"/>
      <c r="B1026" s="159"/>
      <c r="C1026" s="159"/>
      <c r="D1026" s="153"/>
      <c r="E1026" s="149"/>
      <c r="F1026" s="149"/>
      <c r="G1026" s="149"/>
      <c r="H1026" s="149"/>
      <c r="I1026" s="149"/>
      <c r="J1026" s="149"/>
      <c r="K1026" s="149"/>
      <c r="L1026" s="149"/>
      <c r="M1026" s="149"/>
      <c r="N1026" s="149"/>
      <c r="O1026" s="149"/>
      <c r="P1026" s="149"/>
      <c r="Q1026" s="149"/>
      <c r="R1026" s="91"/>
      <c r="S1026" s="59"/>
      <c r="T1026" s="72"/>
      <c r="U1026" s="148"/>
      <c r="V1026" s="148"/>
      <c r="W1026" s="186"/>
      <c r="X1026" s="186"/>
    </row>
    <row r="1027" spans="1:24" ht="12.75" customHeight="1" outlineLevel="1">
      <c r="A1027" s="159"/>
      <c r="B1027" s="159"/>
      <c r="C1027" s="159"/>
      <c r="D1027" s="153"/>
      <c r="E1027" s="149"/>
      <c r="F1027" s="149"/>
      <c r="G1027" s="149"/>
      <c r="H1027" s="149"/>
      <c r="I1027" s="149"/>
      <c r="J1027" s="149"/>
      <c r="K1027" s="149"/>
      <c r="L1027" s="149"/>
      <c r="M1027" s="149"/>
      <c r="N1027" s="149"/>
      <c r="O1027" s="149"/>
      <c r="P1027" s="149"/>
      <c r="Q1027" s="149"/>
      <c r="R1027" s="91"/>
      <c r="S1027" s="59"/>
      <c r="T1027" s="72"/>
      <c r="U1027" s="148"/>
      <c r="V1027" s="148"/>
      <c r="W1027" s="186"/>
      <c r="X1027" s="186"/>
    </row>
    <row r="1028" spans="1:24" ht="12.75" customHeight="1" outlineLevel="1">
      <c r="A1028" s="159"/>
      <c r="B1028" s="159"/>
      <c r="C1028" s="159"/>
      <c r="D1028" s="153"/>
      <c r="E1028" s="149"/>
      <c r="F1028" s="149"/>
      <c r="G1028" s="149"/>
      <c r="H1028" s="149"/>
      <c r="I1028" s="149"/>
      <c r="J1028" s="149"/>
      <c r="K1028" s="149"/>
      <c r="L1028" s="149"/>
      <c r="M1028" s="149"/>
      <c r="N1028" s="149"/>
      <c r="O1028" s="149"/>
      <c r="P1028" s="149"/>
      <c r="Q1028" s="149"/>
      <c r="R1028" s="91"/>
      <c r="S1028" s="59"/>
      <c r="T1028" s="72"/>
      <c r="U1028" s="148"/>
      <c r="V1028" s="148"/>
      <c r="W1028" s="186"/>
      <c r="X1028" s="186"/>
    </row>
    <row r="1029" spans="1:24" ht="12.75" customHeight="1" outlineLevel="1">
      <c r="A1029" s="159"/>
      <c r="B1029" s="159"/>
      <c r="C1029" s="159"/>
      <c r="D1029" s="153"/>
      <c r="E1029" s="149"/>
      <c r="F1029" s="149"/>
      <c r="G1029" s="149"/>
      <c r="H1029" s="149"/>
      <c r="I1029" s="149"/>
      <c r="J1029" s="149"/>
      <c r="K1029" s="149"/>
      <c r="L1029" s="149"/>
      <c r="M1029" s="149"/>
      <c r="N1029" s="149"/>
      <c r="O1029" s="149"/>
      <c r="P1029" s="149"/>
      <c r="Q1029" s="149"/>
      <c r="R1029" s="91"/>
      <c r="S1029" s="59"/>
      <c r="T1029" s="72"/>
      <c r="U1029" s="148"/>
      <c r="V1029" s="148"/>
      <c r="W1029" s="186"/>
      <c r="X1029" s="186"/>
    </row>
    <row r="1030" spans="1:24" ht="12.75" customHeight="1" outlineLevel="1">
      <c r="A1030" s="159"/>
      <c r="B1030" s="159"/>
      <c r="C1030" s="159"/>
      <c r="D1030" s="153"/>
      <c r="E1030" s="149"/>
      <c r="F1030" s="149"/>
      <c r="G1030" s="149"/>
      <c r="H1030" s="149"/>
      <c r="I1030" s="149"/>
      <c r="J1030" s="149"/>
      <c r="K1030" s="149"/>
      <c r="L1030" s="149"/>
      <c r="M1030" s="149"/>
      <c r="N1030" s="149"/>
      <c r="O1030" s="149"/>
      <c r="P1030" s="149"/>
      <c r="Q1030" s="149"/>
      <c r="R1030" s="91"/>
      <c r="S1030" s="59"/>
      <c r="T1030" s="72"/>
      <c r="U1030" s="148"/>
      <c r="V1030" s="148"/>
      <c r="W1030" s="186"/>
      <c r="X1030" s="186"/>
    </row>
    <row r="1031" spans="1:24" ht="12.75" customHeight="1" outlineLevel="1">
      <c r="A1031" s="159"/>
      <c r="B1031" s="159"/>
      <c r="C1031" s="159"/>
      <c r="D1031" s="153"/>
      <c r="E1031" s="149"/>
      <c r="F1031" s="149"/>
      <c r="G1031" s="149"/>
      <c r="H1031" s="149"/>
      <c r="I1031" s="149"/>
      <c r="J1031" s="149"/>
      <c r="K1031" s="149"/>
      <c r="L1031" s="149"/>
      <c r="M1031" s="149"/>
      <c r="N1031" s="149"/>
      <c r="O1031" s="149"/>
      <c r="P1031" s="149"/>
      <c r="Q1031" s="149"/>
      <c r="R1031" s="91"/>
      <c r="S1031" s="59"/>
      <c r="T1031" s="72"/>
      <c r="U1031" s="148"/>
      <c r="V1031" s="148"/>
      <c r="W1031" s="186"/>
      <c r="X1031" s="186"/>
    </row>
    <row r="1032" spans="1:24" ht="12.75" customHeight="1" outlineLevel="1">
      <c r="A1032" s="159"/>
      <c r="B1032" s="159"/>
      <c r="C1032" s="159"/>
      <c r="D1032" s="153"/>
      <c r="E1032" s="149"/>
      <c r="F1032" s="149"/>
      <c r="G1032" s="149"/>
      <c r="H1032" s="149"/>
      <c r="I1032" s="149"/>
      <c r="J1032" s="149"/>
      <c r="K1032" s="149"/>
      <c r="L1032" s="149"/>
      <c r="M1032" s="149"/>
      <c r="N1032" s="149"/>
      <c r="O1032" s="149"/>
      <c r="P1032" s="149"/>
      <c r="Q1032" s="149"/>
      <c r="R1032" s="91"/>
      <c r="S1032" s="59"/>
      <c r="T1032" s="72"/>
      <c r="U1032" s="148"/>
      <c r="V1032" s="148"/>
      <c r="W1032" s="186"/>
      <c r="X1032" s="186"/>
    </row>
    <row r="1033" spans="1:24" ht="12.75" customHeight="1" outlineLevel="1">
      <c r="A1033" s="159"/>
      <c r="B1033" s="159"/>
      <c r="C1033" s="159"/>
      <c r="D1033" s="153"/>
      <c r="E1033" s="149"/>
      <c r="F1033" s="149"/>
      <c r="G1033" s="149"/>
      <c r="H1033" s="149"/>
      <c r="I1033" s="149"/>
      <c r="J1033" s="149"/>
      <c r="K1033" s="149"/>
      <c r="L1033" s="149"/>
      <c r="M1033" s="149"/>
      <c r="N1033" s="149"/>
      <c r="O1033" s="149"/>
      <c r="P1033" s="149"/>
      <c r="Q1033" s="149"/>
      <c r="R1033" s="91"/>
      <c r="S1033" s="59"/>
      <c r="T1033" s="72"/>
      <c r="U1033" s="148"/>
      <c r="V1033" s="148"/>
      <c r="W1033" s="186"/>
      <c r="X1033" s="186"/>
    </row>
    <row r="1034" spans="1:24" ht="12.75" customHeight="1" outlineLevel="1">
      <c r="A1034" s="159"/>
      <c r="B1034" s="159"/>
      <c r="C1034" s="159"/>
      <c r="D1034" s="153"/>
      <c r="E1034" s="149"/>
      <c r="F1034" s="149"/>
      <c r="G1034" s="149"/>
      <c r="H1034" s="149"/>
      <c r="I1034" s="149"/>
      <c r="J1034" s="149"/>
      <c r="K1034" s="149"/>
      <c r="L1034" s="149"/>
      <c r="M1034" s="149"/>
      <c r="N1034" s="149"/>
      <c r="O1034" s="149"/>
      <c r="P1034" s="149"/>
      <c r="Q1034" s="149"/>
      <c r="R1034" s="91"/>
      <c r="S1034" s="59"/>
      <c r="T1034" s="72"/>
      <c r="U1034" s="148"/>
      <c r="V1034" s="148"/>
      <c r="W1034" s="186"/>
      <c r="X1034" s="186"/>
    </row>
    <row r="1035" spans="1:24" ht="12.75" customHeight="1" outlineLevel="1">
      <c r="A1035" s="159"/>
      <c r="B1035" s="159"/>
      <c r="C1035" s="159"/>
      <c r="D1035" s="153"/>
      <c r="E1035" s="149"/>
      <c r="F1035" s="149"/>
      <c r="G1035" s="149"/>
      <c r="H1035" s="149"/>
      <c r="I1035" s="149"/>
      <c r="J1035" s="149"/>
      <c r="K1035" s="149"/>
      <c r="L1035" s="149"/>
      <c r="M1035" s="149"/>
      <c r="N1035" s="149"/>
      <c r="O1035" s="149"/>
      <c r="P1035" s="149"/>
      <c r="Q1035" s="149"/>
      <c r="R1035" s="91"/>
      <c r="S1035" s="59"/>
      <c r="T1035" s="72"/>
      <c r="U1035" s="148"/>
      <c r="V1035" s="148"/>
      <c r="W1035" s="186"/>
      <c r="X1035" s="186"/>
    </row>
    <row r="1036" spans="1:24" ht="12.75" customHeight="1" outlineLevel="1">
      <c r="A1036" s="159"/>
      <c r="B1036" s="159"/>
      <c r="C1036" s="159"/>
      <c r="D1036" s="153"/>
      <c r="E1036" s="149"/>
      <c r="F1036" s="149"/>
      <c r="G1036" s="149"/>
      <c r="H1036" s="149"/>
      <c r="I1036" s="149"/>
      <c r="J1036" s="149"/>
      <c r="K1036" s="149"/>
      <c r="L1036" s="149"/>
      <c r="M1036" s="149"/>
      <c r="N1036" s="149"/>
      <c r="O1036" s="149"/>
      <c r="P1036" s="149"/>
      <c r="Q1036" s="149"/>
      <c r="R1036" s="91"/>
      <c r="S1036" s="59"/>
      <c r="T1036" s="72"/>
      <c r="U1036" s="148"/>
      <c r="V1036" s="148"/>
      <c r="W1036" s="186"/>
      <c r="X1036" s="186"/>
    </row>
    <row r="1037" spans="1:24" ht="12.75" customHeight="1" outlineLevel="1">
      <c r="A1037" s="159"/>
      <c r="B1037" s="159"/>
      <c r="C1037" s="159"/>
      <c r="D1037" s="153"/>
      <c r="E1037" s="149"/>
      <c r="F1037" s="149"/>
      <c r="G1037" s="149"/>
      <c r="H1037" s="149"/>
      <c r="I1037" s="149"/>
      <c r="J1037" s="149"/>
      <c r="K1037" s="149"/>
      <c r="L1037" s="149"/>
      <c r="M1037" s="149"/>
      <c r="N1037" s="149"/>
      <c r="O1037" s="149"/>
      <c r="P1037" s="149"/>
      <c r="Q1037" s="149"/>
      <c r="R1037" s="91"/>
      <c r="S1037" s="59"/>
      <c r="T1037" s="72"/>
      <c r="U1037" s="148"/>
      <c r="V1037" s="148"/>
      <c r="W1037" s="186"/>
      <c r="X1037" s="186"/>
    </row>
    <row r="1038" spans="1:24" ht="12.75" customHeight="1" outlineLevel="1">
      <c r="A1038" s="159"/>
      <c r="B1038" s="159"/>
      <c r="C1038" s="159"/>
      <c r="D1038" s="153"/>
      <c r="E1038" s="149"/>
      <c r="F1038" s="149"/>
      <c r="G1038" s="149"/>
      <c r="H1038" s="149"/>
      <c r="I1038" s="149"/>
      <c r="J1038" s="149"/>
      <c r="K1038" s="149"/>
      <c r="L1038" s="149"/>
      <c r="M1038" s="149"/>
      <c r="N1038" s="149"/>
      <c r="O1038" s="149"/>
      <c r="P1038" s="149"/>
      <c r="Q1038" s="149"/>
      <c r="R1038" s="91"/>
      <c r="S1038" s="59"/>
      <c r="T1038" s="72"/>
      <c r="U1038" s="148"/>
      <c r="V1038" s="148"/>
      <c r="W1038" s="186"/>
      <c r="X1038" s="186"/>
    </row>
    <row r="1039" spans="1:24" ht="12.75" customHeight="1" outlineLevel="1">
      <c r="A1039" s="159"/>
      <c r="B1039" s="159"/>
      <c r="C1039" s="159"/>
      <c r="D1039" s="153"/>
      <c r="E1039" s="149"/>
      <c r="F1039" s="149"/>
      <c r="G1039" s="149"/>
      <c r="H1039" s="149"/>
      <c r="I1039" s="149"/>
      <c r="J1039" s="149"/>
      <c r="K1039" s="149"/>
      <c r="L1039" s="149"/>
      <c r="M1039" s="149"/>
      <c r="N1039" s="149"/>
      <c r="O1039" s="149"/>
      <c r="P1039" s="149"/>
      <c r="Q1039" s="149"/>
      <c r="R1039" s="91"/>
      <c r="S1039" s="59"/>
      <c r="T1039" s="72"/>
      <c r="U1039" s="148"/>
      <c r="V1039" s="148"/>
      <c r="W1039" s="186"/>
      <c r="X1039" s="186"/>
    </row>
    <row r="1040" spans="1:24" ht="12.75" customHeight="1" outlineLevel="1">
      <c r="A1040" s="159"/>
      <c r="B1040" s="159"/>
      <c r="C1040" s="159"/>
      <c r="D1040" s="153"/>
      <c r="E1040" s="149"/>
      <c r="F1040" s="149"/>
      <c r="G1040" s="149"/>
      <c r="H1040" s="149"/>
      <c r="I1040" s="149"/>
      <c r="J1040" s="149"/>
      <c r="K1040" s="149"/>
      <c r="L1040" s="149"/>
      <c r="M1040" s="149"/>
      <c r="N1040" s="149"/>
      <c r="O1040" s="149"/>
      <c r="P1040" s="149"/>
      <c r="Q1040" s="149"/>
      <c r="R1040" s="91"/>
      <c r="S1040" s="59"/>
      <c r="T1040" s="72"/>
      <c r="U1040" s="148"/>
      <c r="V1040" s="148"/>
      <c r="W1040" s="186"/>
      <c r="X1040" s="186"/>
    </row>
    <row r="1041" spans="1:24" ht="12.75" customHeight="1" outlineLevel="1">
      <c r="A1041" s="159"/>
      <c r="B1041" s="159"/>
      <c r="C1041" s="159"/>
      <c r="D1041" s="153"/>
      <c r="E1041" s="149"/>
      <c r="F1041" s="149"/>
      <c r="G1041" s="149"/>
      <c r="H1041" s="149"/>
      <c r="I1041" s="149"/>
      <c r="J1041" s="149"/>
      <c r="K1041" s="149"/>
      <c r="L1041" s="149"/>
      <c r="M1041" s="149"/>
      <c r="N1041" s="149"/>
      <c r="O1041" s="149"/>
      <c r="P1041" s="149"/>
      <c r="Q1041" s="149"/>
      <c r="R1041" s="91"/>
      <c r="S1041" s="59"/>
      <c r="T1041" s="72"/>
      <c r="U1041" s="148"/>
      <c r="V1041" s="148"/>
      <c r="W1041" s="186"/>
      <c r="X1041" s="186"/>
    </row>
    <row r="1042" spans="1:24" ht="12.75" customHeight="1" outlineLevel="1">
      <c r="A1042" s="159"/>
      <c r="B1042" s="159"/>
      <c r="C1042" s="159"/>
      <c r="D1042" s="153"/>
      <c r="E1042" s="149"/>
      <c r="F1042" s="149"/>
      <c r="G1042" s="149"/>
      <c r="H1042" s="149"/>
      <c r="I1042" s="149"/>
      <c r="J1042" s="149"/>
      <c r="K1042" s="149"/>
      <c r="L1042" s="149"/>
      <c r="M1042" s="149"/>
      <c r="N1042" s="149"/>
      <c r="O1042" s="149"/>
      <c r="P1042" s="149"/>
      <c r="Q1042" s="149"/>
      <c r="R1042" s="91"/>
      <c r="S1042" s="59"/>
      <c r="T1042" s="72"/>
      <c r="U1042" s="148"/>
      <c r="V1042" s="148"/>
      <c r="W1042" s="186"/>
      <c r="X1042" s="186"/>
    </row>
    <row r="1043" spans="1:24" ht="12.75" customHeight="1" outlineLevel="1">
      <c r="A1043" s="159"/>
      <c r="B1043" s="159"/>
      <c r="C1043" s="159"/>
      <c r="D1043" s="153"/>
      <c r="E1043" s="149"/>
      <c r="F1043" s="149"/>
      <c r="G1043" s="149"/>
      <c r="H1043" s="149"/>
      <c r="I1043" s="149"/>
      <c r="J1043" s="149"/>
      <c r="K1043" s="149"/>
      <c r="L1043" s="149"/>
      <c r="M1043" s="149"/>
      <c r="N1043" s="149"/>
      <c r="O1043" s="149"/>
      <c r="P1043" s="149"/>
      <c r="Q1043" s="149"/>
      <c r="R1043" s="91"/>
      <c r="S1043" s="59"/>
      <c r="T1043" s="72"/>
      <c r="U1043" s="148"/>
      <c r="V1043" s="148"/>
      <c r="W1043" s="186"/>
      <c r="X1043" s="186"/>
    </row>
    <row r="1044" spans="1:24" ht="12.75" customHeight="1" outlineLevel="1">
      <c r="A1044" s="159"/>
      <c r="B1044" s="159"/>
      <c r="C1044" s="159"/>
      <c r="D1044" s="153"/>
      <c r="E1044" s="149"/>
      <c r="F1044" s="149"/>
      <c r="G1044" s="149"/>
      <c r="H1044" s="149"/>
      <c r="I1044" s="149"/>
      <c r="J1044" s="149"/>
      <c r="K1044" s="149"/>
      <c r="L1044" s="149"/>
      <c r="M1044" s="149"/>
      <c r="N1044" s="149"/>
      <c r="O1044" s="149"/>
      <c r="P1044" s="149"/>
      <c r="Q1044" s="149"/>
      <c r="R1044" s="91"/>
      <c r="S1044" s="59"/>
      <c r="T1044" s="72"/>
      <c r="U1044" s="148"/>
      <c r="V1044" s="148"/>
      <c r="W1044" s="186"/>
      <c r="X1044" s="186"/>
    </row>
    <row r="1045" spans="1:24" ht="12.75" customHeight="1" outlineLevel="1">
      <c r="A1045" s="159"/>
      <c r="B1045" s="159"/>
      <c r="C1045" s="159"/>
      <c r="D1045" s="153"/>
      <c r="E1045" s="149"/>
      <c r="F1045" s="149"/>
      <c r="G1045" s="149"/>
      <c r="H1045" s="149"/>
      <c r="I1045" s="149"/>
      <c r="J1045" s="149"/>
      <c r="K1045" s="149"/>
      <c r="L1045" s="149"/>
      <c r="M1045" s="149"/>
      <c r="N1045" s="149"/>
      <c r="O1045" s="149"/>
      <c r="P1045" s="149"/>
      <c r="Q1045" s="149"/>
      <c r="R1045" s="91"/>
      <c r="S1045" s="59"/>
      <c r="T1045" s="72"/>
      <c r="U1045" s="148"/>
      <c r="V1045" s="148"/>
      <c r="W1045" s="186"/>
      <c r="X1045" s="186"/>
    </row>
    <row r="1046" spans="1:24" ht="12.75" customHeight="1" outlineLevel="1">
      <c r="A1046" s="159"/>
      <c r="B1046" s="159"/>
      <c r="C1046" s="159"/>
      <c r="D1046" s="153"/>
      <c r="E1046" s="149"/>
      <c r="F1046" s="149"/>
      <c r="G1046" s="149"/>
      <c r="H1046" s="149"/>
      <c r="I1046" s="149"/>
      <c r="J1046" s="149"/>
      <c r="K1046" s="149"/>
      <c r="L1046" s="149"/>
      <c r="M1046" s="149"/>
      <c r="N1046" s="149"/>
      <c r="O1046" s="149"/>
      <c r="P1046" s="149"/>
      <c r="Q1046" s="149"/>
      <c r="R1046" s="91"/>
      <c r="S1046" s="59"/>
      <c r="T1046" s="72"/>
      <c r="U1046" s="148"/>
      <c r="V1046" s="148"/>
      <c r="W1046" s="186"/>
      <c r="X1046" s="186"/>
    </row>
    <row r="1047" spans="1:24" ht="12.75" customHeight="1" outlineLevel="1">
      <c r="A1047" s="159"/>
      <c r="B1047" s="159"/>
      <c r="C1047" s="159"/>
      <c r="D1047" s="153"/>
      <c r="E1047" s="149"/>
      <c r="F1047" s="149"/>
      <c r="G1047" s="149"/>
      <c r="H1047" s="149"/>
      <c r="I1047" s="149"/>
      <c r="J1047" s="149"/>
      <c r="K1047" s="149"/>
      <c r="L1047" s="149"/>
      <c r="M1047" s="149"/>
      <c r="N1047" s="149"/>
      <c r="O1047" s="149"/>
      <c r="P1047" s="149"/>
      <c r="Q1047" s="149"/>
      <c r="R1047" s="91"/>
      <c r="S1047" s="59"/>
      <c r="T1047" s="72"/>
      <c r="U1047" s="148"/>
      <c r="V1047" s="148"/>
      <c r="W1047" s="186"/>
      <c r="X1047" s="186"/>
    </row>
    <row r="1048" spans="1:24" ht="12.75" customHeight="1" outlineLevel="1">
      <c r="A1048" s="159"/>
      <c r="B1048" s="159"/>
      <c r="C1048" s="159"/>
      <c r="D1048" s="153"/>
      <c r="E1048" s="149"/>
      <c r="F1048" s="149"/>
      <c r="G1048" s="149"/>
      <c r="H1048" s="149"/>
      <c r="I1048" s="149"/>
      <c r="J1048" s="149"/>
      <c r="K1048" s="149"/>
      <c r="L1048" s="149"/>
      <c r="M1048" s="149"/>
      <c r="N1048" s="149"/>
      <c r="O1048" s="149"/>
      <c r="P1048" s="149"/>
      <c r="Q1048" s="149"/>
      <c r="R1048" s="91"/>
      <c r="S1048" s="59"/>
      <c r="T1048" s="72"/>
      <c r="U1048" s="148"/>
      <c r="V1048" s="148"/>
      <c r="W1048" s="186"/>
      <c r="X1048" s="186"/>
    </row>
    <row r="1049" spans="1:24" ht="12.75" customHeight="1" outlineLevel="1">
      <c r="A1049" s="159"/>
      <c r="B1049" s="159"/>
      <c r="C1049" s="159"/>
      <c r="D1049" s="153"/>
      <c r="E1049" s="149"/>
      <c r="F1049" s="149"/>
      <c r="G1049" s="149"/>
      <c r="H1049" s="149"/>
      <c r="I1049" s="149"/>
      <c r="J1049" s="149"/>
      <c r="K1049" s="149"/>
      <c r="L1049" s="149"/>
      <c r="M1049" s="149"/>
      <c r="N1049" s="149"/>
      <c r="O1049" s="149"/>
      <c r="P1049" s="149"/>
      <c r="Q1049" s="149"/>
      <c r="R1049" s="91"/>
      <c r="S1049" s="59"/>
      <c r="T1049" s="72"/>
      <c r="U1049" s="148"/>
      <c r="V1049" s="148"/>
      <c r="W1049" s="186"/>
      <c r="X1049" s="186"/>
    </row>
    <row r="1050" spans="1:24" ht="12.75" customHeight="1" outlineLevel="1">
      <c r="A1050" s="159"/>
      <c r="B1050" s="159"/>
      <c r="C1050" s="159"/>
      <c r="D1050" s="153"/>
      <c r="E1050" s="149"/>
      <c r="F1050" s="149"/>
      <c r="G1050" s="149"/>
      <c r="H1050" s="149"/>
      <c r="I1050" s="149"/>
      <c r="J1050" s="149"/>
      <c r="K1050" s="149"/>
      <c r="L1050" s="149"/>
      <c r="M1050" s="149"/>
      <c r="N1050" s="149"/>
      <c r="O1050" s="149"/>
      <c r="P1050" s="149"/>
      <c r="Q1050" s="149"/>
      <c r="R1050" s="91"/>
      <c r="S1050" s="59"/>
      <c r="T1050" s="72"/>
      <c r="U1050" s="148"/>
      <c r="V1050" s="148"/>
      <c r="W1050" s="186"/>
      <c r="X1050" s="186"/>
    </row>
    <row r="1051" spans="1:24" ht="12.75" customHeight="1" outlineLevel="1">
      <c r="A1051" s="159"/>
      <c r="B1051" s="159"/>
      <c r="C1051" s="159"/>
      <c r="D1051" s="153"/>
      <c r="E1051" s="149"/>
      <c r="F1051" s="149"/>
      <c r="G1051" s="149"/>
      <c r="H1051" s="149"/>
      <c r="I1051" s="149"/>
      <c r="J1051" s="149"/>
      <c r="K1051" s="149"/>
      <c r="L1051" s="149"/>
      <c r="M1051" s="149"/>
      <c r="N1051" s="149"/>
      <c r="O1051" s="149"/>
      <c r="P1051" s="149"/>
      <c r="Q1051" s="149"/>
      <c r="R1051" s="91"/>
      <c r="S1051" s="59"/>
      <c r="T1051" s="72"/>
      <c r="U1051" s="148"/>
      <c r="V1051" s="148"/>
      <c r="W1051" s="186"/>
      <c r="X1051" s="186"/>
    </row>
    <row r="1052" spans="1:24" ht="12.75" customHeight="1" outlineLevel="1">
      <c r="A1052" s="159"/>
      <c r="B1052" s="159"/>
      <c r="C1052" s="159"/>
      <c r="D1052" s="153"/>
      <c r="E1052" s="149"/>
      <c r="F1052" s="149"/>
      <c r="G1052" s="149"/>
      <c r="H1052" s="149"/>
      <c r="I1052" s="149"/>
      <c r="J1052" s="149"/>
      <c r="K1052" s="149"/>
      <c r="L1052" s="149"/>
      <c r="M1052" s="149"/>
      <c r="N1052" s="149"/>
      <c r="O1052" s="149"/>
      <c r="P1052" s="149"/>
      <c r="Q1052" s="149"/>
      <c r="R1052" s="91"/>
      <c r="S1052" s="59"/>
      <c r="T1052" s="72"/>
      <c r="U1052" s="148"/>
      <c r="V1052" s="148"/>
      <c r="W1052" s="186"/>
      <c r="X1052" s="186"/>
    </row>
    <row r="1053" spans="1:24" ht="12.75" customHeight="1" outlineLevel="1">
      <c r="A1053" s="159"/>
      <c r="B1053" s="159"/>
      <c r="C1053" s="159"/>
      <c r="D1053" s="153"/>
      <c r="E1053" s="149"/>
      <c r="F1053" s="149"/>
      <c r="G1053" s="149"/>
      <c r="H1053" s="149"/>
      <c r="I1053" s="149"/>
      <c r="J1053" s="149"/>
      <c r="K1053" s="149"/>
      <c r="L1053" s="149"/>
      <c r="M1053" s="149"/>
      <c r="N1053" s="149"/>
      <c r="O1053" s="149"/>
      <c r="P1053" s="149"/>
      <c r="Q1053" s="149"/>
      <c r="R1053" s="91"/>
      <c r="S1053" s="59"/>
      <c r="T1053" s="72"/>
      <c r="U1053" s="148"/>
      <c r="V1053" s="148"/>
      <c r="W1053" s="186"/>
      <c r="X1053" s="186"/>
    </row>
    <row r="1054" spans="1:24" ht="12.75" customHeight="1" outlineLevel="1">
      <c r="A1054" s="159"/>
      <c r="B1054" s="159"/>
      <c r="C1054" s="159"/>
      <c r="D1054" s="153"/>
      <c r="E1054" s="149"/>
      <c r="F1054" s="149"/>
      <c r="G1054" s="149"/>
      <c r="H1054" s="149"/>
      <c r="I1054" s="149"/>
      <c r="J1054" s="149"/>
      <c r="K1054" s="149"/>
      <c r="L1054" s="149"/>
      <c r="M1054" s="149"/>
      <c r="N1054" s="149"/>
      <c r="O1054" s="149"/>
      <c r="P1054" s="149"/>
      <c r="Q1054" s="149"/>
      <c r="R1054" s="91"/>
      <c r="S1054" s="59"/>
      <c r="T1054" s="72"/>
      <c r="U1054" s="148"/>
      <c r="V1054" s="148"/>
      <c r="W1054" s="186"/>
      <c r="X1054" s="186"/>
    </row>
    <row r="1055" spans="1:24" ht="12.75" customHeight="1" outlineLevel="1">
      <c r="A1055" s="159"/>
      <c r="B1055" s="159"/>
      <c r="C1055" s="159"/>
      <c r="D1055" s="153"/>
      <c r="E1055" s="149"/>
      <c r="F1055" s="149"/>
      <c r="G1055" s="149"/>
      <c r="H1055" s="149"/>
      <c r="I1055" s="149"/>
      <c r="J1055" s="149"/>
      <c r="K1055" s="149"/>
      <c r="L1055" s="149"/>
      <c r="M1055" s="149"/>
      <c r="N1055" s="149"/>
      <c r="O1055" s="149"/>
      <c r="P1055" s="149"/>
      <c r="Q1055" s="149"/>
      <c r="R1055" s="91"/>
      <c r="S1055" s="59"/>
      <c r="T1055" s="72"/>
      <c r="U1055" s="148"/>
      <c r="V1055" s="148"/>
      <c r="W1055" s="186"/>
      <c r="X1055" s="186"/>
    </row>
    <row r="1056" spans="1:24" ht="12.75" customHeight="1" outlineLevel="1">
      <c r="A1056" s="159"/>
      <c r="B1056" s="159"/>
      <c r="C1056" s="159"/>
      <c r="D1056" s="153"/>
      <c r="E1056" s="149"/>
      <c r="F1056" s="149"/>
      <c r="G1056" s="149"/>
      <c r="H1056" s="149"/>
      <c r="I1056" s="149"/>
      <c r="J1056" s="149"/>
      <c r="K1056" s="149"/>
      <c r="L1056" s="149"/>
      <c r="M1056" s="149"/>
      <c r="N1056" s="149"/>
      <c r="O1056" s="149"/>
      <c r="P1056" s="149"/>
      <c r="Q1056" s="149"/>
      <c r="R1056" s="91"/>
      <c r="S1056" s="59"/>
      <c r="T1056" s="72"/>
      <c r="U1056" s="148"/>
      <c r="V1056" s="148"/>
      <c r="W1056" s="186"/>
      <c r="X1056" s="186"/>
    </row>
    <row r="1057" spans="1:24" ht="12.75" customHeight="1" outlineLevel="1">
      <c r="A1057" s="159"/>
      <c r="B1057" s="159"/>
      <c r="C1057" s="159"/>
      <c r="D1057" s="153"/>
      <c r="E1057" s="149"/>
      <c r="F1057" s="149"/>
      <c r="G1057" s="149"/>
      <c r="H1057" s="149"/>
      <c r="I1057" s="149"/>
      <c r="J1057" s="149"/>
      <c r="K1057" s="149"/>
      <c r="L1057" s="149"/>
      <c r="M1057" s="149"/>
      <c r="N1057" s="149"/>
      <c r="O1057" s="149"/>
      <c r="P1057" s="149"/>
      <c r="Q1057" s="149"/>
      <c r="R1057" s="91"/>
      <c r="S1057" s="59"/>
      <c r="T1057" s="72"/>
      <c r="U1057" s="148"/>
      <c r="V1057" s="148"/>
      <c r="W1057" s="186"/>
      <c r="X1057" s="186"/>
    </row>
    <row r="1058" spans="1:24" ht="12.75" customHeight="1" outlineLevel="1">
      <c r="A1058" s="159"/>
      <c r="B1058" s="159"/>
      <c r="C1058" s="159"/>
      <c r="D1058" s="153"/>
      <c r="E1058" s="149"/>
      <c r="F1058" s="149"/>
      <c r="G1058" s="149"/>
      <c r="H1058" s="149"/>
      <c r="I1058" s="149"/>
      <c r="J1058" s="149"/>
      <c r="K1058" s="149"/>
      <c r="L1058" s="149"/>
      <c r="M1058" s="149"/>
      <c r="N1058" s="149"/>
      <c r="O1058" s="149"/>
      <c r="P1058" s="149"/>
      <c r="Q1058" s="149"/>
      <c r="R1058" s="91"/>
      <c r="S1058" s="59"/>
      <c r="T1058" s="72"/>
      <c r="U1058" s="148"/>
      <c r="V1058" s="148"/>
      <c r="W1058" s="186"/>
      <c r="X1058" s="186"/>
    </row>
    <row r="1059" spans="1:24" ht="12.75" customHeight="1" outlineLevel="1">
      <c r="A1059" s="159"/>
      <c r="B1059" s="159"/>
      <c r="C1059" s="159"/>
      <c r="D1059" s="153"/>
      <c r="E1059" s="149"/>
      <c r="F1059" s="149"/>
      <c r="G1059" s="149"/>
      <c r="H1059" s="149"/>
      <c r="I1059" s="149"/>
      <c r="J1059" s="149"/>
      <c r="K1059" s="149"/>
      <c r="L1059" s="149"/>
      <c r="M1059" s="149"/>
      <c r="N1059" s="149"/>
      <c r="O1059" s="149"/>
      <c r="P1059" s="149"/>
      <c r="Q1059" s="149"/>
      <c r="R1059" s="91"/>
      <c r="S1059" s="59"/>
      <c r="T1059" s="72"/>
      <c r="U1059" s="148"/>
      <c r="V1059" s="148"/>
      <c r="W1059" s="186"/>
      <c r="X1059" s="186"/>
    </row>
    <row r="1060" spans="1:24" ht="12.75" customHeight="1" outlineLevel="1">
      <c r="A1060" s="159"/>
      <c r="B1060" s="159"/>
      <c r="C1060" s="159"/>
      <c r="D1060" s="153"/>
      <c r="E1060" s="149"/>
      <c r="F1060" s="149"/>
      <c r="G1060" s="149"/>
      <c r="H1060" s="149"/>
      <c r="I1060" s="149"/>
      <c r="J1060" s="149"/>
      <c r="K1060" s="149"/>
      <c r="L1060" s="149"/>
      <c r="M1060" s="149"/>
      <c r="N1060" s="149"/>
      <c r="O1060" s="149"/>
      <c r="P1060" s="149"/>
      <c r="Q1060" s="149"/>
      <c r="R1060" s="91"/>
      <c r="S1060" s="59"/>
      <c r="T1060" s="72"/>
      <c r="U1060" s="148"/>
      <c r="V1060" s="148"/>
      <c r="W1060" s="186"/>
      <c r="X1060" s="186"/>
    </row>
    <row r="1061" spans="1:24" ht="12.75" customHeight="1" outlineLevel="1">
      <c r="A1061" s="159"/>
      <c r="B1061" s="159"/>
      <c r="C1061" s="159"/>
      <c r="D1061" s="153"/>
      <c r="E1061" s="149"/>
      <c r="F1061" s="149"/>
      <c r="G1061" s="149"/>
      <c r="H1061" s="149"/>
      <c r="I1061" s="149"/>
      <c r="J1061" s="149"/>
      <c r="K1061" s="149"/>
      <c r="L1061" s="149"/>
      <c r="M1061" s="149"/>
      <c r="N1061" s="149"/>
      <c r="O1061" s="149"/>
      <c r="P1061" s="149"/>
      <c r="Q1061" s="149"/>
      <c r="R1061" s="91"/>
      <c r="S1061" s="59"/>
      <c r="T1061" s="72"/>
      <c r="U1061" s="148"/>
      <c r="V1061" s="148"/>
      <c r="W1061" s="186"/>
      <c r="X1061" s="186"/>
    </row>
    <row r="1062" spans="1:24" ht="12.75" customHeight="1" outlineLevel="1">
      <c r="A1062" s="159"/>
      <c r="B1062" s="159"/>
      <c r="C1062" s="159"/>
      <c r="D1062" s="153"/>
      <c r="E1062" s="149"/>
      <c r="F1062" s="149"/>
      <c r="G1062" s="149"/>
      <c r="H1062" s="149"/>
      <c r="I1062" s="149"/>
      <c r="J1062" s="149"/>
      <c r="K1062" s="149"/>
      <c r="L1062" s="149"/>
      <c r="M1062" s="149"/>
      <c r="N1062" s="149"/>
      <c r="O1062" s="149"/>
      <c r="P1062" s="149"/>
      <c r="Q1062" s="149"/>
      <c r="R1062" s="91"/>
      <c r="S1062" s="59"/>
      <c r="T1062" s="72"/>
      <c r="U1062" s="148"/>
      <c r="V1062" s="148"/>
      <c r="W1062" s="186"/>
      <c r="X1062" s="186"/>
    </row>
    <row r="1063" spans="1:24" ht="12.75" customHeight="1" outlineLevel="1">
      <c r="A1063" s="159"/>
      <c r="B1063" s="159"/>
      <c r="C1063" s="159"/>
      <c r="D1063" s="153"/>
      <c r="E1063" s="149"/>
      <c r="F1063" s="149"/>
      <c r="G1063" s="149"/>
      <c r="H1063" s="149"/>
      <c r="I1063" s="149"/>
      <c r="J1063" s="149"/>
      <c r="K1063" s="149"/>
      <c r="L1063" s="149"/>
      <c r="M1063" s="149"/>
      <c r="N1063" s="149"/>
      <c r="O1063" s="149"/>
      <c r="P1063" s="149"/>
      <c r="Q1063" s="149"/>
      <c r="R1063" s="91"/>
      <c r="S1063" s="59"/>
      <c r="T1063" s="72"/>
      <c r="U1063" s="148"/>
      <c r="V1063" s="148"/>
      <c r="W1063" s="186"/>
      <c r="X1063" s="186"/>
    </row>
    <row r="1064" spans="1:24" ht="12.75" customHeight="1" outlineLevel="1">
      <c r="A1064" s="159"/>
      <c r="B1064" s="159"/>
      <c r="C1064" s="159"/>
      <c r="D1064" s="153"/>
      <c r="E1064" s="149"/>
      <c r="F1064" s="149"/>
      <c r="G1064" s="149"/>
      <c r="H1064" s="149"/>
      <c r="I1064" s="149"/>
      <c r="J1064" s="149"/>
      <c r="K1064" s="149"/>
      <c r="L1064" s="149"/>
      <c r="M1064" s="149"/>
      <c r="N1064" s="149"/>
      <c r="O1064" s="149"/>
      <c r="P1064" s="149"/>
      <c r="Q1064" s="149"/>
      <c r="R1064" s="91"/>
      <c r="S1064" s="59"/>
      <c r="T1064" s="72"/>
      <c r="U1064" s="148"/>
      <c r="V1064" s="148"/>
      <c r="W1064" s="186"/>
      <c r="X1064" s="186"/>
    </row>
    <row r="1065" spans="1:24" ht="12.75" customHeight="1" outlineLevel="1">
      <c r="A1065" s="159"/>
      <c r="B1065" s="159"/>
      <c r="C1065" s="159"/>
      <c r="D1065" s="153"/>
      <c r="E1065" s="149"/>
      <c r="F1065" s="149"/>
      <c r="G1065" s="149"/>
      <c r="H1065" s="149"/>
      <c r="I1065" s="149"/>
      <c r="J1065" s="149"/>
      <c r="K1065" s="149"/>
      <c r="L1065" s="149"/>
      <c r="M1065" s="149"/>
      <c r="N1065" s="149"/>
      <c r="O1065" s="149"/>
      <c r="P1065" s="149"/>
      <c r="Q1065" s="149"/>
      <c r="R1065" s="91"/>
      <c r="S1065" s="59"/>
      <c r="T1065" s="72"/>
      <c r="U1065" s="148"/>
      <c r="V1065" s="148"/>
      <c r="W1065" s="186"/>
      <c r="X1065" s="186"/>
    </row>
    <row r="1066" spans="1:24" ht="12.75" customHeight="1" outlineLevel="1">
      <c r="A1066" s="159"/>
      <c r="B1066" s="159"/>
      <c r="C1066" s="159"/>
      <c r="D1066" s="153"/>
      <c r="E1066" s="149"/>
      <c r="F1066" s="149"/>
      <c r="G1066" s="149"/>
      <c r="H1066" s="149"/>
      <c r="I1066" s="149"/>
      <c r="J1066" s="149"/>
      <c r="K1066" s="149"/>
      <c r="L1066" s="149"/>
      <c r="M1066" s="149"/>
      <c r="N1066" s="149"/>
      <c r="O1066" s="149"/>
      <c r="P1066" s="149"/>
      <c r="Q1066" s="149"/>
      <c r="R1066" s="91"/>
      <c r="S1066" s="59"/>
      <c r="T1066" s="72"/>
      <c r="U1066" s="148"/>
      <c r="V1066" s="148"/>
      <c r="W1066" s="186"/>
      <c r="X1066" s="186"/>
    </row>
    <row r="1067" spans="1:24" ht="12.75" customHeight="1" outlineLevel="1">
      <c r="A1067" s="159"/>
      <c r="B1067" s="159"/>
      <c r="C1067" s="159"/>
      <c r="D1067" s="153"/>
      <c r="E1067" s="149"/>
      <c r="F1067" s="149"/>
      <c r="G1067" s="149"/>
      <c r="H1067" s="149"/>
      <c r="I1067" s="149"/>
      <c r="J1067" s="149"/>
      <c r="K1067" s="149"/>
      <c r="L1067" s="149"/>
      <c r="M1067" s="149"/>
      <c r="N1067" s="149"/>
      <c r="O1067" s="149"/>
      <c r="P1067" s="149"/>
      <c r="Q1067" s="149"/>
      <c r="R1067" s="91"/>
      <c r="S1067" s="59"/>
      <c r="T1067" s="72"/>
      <c r="U1067" s="148"/>
      <c r="V1067" s="148"/>
      <c r="W1067" s="186"/>
      <c r="X1067" s="186"/>
    </row>
    <row r="1068" spans="1:24" ht="12.75" customHeight="1" outlineLevel="1">
      <c r="A1068" s="159"/>
      <c r="B1068" s="159"/>
      <c r="C1068" s="159"/>
      <c r="D1068" s="153"/>
      <c r="E1068" s="149"/>
      <c r="F1068" s="149"/>
      <c r="G1068" s="149"/>
      <c r="H1068" s="149"/>
      <c r="I1068" s="149"/>
      <c r="J1068" s="149"/>
      <c r="K1068" s="149"/>
      <c r="L1068" s="149"/>
      <c r="M1068" s="149"/>
      <c r="N1068" s="149"/>
      <c r="O1068" s="149"/>
      <c r="P1068" s="149"/>
      <c r="Q1068" s="149"/>
      <c r="R1068" s="91"/>
      <c r="S1068" s="59"/>
      <c r="T1068" s="72"/>
      <c r="U1068" s="148"/>
      <c r="V1068" s="148"/>
      <c r="W1068" s="186"/>
      <c r="X1068" s="186"/>
    </row>
    <row r="1069" spans="1:24" ht="12.75" customHeight="1" outlineLevel="1">
      <c r="A1069" s="159"/>
      <c r="B1069" s="159"/>
      <c r="C1069" s="159"/>
      <c r="D1069" s="153"/>
      <c r="E1069" s="149"/>
      <c r="F1069" s="149"/>
      <c r="G1069" s="149"/>
      <c r="H1069" s="149"/>
      <c r="I1069" s="149"/>
      <c r="J1069" s="149"/>
      <c r="K1069" s="149"/>
      <c r="L1069" s="149"/>
      <c r="M1069" s="149"/>
      <c r="N1069" s="149"/>
      <c r="O1069" s="149"/>
      <c r="P1069" s="149"/>
      <c r="Q1069" s="149"/>
      <c r="R1069" s="91"/>
      <c r="S1069" s="59"/>
      <c r="T1069" s="72"/>
      <c r="U1069" s="147"/>
      <c r="V1069" s="148"/>
      <c r="W1069" s="186"/>
      <c r="X1069" s="186"/>
    </row>
    <row r="1070" spans="1:24" ht="12.75" customHeight="1" outlineLevel="1">
      <c r="A1070" s="159"/>
      <c r="B1070" s="159"/>
      <c r="C1070" s="159"/>
      <c r="D1070" s="153"/>
      <c r="E1070" s="149"/>
      <c r="F1070" s="149"/>
      <c r="G1070" s="149"/>
      <c r="H1070" s="149"/>
      <c r="I1070" s="149"/>
      <c r="J1070" s="149"/>
      <c r="K1070" s="149"/>
      <c r="L1070" s="149"/>
      <c r="M1070" s="149"/>
      <c r="N1070" s="149"/>
      <c r="O1070" s="149"/>
      <c r="P1070" s="149"/>
      <c r="Q1070" s="149"/>
      <c r="R1070" s="91"/>
      <c r="S1070" s="59"/>
      <c r="T1070" s="72"/>
      <c r="U1070" s="147"/>
      <c r="V1070" s="148"/>
      <c r="W1070" s="186"/>
      <c r="X1070" s="186"/>
    </row>
    <row r="1071" spans="1:24" ht="12.75" customHeight="1" outlineLevel="1">
      <c r="A1071" s="159"/>
      <c r="B1071" s="159"/>
      <c r="C1071" s="159"/>
      <c r="D1071" s="153"/>
      <c r="E1071" s="149"/>
      <c r="F1071" s="149"/>
      <c r="G1071" s="149"/>
      <c r="H1071" s="149"/>
      <c r="I1071" s="149"/>
      <c r="J1071" s="149"/>
      <c r="K1071" s="149"/>
      <c r="L1071" s="149"/>
      <c r="M1071" s="149"/>
      <c r="N1071" s="149"/>
      <c r="O1071" s="149"/>
      <c r="P1071" s="149"/>
      <c r="Q1071" s="149"/>
      <c r="R1071" s="91"/>
      <c r="S1071" s="59"/>
      <c r="T1071" s="72"/>
      <c r="U1071" s="148"/>
      <c r="V1071" s="148"/>
      <c r="W1071" s="186"/>
      <c r="X1071" s="186"/>
    </row>
    <row r="1072" spans="1:24" ht="12.75" customHeight="1" outlineLevel="1">
      <c r="A1072" s="159"/>
      <c r="B1072" s="159"/>
      <c r="C1072" s="159"/>
      <c r="D1072" s="153"/>
      <c r="E1072" s="149"/>
      <c r="F1072" s="149"/>
      <c r="G1072" s="149"/>
      <c r="H1072" s="149"/>
      <c r="I1072" s="149"/>
      <c r="J1072" s="149"/>
      <c r="K1072" s="149"/>
      <c r="L1072" s="149"/>
      <c r="M1072" s="149"/>
      <c r="N1072" s="149"/>
      <c r="O1072" s="149"/>
      <c r="P1072" s="149"/>
      <c r="Q1072" s="149"/>
      <c r="R1072" s="91"/>
      <c r="S1072" s="59"/>
      <c r="T1072" s="72"/>
      <c r="U1072" s="148"/>
      <c r="V1072" s="148"/>
      <c r="W1072" s="186"/>
      <c r="X1072" s="186"/>
    </row>
    <row r="1073" spans="1:24" ht="15.75" customHeight="1">
      <c r="A1073" s="146"/>
      <c r="B1073" s="52"/>
      <c r="C1073" s="52"/>
      <c r="D1073" s="52"/>
      <c r="E1073" s="91"/>
      <c r="F1073" s="91"/>
      <c r="G1073" s="91"/>
      <c r="H1073" s="91"/>
      <c r="I1073" s="91"/>
      <c r="J1073" s="91"/>
      <c r="K1073" s="91"/>
      <c r="L1073" s="91"/>
      <c r="M1073" s="91"/>
      <c r="N1073" s="91"/>
      <c r="O1073" s="91"/>
      <c r="P1073" s="91"/>
      <c r="Q1073" s="91"/>
      <c r="R1073" s="91"/>
      <c r="S1073" s="152"/>
      <c r="T1073" s="76"/>
      <c r="U1073" s="148"/>
      <c r="V1073" s="147"/>
      <c r="W1073" s="186"/>
      <c r="X1073" s="186"/>
    </row>
    <row r="1074" spans="1:24" ht="15.75" customHeight="1">
      <c r="A1074" s="159"/>
      <c r="B1074" s="145"/>
      <c r="C1074" s="159"/>
      <c r="D1074" s="156"/>
      <c r="E1074" s="158"/>
      <c r="F1074" s="158"/>
      <c r="G1074" s="158"/>
      <c r="H1074" s="158"/>
      <c r="I1074" s="158"/>
      <c r="J1074" s="158"/>
      <c r="K1074" s="158"/>
      <c r="L1074" s="158"/>
      <c r="M1074" s="158"/>
      <c r="N1074" s="158"/>
      <c r="O1074" s="158"/>
      <c r="P1074" s="158"/>
      <c r="Q1074" s="158"/>
      <c r="R1074" s="158"/>
      <c r="S1074" s="152"/>
      <c r="T1074" s="72"/>
      <c r="U1074" s="148"/>
      <c r="V1074" s="155"/>
      <c r="W1074" s="186"/>
      <c r="X1074" s="186"/>
    </row>
    <row r="1075" spans="1:24" ht="15.75" customHeight="1">
      <c r="A1075" s="159"/>
      <c r="B1075" s="145"/>
      <c r="C1075" s="159"/>
      <c r="D1075" s="156"/>
      <c r="E1075" s="156"/>
      <c r="F1075" s="156"/>
      <c r="G1075" s="156"/>
      <c r="H1075" s="156"/>
      <c r="I1075" s="156"/>
      <c r="J1075" s="156"/>
      <c r="K1075" s="156"/>
      <c r="L1075" s="156"/>
      <c r="M1075" s="156"/>
      <c r="N1075" s="156"/>
      <c r="O1075" s="156"/>
      <c r="P1075" s="156"/>
      <c r="Q1075" s="156"/>
      <c r="R1075" s="156"/>
      <c r="S1075" s="152"/>
      <c r="T1075" s="80"/>
      <c r="U1075" s="144"/>
      <c r="V1075" s="143"/>
      <c r="W1075" s="186"/>
      <c r="X1075" s="186"/>
    </row>
    <row r="1076" spans="1:24" ht="15.75" customHeight="1">
      <c r="A1076" s="142"/>
      <c r="B1076" s="141"/>
      <c r="C1076" s="140"/>
      <c r="D1076" s="139"/>
      <c r="E1076" s="25"/>
      <c r="F1076" s="25"/>
      <c r="G1076" s="25"/>
      <c r="H1076" s="25"/>
      <c r="I1076" s="25"/>
      <c r="J1076" s="25"/>
      <c r="K1076" s="28"/>
      <c r="L1076" s="28"/>
      <c r="M1076" s="28"/>
      <c r="N1076" s="28"/>
      <c r="O1076" s="28"/>
      <c r="P1076" s="28"/>
      <c r="Q1076" s="28"/>
      <c r="R1076" s="178"/>
      <c r="S1076" s="65"/>
      <c r="T1076" s="80"/>
      <c r="U1076" s="138"/>
      <c r="V1076" s="139"/>
      <c r="W1076" s="186"/>
      <c r="X1076" s="186"/>
    </row>
    <row r="1077" spans="1:24" ht="15.75" customHeight="1">
      <c r="A1077" s="142"/>
      <c r="B1077" s="141"/>
      <c r="C1077" s="140"/>
      <c r="D1077" s="139"/>
      <c r="E1077" s="25"/>
      <c r="F1077" s="25"/>
      <c r="G1077" s="25"/>
      <c r="H1077" s="25"/>
      <c r="I1077" s="25"/>
      <c r="J1077" s="25"/>
      <c r="K1077" s="28"/>
      <c r="L1077" s="28"/>
      <c r="M1077" s="28"/>
      <c r="N1077" s="28"/>
      <c r="O1077" s="28"/>
      <c r="P1077" s="28"/>
      <c r="Q1077" s="28"/>
      <c r="R1077" s="178"/>
      <c r="S1077" s="65"/>
      <c r="T1077" s="80"/>
      <c r="U1077" s="138"/>
      <c r="V1077" s="139"/>
      <c r="W1077" s="186"/>
      <c r="X1077" s="186"/>
    </row>
    <row r="1078" spans="1:24" ht="15.75" customHeight="1">
      <c r="A1078" s="142"/>
      <c r="B1078" s="141"/>
      <c r="C1078" s="140"/>
      <c r="D1078" s="139"/>
      <c r="E1078" s="25"/>
      <c r="F1078" s="25"/>
      <c r="G1078" s="25"/>
      <c r="H1078" s="25"/>
      <c r="I1078" s="25"/>
      <c r="J1078" s="25"/>
      <c r="K1078" s="139"/>
      <c r="L1078" s="139"/>
      <c r="M1078" s="28"/>
      <c r="N1078" s="28"/>
      <c r="O1078" s="28"/>
      <c r="P1078" s="28"/>
      <c r="Q1078" s="139"/>
      <c r="R1078" s="178"/>
      <c r="S1078" s="65"/>
      <c r="T1078" s="80"/>
      <c r="U1078" s="138"/>
      <c r="V1078" s="139"/>
      <c r="W1078" s="186"/>
      <c r="X1078" s="186"/>
    </row>
    <row r="1079" spans="1:24" ht="15.75" customHeight="1">
      <c r="A1079" s="142"/>
      <c r="B1079" s="141"/>
      <c r="C1079" s="140"/>
      <c r="D1079" s="139"/>
      <c r="E1079" s="25"/>
      <c r="F1079" s="25"/>
      <c r="G1079" s="25"/>
      <c r="H1079" s="25"/>
      <c r="I1079" s="25"/>
      <c r="J1079" s="25"/>
      <c r="K1079" s="139"/>
      <c r="L1079" s="139"/>
      <c r="M1079" s="28"/>
      <c r="N1079" s="28"/>
      <c r="O1079" s="28"/>
      <c r="P1079" s="28"/>
      <c r="Q1079" s="139"/>
      <c r="R1079" s="178"/>
      <c r="S1079" s="65"/>
      <c r="T1079" s="80"/>
      <c r="U1079" s="138"/>
      <c r="V1079" s="139"/>
      <c r="W1079" s="186"/>
      <c r="X1079" s="186"/>
    </row>
    <row r="1080" spans="1:24" ht="15.75" customHeight="1">
      <c r="A1080" s="142"/>
      <c r="B1080" s="141"/>
      <c r="C1080" s="140"/>
      <c r="D1080" s="139"/>
      <c r="E1080" s="25"/>
      <c r="F1080" s="25"/>
      <c r="G1080" s="25"/>
      <c r="H1080" s="25"/>
      <c r="I1080" s="25"/>
      <c r="J1080" s="25"/>
      <c r="K1080" s="139"/>
      <c r="L1080" s="139"/>
      <c r="M1080" s="28"/>
      <c r="N1080" s="28"/>
      <c r="O1080" s="28"/>
      <c r="P1080" s="28"/>
      <c r="Q1080" s="139"/>
      <c r="R1080" s="178"/>
      <c r="S1080" s="65"/>
      <c r="T1080" s="80"/>
      <c r="U1080" s="138"/>
      <c r="V1080" s="139"/>
      <c r="W1080" s="186"/>
      <c r="X1080" s="186"/>
    </row>
    <row r="1081" spans="1:24" ht="15.75" customHeight="1">
      <c r="A1081" s="142"/>
      <c r="B1081" s="141"/>
      <c r="C1081" s="140"/>
      <c r="D1081" s="139"/>
      <c r="E1081" s="25"/>
      <c r="F1081" s="25"/>
      <c r="G1081" s="25"/>
      <c r="H1081" s="25"/>
      <c r="I1081" s="25"/>
      <c r="J1081" s="25"/>
      <c r="K1081" s="28"/>
      <c r="L1081" s="28"/>
      <c r="M1081" s="28"/>
      <c r="N1081" s="28"/>
      <c r="O1081" s="28"/>
      <c r="P1081" s="28"/>
      <c r="Q1081" s="28"/>
      <c r="R1081" s="178"/>
      <c r="S1081" s="65"/>
      <c r="T1081" s="80"/>
      <c r="U1081" s="138"/>
      <c r="V1081" s="139"/>
      <c r="W1081" s="186"/>
      <c r="X1081" s="186"/>
    </row>
    <row r="1082" spans="1:24" ht="15.75" customHeight="1">
      <c r="A1082" s="142"/>
      <c r="B1082" s="141"/>
      <c r="C1082" s="140"/>
      <c r="D1082" s="139"/>
      <c r="E1082" s="25"/>
      <c r="F1082" s="25"/>
      <c r="G1082" s="25"/>
      <c r="H1082" s="25"/>
      <c r="I1082" s="25"/>
      <c r="J1082" s="25"/>
      <c r="K1082" s="25"/>
      <c r="L1082" s="25"/>
      <c r="M1082" s="27"/>
      <c r="N1082" s="27"/>
      <c r="O1082" s="27"/>
      <c r="P1082" s="27"/>
      <c r="Q1082" s="25"/>
      <c r="R1082" s="179"/>
      <c r="S1082" s="65"/>
      <c r="T1082" s="80"/>
      <c r="U1082" s="138"/>
      <c r="V1082" s="139"/>
      <c r="W1082" s="186"/>
      <c r="X1082" s="186"/>
    </row>
    <row r="1083" spans="1:24" ht="15.75" customHeight="1">
      <c r="A1083" s="142"/>
      <c r="B1083" s="141"/>
      <c r="C1083" s="140"/>
      <c r="D1083" s="139"/>
      <c r="E1083" s="25"/>
      <c r="F1083" s="25"/>
      <c r="G1083" s="25"/>
      <c r="H1083" s="25"/>
      <c r="I1083" s="25"/>
      <c r="J1083" s="25"/>
      <c r="K1083" s="28"/>
      <c r="L1083" s="28"/>
      <c r="M1083" s="28"/>
      <c r="N1083" s="28"/>
      <c r="O1083" s="28"/>
      <c r="P1083" s="28"/>
      <c r="Q1083" s="28"/>
      <c r="R1083" s="178"/>
      <c r="S1083" s="65"/>
      <c r="T1083" s="80"/>
      <c r="U1083" s="138"/>
      <c r="V1083" s="139"/>
      <c r="W1083" s="186"/>
      <c r="X1083" s="186"/>
    </row>
    <row r="1084" spans="1:24" ht="15.75">
      <c r="A1084" s="142"/>
      <c r="B1084" s="141"/>
      <c r="C1084" s="140"/>
      <c r="D1084" s="139"/>
      <c r="E1084" s="139"/>
      <c r="F1084" s="139"/>
      <c r="G1084" s="139"/>
      <c r="H1084" s="139"/>
      <c r="I1084" s="139"/>
      <c r="J1084" s="139"/>
      <c r="K1084" s="28"/>
      <c r="L1084" s="28"/>
      <c r="M1084" s="28"/>
      <c r="N1084" s="28"/>
      <c r="O1084" s="28"/>
      <c r="P1084" s="28"/>
      <c r="Q1084" s="28"/>
      <c r="R1084" s="178"/>
      <c r="S1084" s="65"/>
      <c r="T1084" s="80"/>
      <c r="U1084" s="138"/>
      <c r="V1084" s="139"/>
      <c r="W1084" s="186"/>
      <c r="X1084" s="186"/>
    </row>
    <row r="1085" spans="1:24" ht="15.75">
      <c r="A1085" s="142"/>
      <c r="B1085" s="141"/>
      <c r="C1085" s="140"/>
      <c r="D1085" s="139"/>
      <c r="E1085" s="139"/>
      <c r="F1085" s="139"/>
      <c r="G1085" s="139"/>
      <c r="H1085" s="139"/>
      <c r="I1085" s="139"/>
      <c r="J1085" s="139"/>
      <c r="K1085" s="28"/>
      <c r="L1085" s="28"/>
      <c r="M1085" s="28"/>
      <c r="N1085" s="28"/>
      <c r="O1085" s="28"/>
      <c r="P1085" s="28"/>
      <c r="Q1085" s="28"/>
      <c r="R1085" s="178"/>
      <c r="S1085" s="65"/>
      <c r="T1085" s="80"/>
      <c r="U1085" s="138"/>
      <c r="V1085" s="139"/>
      <c r="W1085" s="186"/>
      <c r="X1085" s="186"/>
    </row>
    <row r="1086" spans="1:24">
      <c r="A1086" s="142"/>
      <c r="B1086" s="141"/>
      <c r="C1086" s="140"/>
      <c r="D1086" s="139"/>
      <c r="E1086" s="139"/>
      <c r="F1086" s="139"/>
      <c r="G1086" s="139"/>
      <c r="H1086" s="139"/>
      <c r="I1086" s="139"/>
      <c r="J1086" s="139"/>
      <c r="K1086" s="28"/>
      <c r="L1086" s="28"/>
      <c r="M1086" s="28"/>
      <c r="N1086" s="28"/>
      <c r="O1086" s="28"/>
      <c r="P1086" s="28"/>
      <c r="Q1086" s="28"/>
      <c r="R1086" s="178"/>
      <c r="S1086" s="37"/>
      <c r="T1086" s="80"/>
      <c r="U1086" s="138"/>
      <c r="V1086" s="139"/>
      <c r="W1086" s="186"/>
      <c r="X1086" s="186"/>
    </row>
    <row r="1087" spans="1:24">
      <c r="A1087" s="142"/>
      <c r="B1087" s="141"/>
      <c r="C1087" s="140"/>
      <c r="D1087" s="139"/>
      <c r="E1087" s="139"/>
      <c r="F1087" s="139"/>
      <c r="G1087" s="139"/>
      <c r="H1087" s="139"/>
      <c r="I1087" s="139"/>
      <c r="J1087" s="139"/>
      <c r="K1087" s="28"/>
      <c r="L1087" s="28"/>
      <c r="M1087" s="28"/>
      <c r="N1087" s="28"/>
      <c r="O1087" s="28"/>
      <c r="P1087" s="28"/>
      <c r="Q1087" s="28"/>
      <c r="R1087" s="178"/>
      <c r="S1087" s="154"/>
      <c r="T1087" s="80"/>
      <c r="U1087" s="138"/>
      <c r="V1087" s="139"/>
      <c r="W1087" s="186"/>
      <c r="X1087" s="186"/>
    </row>
    <row r="1088" spans="1:24">
      <c r="A1088" s="142"/>
      <c r="B1088" s="141"/>
      <c r="C1088" s="140"/>
      <c r="D1088" s="139"/>
      <c r="E1088" s="139"/>
      <c r="F1088" s="139"/>
      <c r="G1088" s="139"/>
      <c r="H1088" s="139"/>
      <c r="I1088" s="139"/>
      <c r="J1088" s="139"/>
      <c r="K1088" s="28"/>
      <c r="L1088" s="28"/>
      <c r="M1088" s="28"/>
      <c r="N1088" s="28"/>
      <c r="O1088" s="28"/>
      <c r="P1088" s="28"/>
      <c r="Q1088" s="28"/>
      <c r="R1088" s="178"/>
      <c r="S1088" s="154"/>
      <c r="T1088" s="80"/>
      <c r="U1088" s="138"/>
      <c r="V1088" s="139"/>
      <c r="W1088" s="186"/>
      <c r="X1088" s="186"/>
    </row>
    <row r="1089" spans="1:24">
      <c r="A1089" s="142"/>
      <c r="B1089" s="141"/>
      <c r="C1089" s="140"/>
      <c r="D1089" s="139"/>
      <c r="E1089" s="25"/>
      <c r="F1089" s="25"/>
      <c r="G1089" s="25"/>
      <c r="H1089" s="25"/>
      <c r="I1089" s="25"/>
      <c r="J1089" s="25"/>
      <c r="K1089" s="28"/>
      <c r="L1089" s="28"/>
      <c r="M1089" s="28"/>
      <c r="N1089" s="28"/>
      <c r="O1089" s="28"/>
      <c r="P1089" s="28"/>
      <c r="Q1089" s="28"/>
      <c r="R1089" s="178"/>
      <c r="S1089" s="157"/>
      <c r="T1089" s="80"/>
      <c r="U1089" s="138"/>
      <c r="V1089" s="139"/>
      <c r="W1089" s="186"/>
      <c r="X1089" s="186"/>
    </row>
    <row r="1090" spans="1:24">
      <c r="A1090" s="142"/>
      <c r="B1090" s="141"/>
      <c r="C1090" s="140"/>
      <c r="D1090" s="139"/>
      <c r="E1090" s="25"/>
      <c r="F1090" s="25"/>
      <c r="G1090" s="25"/>
      <c r="H1090" s="25"/>
      <c r="I1090" s="25"/>
      <c r="J1090" s="25"/>
      <c r="K1090" s="139"/>
      <c r="L1090" s="139"/>
      <c r="M1090" s="28"/>
      <c r="N1090" s="28"/>
      <c r="O1090" s="28"/>
      <c r="P1090" s="28"/>
      <c r="Q1090" s="139"/>
      <c r="R1090" s="178"/>
      <c r="S1090" s="157"/>
      <c r="T1090" s="80"/>
      <c r="U1090" s="138"/>
      <c r="V1090" s="139"/>
      <c r="W1090" s="186"/>
      <c r="X1090" s="186"/>
    </row>
    <row r="1091" spans="1:24">
      <c r="A1091" s="142"/>
      <c r="B1091" s="141"/>
      <c r="C1091" s="140"/>
      <c r="D1091" s="139"/>
      <c r="E1091" s="25"/>
      <c r="F1091" s="25"/>
      <c r="G1091" s="25"/>
      <c r="H1091" s="25"/>
      <c r="I1091" s="25"/>
      <c r="J1091" s="25"/>
      <c r="K1091" s="28"/>
      <c r="L1091" s="28"/>
      <c r="M1091" s="28"/>
      <c r="N1091" s="28"/>
      <c r="O1091" s="28"/>
      <c r="P1091" s="28"/>
      <c r="Q1091" s="28"/>
      <c r="R1091" s="178"/>
      <c r="S1091" s="157"/>
      <c r="T1091" s="80"/>
      <c r="U1091" s="138"/>
      <c r="V1091" s="139"/>
      <c r="W1091" s="186"/>
      <c r="X1091" s="186"/>
    </row>
    <row r="1092" spans="1:24">
      <c r="A1092" s="142"/>
      <c r="B1092" s="141"/>
      <c r="C1092" s="140"/>
      <c r="D1092" s="139"/>
      <c r="E1092" s="25"/>
      <c r="F1092" s="25"/>
      <c r="G1092" s="25"/>
      <c r="H1092" s="25"/>
      <c r="I1092" s="25"/>
      <c r="J1092" s="25"/>
      <c r="K1092" s="139"/>
      <c r="L1092" s="139"/>
      <c r="M1092" s="28"/>
      <c r="N1092" s="28"/>
      <c r="O1092" s="28"/>
      <c r="P1092" s="28"/>
      <c r="Q1092" s="139"/>
      <c r="R1092" s="178"/>
      <c r="S1092" s="157"/>
      <c r="T1092" s="80"/>
      <c r="U1092" s="138"/>
      <c r="V1092" s="139"/>
      <c r="W1092" s="186"/>
      <c r="X1092" s="186"/>
    </row>
    <row r="1093" spans="1:24">
      <c r="A1093" s="142"/>
      <c r="B1093" s="141"/>
      <c r="C1093" s="140"/>
      <c r="D1093" s="139"/>
      <c r="E1093" s="25"/>
      <c r="F1093" s="25"/>
      <c r="G1093" s="25"/>
      <c r="H1093" s="25"/>
      <c r="I1093" s="25"/>
      <c r="J1093" s="25"/>
      <c r="K1093" s="28"/>
      <c r="L1093" s="28"/>
      <c r="M1093" s="28"/>
      <c r="N1093" s="28"/>
      <c r="O1093" s="28"/>
      <c r="P1093" s="28"/>
      <c r="Q1093" s="28"/>
      <c r="R1093" s="178"/>
      <c r="S1093" s="154"/>
      <c r="T1093" s="80"/>
      <c r="U1093" s="138"/>
      <c r="V1093" s="139"/>
      <c r="W1093" s="186"/>
      <c r="X1093" s="186"/>
    </row>
    <row r="1094" spans="1:24">
      <c r="A1094" s="142"/>
      <c r="B1094" s="141"/>
      <c r="C1094" s="140"/>
      <c r="D1094" s="139"/>
      <c r="E1094" s="25"/>
      <c r="F1094" s="25"/>
      <c r="G1094" s="25"/>
      <c r="H1094" s="25"/>
      <c r="I1094" s="25"/>
      <c r="J1094" s="25"/>
      <c r="K1094" s="28"/>
      <c r="L1094" s="28"/>
      <c r="M1094" s="28"/>
      <c r="N1094" s="28"/>
      <c r="O1094" s="28"/>
      <c r="P1094" s="28"/>
      <c r="Q1094" s="28"/>
      <c r="R1094" s="178"/>
      <c r="S1094" s="154"/>
      <c r="T1094" s="80"/>
      <c r="U1094" s="138"/>
      <c r="V1094" s="139"/>
      <c r="W1094" s="186"/>
      <c r="X1094" s="186"/>
    </row>
    <row r="1095" spans="1:24">
      <c r="K1095" s="23"/>
      <c r="L1095" s="23"/>
      <c r="Q1095" s="23"/>
    </row>
    <row r="1096" spans="1:24">
      <c r="K1096" s="23"/>
      <c r="L1096" s="23"/>
      <c r="Q1096" s="23"/>
    </row>
  </sheetData>
  <autoFilter ref="A6:T1083">
    <sortState ref="A7:T1083">
      <sortCondition sortBy="cellColor" ref="S6:S1083" dxfId="2"/>
    </sortState>
  </autoFilter>
  <dataConsolidate/>
  <mergeCells count="5">
    <mergeCell ref="A1:D1"/>
    <mergeCell ref="A2:D2"/>
    <mergeCell ref="A3:D3"/>
    <mergeCell ref="A4:D4"/>
    <mergeCell ref="W4:Z4"/>
  </mergeCells>
  <phoneticPr fontId="6" type="noConversion"/>
  <conditionalFormatting sqref="D5">
    <cfRule type="cellIs" dxfId="1" priority="1" stopIfTrue="1" operator="equal">
      <formula>"NOT OK!"</formula>
    </cfRule>
    <cfRule type="cellIs" dxfId="0" priority="2" stopIfTrue="1" operator="equal">
      <formula>"OK!"</formula>
    </cfRule>
  </conditionalFormatting>
  <pageMargins left="0.7" right="0.7" top="0.75" bottom="0.75" header="0.3" footer="0.3"/>
  <pageSetup scale="84" fitToHeight="15" orientation="portrait" r:id="rId1"/>
  <headerFooter>
    <oddHeader>&amp;RExhibit No.___(MDF-2)
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C7F13FF-32E2-4172-82C3-D7108E9E5DC6}"/>
</file>

<file path=customXml/itemProps2.xml><?xml version="1.0" encoding="utf-8"?>
<ds:datastoreItem xmlns:ds="http://schemas.openxmlformats.org/officeDocument/2006/customXml" ds:itemID="{DBC72867-DF0F-438A-8AF8-3710E604FEB4}"/>
</file>

<file path=customXml/itemProps3.xml><?xml version="1.0" encoding="utf-8"?>
<ds:datastoreItem xmlns:ds="http://schemas.openxmlformats.org/officeDocument/2006/customXml" ds:itemID="{00C18DCB-E111-4F0A-82D4-9C5D21EA8F7C}"/>
</file>

<file path=customXml/itemProps4.xml><?xml version="1.0" encoding="utf-8"?>
<ds:datastoreItem xmlns:ds="http://schemas.openxmlformats.org/officeDocument/2006/customXml" ds:itemID="{C9E79EB6-81C3-4677-AF15-246F3C082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30</vt:i4>
      </vt:variant>
    </vt:vector>
  </HeadingPairs>
  <TitlesOfParts>
    <vt:vector size="35" baseType="lpstr">
      <vt:lpstr>Electric ISWC</vt:lpstr>
      <vt:lpstr>Gas ISWC</vt:lpstr>
      <vt:lpstr>Staffing ISWC</vt:lpstr>
      <vt:lpstr>Staff Adjustments</vt:lpstr>
      <vt:lpstr>BS</vt:lpstr>
      <vt:lpstr>_Apr10</vt:lpstr>
      <vt:lpstr>_Aug10</vt:lpstr>
      <vt:lpstr>_Dec09</vt:lpstr>
      <vt:lpstr>_Dec10</vt:lpstr>
      <vt:lpstr>_Feb10</vt:lpstr>
      <vt:lpstr>_Filter</vt:lpstr>
      <vt:lpstr>_JAN10</vt:lpstr>
      <vt:lpstr>_Jul_10</vt:lpstr>
      <vt:lpstr>_Jul10</vt:lpstr>
      <vt:lpstr>_Jun10</vt:lpstr>
      <vt:lpstr>_Mar10</vt:lpstr>
      <vt:lpstr>_May10</vt:lpstr>
      <vt:lpstr>_Nov10</vt:lpstr>
      <vt:lpstr>_Oct10</vt:lpstr>
      <vt:lpstr>_Sep10</vt:lpstr>
      <vt:lpstr>BS_Accounts</vt:lpstr>
      <vt:lpstr>CombWC_LineItem</vt:lpstr>
      <vt:lpstr>Data</vt:lpstr>
      <vt:lpstr>BS!Database</vt:lpstr>
      <vt:lpstr>Dec09AMA</vt:lpstr>
      <vt:lpstr>Feb_10</vt:lpstr>
      <vt:lpstr>Jan_10</vt:lpstr>
      <vt:lpstr>July10</vt:lpstr>
      <vt:lpstr>Mar_10</vt:lpstr>
      <vt:lpstr>BS!Print_Area</vt:lpstr>
      <vt:lpstr>'Staff Adjustments'!Print_Area</vt:lpstr>
      <vt:lpstr>'Staffing ISWC'!Print_Area</vt:lpstr>
      <vt:lpstr>BS!Print_Titles</vt:lpstr>
      <vt:lpstr>'Staff Adjustments'!Print_Titles</vt:lpstr>
      <vt:lpstr>'Staffing ISWC'!Print_Titles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tfette</dc:creator>
  <cp:lastModifiedBy>Foisy, Michael (UTC)</cp:lastModifiedBy>
  <cp:lastPrinted>2012-09-13T22:27:30Z</cp:lastPrinted>
  <dcterms:created xsi:type="dcterms:W3CDTF">1999-04-09T16:35:24Z</dcterms:created>
  <dcterms:modified xsi:type="dcterms:W3CDTF">2012-09-14T00:05:02Z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