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05"/>
  <workbookPr defaultThemeVersion="166925"/>
  <mc:AlternateContent xmlns:mc="http://schemas.openxmlformats.org/markup-compatibility/2006">
    <mc:Choice Requires="x15">
      <x15ac:absPath xmlns:x15ac="http://schemas.microsoft.com/office/spreadsheetml/2010/11/ac" url="\\pacificorp.us\dfs\PDXCO\PSB1\NPC\PCAM\WA\WA UE-xxxxxx (Cal Year 2022)\Testimony &amp; Exhibits\"/>
    </mc:Choice>
  </mc:AlternateContent>
  <xr:revisionPtr revIDLastSave="0" documentId="8_{60C855B9-764B-4154-8B3D-11803C995E9F}" xr6:coauthVersionLast="47" xr6:coauthVersionMax="47" xr10:uidLastSave="{00000000-0000-0000-0000-000000000000}"/>
  <bookViews>
    <workbookView xWindow="-120" yWindow="-120" windowWidth="29040" windowHeight="15840" firstSheet="1" activeTab="1" xr2:uid="{A9CF4EC1-972A-4A2D-B28D-739F93656A89}"/>
  </bookViews>
  <sheets>
    <sheet name="Summary" sheetId="1" r:id="rId1"/>
    <sheet name="Exhibit JP-2 PCAM Calculation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__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__OM1" hidden="1">{#N/A,#N/A,FALSE,"Summary";#N/A,#N/A,FALSE,"SmPlants";#N/A,#N/A,FALSE,"Utah";#N/A,#N/A,FALSE,"Idaho";#N/A,#N/A,FALSE,"Lewis River";#N/A,#N/A,FALSE,"NrthUmpq";#N/A,#N/A,FALSE,"KlamRog"}</definedName>
    <definedName name="____________________OM1" hidden="1">{#N/A,#N/A,FALSE,"Summary";#N/A,#N/A,FALSE,"SmPlants";#N/A,#N/A,FALSE,"Utah";#N/A,#N/A,FALSE,"Idaho";#N/A,#N/A,FALSE,"Lewis River";#N/A,#N/A,FALSE,"NrthUmpq";#N/A,#N/A,FALSE,"KlamRog"}</definedName>
    <definedName name="___________________OM1" hidden="1">{#N/A,#N/A,FALSE,"Summary";#N/A,#N/A,FALSE,"SmPlants";#N/A,#N/A,FALSE,"Utah";#N/A,#N/A,FALSE,"Idaho";#N/A,#N/A,FALSE,"Lewis River";#N/A,#N/A,FALSE,"NrthUmpq";#N/A,#N/A,FALSE,"KlamRog"}</definedName>
    <definedName name="_________________OM1" hidden="1">{#N/A,#N/A,FALSE,"Summary";#N/A,#N/A,FALSE,"SmPlants";#N/A,#N/A,FALSE,"Utah";#N/A,#N/A,FALSE,"Idaho";#N/A,#N/A,FALSE,"Lewis River";#N/A,#N/A,FALSE,"NrthUmpq";#N/A,#N/A,FALSE,"KlamRog"}</definedName>
    <definedName name="______________OM1" hidden="1">{#N/A,#N/A,FALSE,"Summary";#N/A,#N/A,FALSE,"SmPlants";#N/A,#N/A,FALSE,"Utah";#N/A,#N/A,FALSE,"Idaho";#N/A,#N/A,FALSE,"Lewis River";#N/A,#N/A,FALSE,"NrthUmpq";#N/A,#N/A,FALSE,"KlamRog"}</definedName>
    <definedName name="____________OM1" hidden="1">{#N/A,#N/A,FALSE,"Summary";#N/A,#N/A,FALSE,"SmPlants";#N/A,#N/A,FALSE,"Utah";#N/A,#N/A,FALSE,"Idaho";#N/A,#N/A,FALSE,"Lewis River";#N/A,#N/A,FALSE,"NrthUmpq";#N/A,#N/A,FALSE,"KlamRog"}</definedName>
    <definedName name="___________OM1" hidden="1">{#N/A,#N/A,FALSE,"Summary";#N/A,#N/A,FALSE,"SmPlants";#N/A,#N/A,FALSE,"Utah";#N/A,#N/A,FALSE,"Idaho";#N/A,#N/A,FALSE,"Lewis River";#N/A,#N/A,FALSE,"NrthUmpq";#N/A,#N/A,FALSE,"KlamRog"}</definedName>
    <definedName name="_________OM1" hidden="1">{#N/A,#N/A,FALSE,"Summary";#N/A,#N/A,FALSE,"SmPlants";#N/A,#N/A,FALSE,"Utah";#N/A,#N/A,FALSE,"Idaho";#N/A,#N/A,FALSE,"Lewis River";#N/A,#N/A,FALSE,"NrthUmpq";#N/A,#N/A,FALSE,"KlamRog"}</definedName>
    <definedName name="________j1" hidden="1">{"PRINT",#N/A,TRUE,"APPA";"PRINT",#N/A,TRUE,"APS";"PRINT",#N/A,TRUE,"BHPL";"PRINT",#N/A,TRUE,"BHPL2";"PRINT",#N/A,TRUE,"CDWR";"PRINT",#N/A,TRUE,"EWEB";"PRINT",#N/A,TRUE,"LADWP";"PRINT",#N/A,TRUE,"NEVBASE"}</definedName>
    <definedName name="________j2" hidden="1">{"PRINT",#N/A,TRUE,"APPA";"PRINT",#N/A,TRUE,"APS";"PRINT",#N/A,TRUE,"BHPL";"PRINT",#N/A,TRUE,"BHPL2";"PRINT",#N/A,TRUE,"CDWR";"PRINT",#N/A,TRUE,"EWEB";"PRINT",#N/A,TRUE,"LADWP";"PRINT",#N/A,TRUE,"NEVBASE"}</definedName>
    <definedName name="________j3" hidden="1">{"PRINT",#N/A,TRUE,"APPA";"PRINT",#N/A,TRUE,"APS";"PRINT",#N/A,TRUE,"BHPL";"PRINT",#N/A,TRUE,"BHPL2";"PRINT",#N/A,TRUE,"CDWR";"PRINT",#N/A,TRUE,"EWEB";"PRINT",#N/A,TRUE,"LADWP";"PRINT",#N/A,TRUE,"NEVBASE"}</definedName>
    <definedName name="________j4" hidden="1">{"PRINT",#N/A,TRUE,"APPA";"PRINT",#N/A,TRUE,"APS";"PRINT",#N/A,TRUE,"BHPL";"PRINT",#N/A,TRUE,"BHPL2";"PRINT",#N/A,TRUE,"CDWR";"PRINT",#N/A,TRUE,"EWEB";"PRINT",#N/A,TRUE,"LADWP";"PRINT",#N/A,TRUE,"NEVBASE"}</definedName>
    <definedName name="________j5" hidden="1">{"PRINT",#N/A,TRUE,"APPA";"PRINT",#N/A,TRUE,"APS";"PRINT",#N/A,TRUE,"BHPL";"PRINT",#N/A,TRUE,"BHPL2";"PRINT",#N/A,TRUE,"CDWR";"PRINT",#N/A,TRUE,"EWEB";"PRINT",#N/A,TRUE,"LADWP";"PRINT",#N/A,TRUE,"NEVBASE"}</definedName>
    <definedName name="_______j1" hidden="1">{"PRINT",#N/A,TRUE,"APPA";"PRINT",#N/A,TRUE,"APS";"PRINT",#N/A,TRUE,"BHPL";"PRINT",#N/A,TRUE,"BHPL2";"PRINT",#N/A,TRUE,"CDWR";"PRINT",#N/A,TRUE,"EWEB";"PRINT",#N/A,TRUE,"LADWP";"PRINT",#N/A,TRUE,"NEVBASE"}</definedName>
    <definedName name="_______j2" hidden="1">{"PRINT",#N/A,TRUE,"APPA";"PRINT",#N/A,TRUE,"APS";"PRINT",#N/A,TRUE,"BHPL";"PRINT",#N/A,TRUE,"BHPL2";"PRINT",#N/A,TRUE,"CDWR";"PRINT",#N/A,TRUE,"EWEB";"PRINT",#N/A,TRUE,"LADWP";"PRINT",#N/A,TRUE,"NEVBASE"}</definedName>
    <definedName name="_______j3" hidden="1">{"PRINT",#N/A,TRUE,"APPA";"PRINT",#N/A,TRUE,"APS";"PRINT",#N/A,TRUE,"BHPL";"PRINT",#N/A,TRUE,"BHPL2";"PRINT",#N/A,TRUE,"CDWR";"PRINT",#N/A,TRUE,"EWEB";"PRINT",#N/A,TRUE,"LADWP";"PRINT",#N/A,TRUE,"NEVBASE"}</definedName>
    <definedName name="_______j4" hidden="1">{"PRINT",#N/A,TRUE,"APPA";"PRINT",#N/A,TRUE,"APS";"PRINT",#N/A,TRUE,"BHPL";"PRINT",#N/A,TRUE,"BHPL2";"PRINT",#N/A,TRUE,"CDWR";"PRINT",#N/A,TRUE,"EWEB";"PRINT",#N/A,TRUE,"LADWP";"PRINT",#N/A,TRUE,"NEVBASE"}</definedName>
    <definedName name="_______j5" hidden="1">{"PRINT",#N/A,TRUE,"APPA";"PRINT",#N/A,TRUE,"APS";"PRINT",#N/A,TRUE,"BHPL";"PRINT",#N/A,TRUE,"BHPL2";"PRINT",#N/A,TRUE,"CDWR";"PRINT",#N/A,TRUE,"EWEB";"PRINT",#N/A,TRUE,"LADWP";"PRINT",#N/A,TRUE,"NEVBASE"}</definedName>
    <definedName name="_______OM1" hidden="1">{#N/A,#N/A,FALSE,"Summary";#N/A,#N/A,FALSE,"SmPlants";#N/A,#N/A,FALSE,"Utah";#N/A,#N/A,FALSE,"Idaho";#N/A,#N/A,FALSE,"Lewis River";#N/A,#N/A,FALSE,"NrthUmpq";#N/A,#N/A,FALSE,"KlamRog"}</definedName>
    <definedName name="______j1" hidden="1">{"PRINT",#N/A,TRUE,"APPA";"PRINT",#N/A,TRUE,"APS";"PRINT",#N/A,TRUE,"BHPL";"PRINT",#N/A,TRUE,"BHPL2";"PRINT",#N/A,TRUE,"CDWR";"PRINT",#N/A,TRUE,"EWEB";"PRINT",#N/A,TRUE,"LADWP";"PRINT",#N/A,TRUE,"NEVBASE"}</definedName>
    <definedName name="______j2" hidden="1">{"PRINT",#N/A,TRUE,"APPA";"PRINT",#N/A,TRUE,"APS";"PRINT",#N/A,TRUE,"BHPL";"PRINT",#N/A,TRUE,"BHPL2";"PRINT",#N/A,TRUE,"CDWR";"PRINT",#N/A,TRUE,"EWEB";"PRINT",#N/A,TRUE,"LADWP";"PRINT",#N/A,TRUE,"NEVBASE"}</definedName>
    <definedName name="______j3" hidden="1">{"PRINT",#N/A,TRUE,"APPA";"PRINT",#N/A,TRUE,"APS";"PRINT",#N/A,TRUE,"BHPL";"PRINT",#N/A,TRUE,"BHPL2";"PRINT",#N/A,TRUE,"CDWR";"PRINT",#N/A,TRUE,"EWEB";"PRINT",#N/A,TRUE,"LADWP";"PRINT",#N/A,TRUE,"NEVBASE"}</definedName>
    <definedName name="______j4" hidden="1">{"PRINT",#N/A,TRUE,"APPA";"PRINT",#N/A,TRUE,"APS";"PRINT",#N/A,TRUE,"BHPL";"PRINT",#N/A,TRUE,"BHPL2";"PRINT",#N/A,TRUE,"CDWR";"PRINT",#N/A,TRUE,"EWEB";"PRINT",#N/A,TRUE,"LADWP";"PRINT",#N/A,TRUE,"NEVBASE"}</definedName>
    <definedName name="______j5" hidden="1">{"PRINT",#N/A,TRUE,"APPA";"PRINT",#N/A,TRUE,"APS";"PRINT",#N/A,TRUE,"BHPL";"PRINT",#N/A,TRUE,"BHPL2";"PRINT",#N/A,TRUE,"CDWR";"PRINT",#N/A,TRUE,"EWEB";"PRINT",#N/A,TRUE,"LADWP";"PRINT",#N/A,TRUE,"NEVBASE"}</definedName>
    <definedName name="______OM1" hidden="1">{#N/A,#N/A,FALSE,"Summary";#N/A,#N/A,FALSE,"SmPlants";#N/A,#N/A,FALSE,"Utah";#N/A,#N/A,FALSE,"Idaho";#N/A,#N/A,FALSE,"Lewis River";#N/A,#N/A,FALSE,"NrthUmpq";#N/A,#N/A,FALSE,"KlamRog"}</definedName>
    <definedName name="_____j1" hidden="1">{"PRINT",#N/A,TRUE,"APPA";"PRINT",#N/A,TRUE,"APS";"PRINT",#N/A,TRUE,"BHPL";"PRINT",#N/A,TRUE,"BHPL2";"PRINT",#N/A,TRUE,"CDWR";"PRINT",#N/A,TRUE,"EWEB";"PRINT",#N/A,TRUE,"LADWP";"PRINT",#N/A,TRUE,"NEVBASE"}</definedName>
    <definedName name="_____j2" hidden="1">{"PRINT",#N/A,TRUE,"APPA";"PRINT",#N/A,TRUE,"APS";"PRINT",#N/A,TRUE,"BHPL";"PRINT",#N/A,TRUE,"BHPL2";"PRINT",#N/A,TRUE,"CDWR";"PRINT",#N/A,TRUE,"EWEB";"PRINT",#N/A,TRUE,"LADWP";"PRINT",#N/A,TRUE,"NEVBASE"}</definedName>
    <definedName name="_____j3" hidden="1">{"PRINT",#N/A,TRUE,"APPA";"PRINT",#N/A,TRUE,"APS";"PRINT",#N/A,TRUE,"BHPL";"PRINT",#N/A,TRUE,"BHPL2";"PRINT",#N/A,TRUE,"CDWR";"PRINT",#N/A,TRUE,"EWEB";"PRINT",#N/A,TRUE,"LADWP";"PRINT",#N/A,TRUE,"NEVBASE"}</definedName>
    <definedName name="_____j4" hidden="1">{"PRINT",#N/A,TRUE,"APPA";"PRINT",#N/A,TRUE,"APS";"PRINT",#N/A,TRUE,"BHPL";"PRINT",#N/A,TRUE,"BHPL2";"PRINT",#N/A,TRUE,"CDWR";"PRINT",#N/A,TRUE,"EWEB";"PRINT",#N/A,TRUE,"LADWP";"PRINT",#N/A,TRUE,"NEVBASE"}</definedName>
    <definedName name="_____j5" hidden="1">{"PRINT",#N/A,TRUE,"APPA";"PRINT",#N/A,TRUE,"APS";"PRINT",#N/A,TRUE,"BHPL";"PRINT",#N/A,TRUE,"BHPL2";"PRINT",#N/A,TRUE,"CDWR";"PRINT",#N/A,TRUE,"EWEB";"PRINT",#N/A,TRUE,"LADWP";"PRINT",#N/A,TRUE,"NEVBASE"}</definedName>
    <definedName name="_____OM1" hidden="1">{#N/A,#N/A,FALSE,"Summary";#N/A,#N/A,FALSE,"SmPlants";#N/A,#N/A,FALSE,"Utah";#N/A,#N/A,FALSE,"Idaho";#N/A,#N/A,FALSE,"Lewis River";#N/A,#N/A,FALSE,"NrthUmpq";#N/A,#N/A,FALSE,"KlamRog"}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123Graph_A" hidden="1">[1]Inputs!#REF!</definedName>
    <definedName name="__123Graph_B" hidden="1">[1]Inputs!#REF!</definedName>
    <definedName name="__123Graph_D" hidden="1">[1]Inputs!#REF!</definedName>
    <definedName name="__123Graph_E" hidden="1">[2]Input!$E$22:$E$37</definedName>
    <definedName name="__123Graph_F" hidden="1">[2]Input!$D$22:$D$37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Dec11">[3]Variables!$C$2</definedName>
    <definedName name="_Fill" hidden="1">#REF!</definedName>
    <definedName name="_xlnm._FilterDatabase" hidden="1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ar13">[3]Variables!$C$3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Sort" hidden="1">#REF!</definedName>
    <definedName name="_x1" hidden="1">{"PRINT",#N/A,TRUE,"APPA";"PRINT",#N/A,TRUE,"APS";"PRINT",#N/A,TRUE,"BHPL";"PRINT",#N/A,TRUE,"BHPL2";"PRINT",#N/A,TRUE,"CDWR";"PRINT",#N/A,TRUE,"EWEB";"PRINT",#N/A,TRUE,"LADWP";"PRINT",#N/A,TRUE,"NEVBASE"}</definedName>
    <definedName name="_x2" hidden="1">{"PRINT",#N/A,TRUE,"APPA";"PRINT",#N/A,TRUE,"APS";"PRINT",#N/A,TRUE,"BHPL";"PRINT",#N/A,TRUE,"BHPL2";"PRINT",#N/A,TRUE,"CDWR";"PRINT",#N/A,TRUE,"EWEB";"PRINT",#N/A,TRUE,"LADWP";"PRINT",#N/A,TRUE,"NEVBASE"}</definedName>
    <definedName name="_x3" hidden="1">{"PRINT",#N/A,TRUE,"APPA";"PRINT",#N/A,TRUE,"APS";"PRINT",#N/A,TRUE,"BHPL";"PRINT",#N/A,TRUE,"BHPL2";"PRINT",#N/A,TRUE,"CDWR";"PRINT",#N/A,TRUE,"EWEB";"PRINT",#N/A,TRUE,"LADWP";"PRINT",#N/A,TRUE,"NEVBASE"}</definedName>
    <definedName name="_x4" hidden="1">{"PRINT",#N/A,TRUE,"APPA";"PRINT",#N/A,TRUE,"APS";"PRINT",#N/A,TRUE,"BHPL";"PRINT",#N/A,TRUE,"BHPL2";"PRINT",#N/A,TRUE,"CDWR";"PRINT",#N/A,TRUE,"EWEB";"PRINT",#N/A,TRUE,"LADWP";"PRINT",#N/A,TRUE,"NEVBASE"}</definedName>
    <definedName name="_x5" hidden="1">{"PRINT",#N/A,TRUE,"APPA";"PRINT",#N/A,TRUE,"APS";"PRINT",#N/A,TRUE,"BHPL";"PRINT",#N/A,TRUE,"BHPL2";"PRINT",#N/A,TRUE,"CDWR";"PRINT",#N/A,TRUE,"EWEB";"PRINT",#N/A,TRUE,"LADWP";"PRINT",#N/A,TRUE,"NEVBASE"}</definedName>
    <definedName name="a" hidden="1">'[4]DSM Output'!$J$21:$J$23</definedName>
    <definedName name="Access_Button1" hidden="1">"Headcount_Workbook_Schedules_List"</definedName>
    <definedName name="AccessDatabase" hidden="1">"P:\HR\SharonPlummer\Headcount Workbook.mdb"</definedName>
    <definedName name="Acct108D_S">[5]FuncStudy!$F$2065</definedName>
    <definedName name="Acct108D00S">[5]FuncStudy!$F$2057</definedName>
    <definedName name="Acct108DSS">[5]FuncStudy!$F$2061</definedName>
    <definedName name="Acct228.42TROJD">[5]FuncStudy!$F$1867</definedName>
    <definedName name="ACCT2281">[5]FuncStudy!$F$1847</definedName>
    <definedName name="Acct2282">[5]FuncStudy!$F$1851</definedName>
    <definedName name="Acct2283">[5]FuncStudy!$F$1855</definedName>
    <definedName name="Acct2283S">[5]FuncStudy!$F$1859</definedName>
    <definedName name="Acct22842">[5]FuncStudy!$F$1868</definedName>
    <definedName name="Acct228SO">[5]FuncStudy!$F$1850</definedName>
    <definedName name="ACCT25398">[5]FuncStudy!$F$1880</definedName>
    <definedName name="Acct25399">[5]FuncStudy!$F$1887</definedName>
    <definedName name="Acct254">[5]FuncStudy!$F$1864</definedName>
    <definedName name="Acct282DITBAL">[5]FuncStudy!$F$1912</definedName>
    <definedName name="Acct350">[5]FuncStudy!$F$1323</definedName>
    <definedName name="Acct352">[5]FuncStudy!$F$1330</definedName>
    <definedName name="Acct353">[5]FuncStudy!$F$1336</definedName>
    <definedName name="Acct354">[5]FuncStudy!$F$1342</definedName>
    <definedName name="Acct355">[5]FuncStudy!$F$1348</definedName>
    <definedName name="Acct356">[5]FuncStudy!$F$1354</definedName>
    <definedName name="Acct357">[5]FuncStudy!$F$1360</definedName>
    <definedName name="Acct358">[5]FuncStudy!$F$1366</definedName>
    <definedName name="Acct359">[5]FuncStudy!$F$1372</definedName>
    <definedName name="Acct360">[5]FuncStudy!$F$1388</definedName>
    <definedName name="Acct361">[5]FuncStudy!$F$1394</definedName>
    <definedName name="Acct362">[5]FuncStudy!$F$1400</definedName>
    <definedName name="Acct364">[5]FuncStudy!$F$1407</definedName>
    <definedName name="Acct365">[5]FuncStudy!$F$1414</definedName>
    <definedName name="Acct366">[5]FuncStudy!$F$1421</definedName>
    <definedName name="Acct367">[5]FuncStudy!$F$1428</definedName>
    <definedName name="Acct368">[5]FuncStudy!$F$1434</definedName>
    <definedName name="Acct369">[5]FuncStudy!$F$1441</definedName>
    <definedName name="Acct370">[5]FuncStudy!$F$1447</definedName>
    <definedName name="Acct371">[5]FuncStudy!$F$1454</definedName>
    <definedName name="Acct372">[5]FuncStudy!$F$1461</definedName>
    <definedName name="Acct372A">[5]FuncStudy!$F$1460</definedName>
    <definedName name="Acct372DP">[5]FuncStudy!$F$1458</definedName>
    <definedName name="Acct372DS">[5]FuncStudy!$F$1459</definedName>
    <definedName name="Acct373">[5]FuncStudy!$F$1467</definedName>
    <definedName name="Acct444S">[5]FuncStudy!$F$105</definedName>
    <definedName name="Acct448S">[5]FuncStudy!$F$114</definedName>
    <definedName name="Acct450S">[5]FuncStudy!$F$138</definedName>
    <definedName name="Acct451S">[5]FuncStudy!$F$143</definedName>
    <definedName name="Acct454S">[5]FuncStudy!$F$153</definedName>
    <definedName name="Acct456S">[5]FuncStudy!$F$159</definedName>
    <definedName name="Acct580">[5]FuncStudy!$F$536</definedName>
    <definedName name="Acct581">[5]FuncStudy!$F$541</definedName>
    <definedName name="Acct582">[5]FuncStudy!$F$546</definedName>
    <definedName name="Acct583">[5]FuncStudy!$F$551</definedName>
    <definedName name="Acct584">[5]FuncStudy!$F$556</definedName>
    <definedName name="Acct585">[5]FuncStudy!$F$561</definedName>
    <definedName name="Acct586">[5]FuncStudy!$F$566</definedName>
    <definedName name="Acct587">[5]FuncStudy!$F$571</definedName>
    <definedName name="Acct588">[5]FuncStudy!$F$576</definedName>
    <definedName name="Acct589">[5]FuncStudy!$F$581</definedName>
    <definedName name="Acct590">[5]FuncStudy!$F$586</definedName>
    <definedName name="Acct591">[5]FuncStudy!$F$591</definedName>
    <definedName name="Acct592">[5]FuncStudy!$F$596</definedName>
    <definedName name="Acct593">[5]FuncStudy!$F$601</definedName>
    <definedName name="Acct594">[5]FuncStudy!$F$606</definedName>
    <definedName name="Acct595">[5]FuncStudy!$F$611</definedName>
    <definedName name="Acct596">[5]FuncStudy!$F$616</definedName>
    <definedName name="Acct597">[5]FuncStudy!$F$621</definedName>
    <definedName name="Acct598">[5]FuncStudy!$F$626</definedName>
    <definedName name="Acct928RE">[5]FuncStudy!$F$749</definedName>
    <definedName name="AcctAGA">[5]FuncStudy!$F$132</definedName>
    <definedName name="AcctTS0">[5]FuncStudy!$F$1380</definedName>
    <definedName name="ActualROR">#REF!</definedName>
    <definedName name="Adjs2avg">[6]Inputs!$L$255:'[6]Inputs'!$T$505</definedName>
    <definedName name="AdjustInput">[7]Inputs!$L$3:$T$250</definedName>
    <definedName name="Adjustment">#REF!</definedName>
    <definedName name="AdjustSwitch">[7]Variables!$AH$3:$AJ$3</definedName>
    <definedName name="anscount" hidden="1">1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df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AverageFactors">[7]UTCR!$AC$22:$AQ$108</definedName>
    <definedName name="AverageFuelCost">#REF!</definedName>
    <definedName name="AverageInput">[7]Inputs!$F$3:$I$1732</definedName>
    <definedName name="B1_Print">#REF!</definedName>
    <definedName name="B2_Print">#REF!</definedName>
    <definedName name="B3_Print">#REF!</definedName>
    <definedName name="Bottom">[8]Variance!#REF!</definedName>
    <definedName name="Burn">#REF!</definedName>
    <definedName name="calcoutput">'[9]Calcoutput (futures)'!$B$7:$J$128</definedName>
    <definedName name="Camas" hidden="1">{#N/A,#N/A,FALSE,"Summary";#N/A,#N/A,FALSE,"SmPlants";#N/A,#N/A,FALSE,"Utah";#N/A,#N/A,FALSE,"Idaho";#N/A,#N/A,FALSE,"Lewis River";#N/A,#N/A,FALSE,"NrthUmpq";#N/A,#N/A,FALSE,"KlamRog"}</definedName>
    <definedName name="Canadian__for_USexchangerate">'[9]OTC Gas Quotes'!$M$2</definedName>
    <definedName name="CCG_Hier">OFFSET('[10]cost center'!$A$1,0,0,COUNTA('[10]cost center'!$A$1:$A$65536),COUNTA('[10]cost center'!$A$1:$IV$1))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sumavg">[7]Inputs!$J$1</definedName>
    <definedName name="Checksumend">[7]Inputs!$E$1</definedName>
    <definedName name="Classification">[5]FuncStudy!$Y$91</definedName>
    <definedName name="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combined1" hidden="1">{"YTD-Total",#N/A,TRUE,"Provision";"YTD-Utility",#N/A,TRUE,"Prov Utility";"YTD-NonUtility",#N/A,TRUE,"Prov NonUtility"}</definedName>
    <definedName name="Common">[11]Variables!$AQ$27</definedName>
    <definedName name="CONTRACTDATA">[12]MarketData!#REF!</definedName>
    <definedName name="contractsymbol">[9]Futures!$B$2:$B$500</definedName>
    <definedName name="ContractTypeDol">#REF!</definedName>
    <definedName name="ContractTypeMWh">#REF!</definedName>
    <definedName name="COSFacVal">[5]Inputs!$W$11</definedName>
    <definedName name="Cost">#REF!</definedName>
    <definedName name="DATA5">[13]DS13!$E$2:$E$103</definedName>
    <definedName name="DATA6">[13]DS13!$F$2:$F$103</definedName>
    <definedName name="_xlnm.Database">[14]Invoice!#REF!</definedName>
    <definedName name="DataCheck">'[15]Base NPC'!#REF!</definedName>
    <definedName name="DataCheck_Base">#REF!</definedName>
    <definedName name="DataCheck_Delta">#REF!</definedName>
    <definedName name="DataCheck_NPC">#REF!</definedName>
    <definedName name="Date">#REF!</definedName>
    <definedName name="dateTable">'[16]on off peak hours'!$C$15:$Z$15</definedName>
    <definedName name="Debt">[11]Variables!$AQ$25</definedName>
    <definedName name="DebtCost">[11]Variables!$AT$25</definedName>
    <definedName name="Demand">[17]Inputs!$D$9</definedName>
    <definedName name="Demand2">[5]Inputs!$D$10</definedName>
    <definedName name="Dis">[5]FuncStudy!$Y$90</definedName>
    <definedName name="DisFac">'[5]Func Dist Factor Table'!$A$11:$G$25</definedName>
    <definedName name="DispatchSum">"GRID Thermal Generation!R2C1:R4C2"</definedName>
    <definedName name="Dollars_Wheeling">'[15]Exhibit 1'!#REF!</definedName>
    <definedName name="DUDE" hidden="1">#REF!</definedName>
    <definedName name="ECDQF_Exp">#REF!</definedName>
    <definedName name="ECDQF_MWh">#REF!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_Rates___Bloomberg">[9]MarketData!$J$1</definedName>
    <definedName name="ExchangeMWh">'[15]Base NPC'!#REF!</definedName>
    <definedName name="extra2" hidden="1">{#N/A,#N/A,FALSE,"Loans";#N/A,#N/A,FALSE,"Program Costs";#N/A,#N/A,FALSE,"Measures";#N/A,#N/A,FALSE,"Net Lost Rev";#N/A,#N/A,FALSE,"Incentive"}</definedName>
    <definedName name="extra3" hidden="1">{#N/A,#N/A,FALSE,"Loans";#N/A,#N/A,FALSE,"Program Costs";#N/A,#N/A,FALSE,"Measures";#N/A,#N/A,FALSE,"Net Lost Rev";#N/A,#N/A,FALSE,"Incentive"}</definedName>
    <definedName name="extra4" hidden="1">{#N/A,#N/A,FALSE,"Loans";#N/A,#N/A,FALSE,"Program Costs";#N/A,#N/A,FALSE,"Measures";#N/A,#N/A,FALSE,"Net Lost Rev";#N/A,#N/A,FALSE,"Incentive"}</definedName>
    <definedName name="extra5" hidden="1">{#N/A,#N/A,FALSE,"Loans";#N/A,#N/A,FALSE,"Program Costs";#N/A,#N/A,FALSE,"Measures";#N/A,#N/A,FALSE,"Net Lost Rev";#N/A,#N/A,FALSE,"Incentive"}</definedName>
    <definedName name="Factor">#REF!</definedName>
    <definedName name="Factorck">'[5]COS Factor Table'!$Q$15:$Q$136</definedName>
    <definedName name="FactorMethod">[7]Variables!$AC$2</definedName>
    <definedName name="FactSum">'[5]COS Factor Table'!$A$14:$Q$137</definedName>
    <definedName name="Fed_Funds___Bloomberg">[9]MarketData!$A$14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[7]Variables!$B$28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TE">OFFSET([18]FTE!$A$1,0,0,COUNTA([18]FTE!$A$1:$A$65536),12)</definedName>
    <definedName name="Func">'[5]Func Factor Table'!$A$10:$H$76</definedName>
    <definedName name="Func_Ftrs">[7]Function1149!$E$6:$P$88</definedName>
    <definedName name="Function">[5]FuncStudy!$Y$90</definedName>
    <definedName name="Gas_Forward_Price_Curve_copy_Instructions_List">'[12]Main Page'!#REF!</definedName>
    <definedName name="GrossReceipts">[7]Variables!$B$31</definedName>
    <definedName name="Header">#REF!</definedName>
    <definedName name="HenryHub___Nymex">[12]MarketData!#REF!</definedName>
    <definedName name="Hide_Rows">#REF!</definedName>
    <definedName name="Hide_Rows_Recon">#REF!</definedName>
    <definedName name="High_Plan">#REF!</definedName>
    <definedName name="HoursHoliday">'[16]on off peak hours'!$C$16:$Z$20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ncomeTaxOptVal">[17]Inputs!$Y$11</definedName>
    <definedName name="INSERTPOINT">'[19]REX Data'!#REF!</definedName>
    <definedName name="INSERTPOINT2">'[19]REX Data'!#REF!</definedName>
    <definedName name="Interest_Rates___Bloomberg">[9]MarketData!$A$1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tem_Number">"GP Detail"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1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k5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Cell">[8]Variance!#REF!</definedName>
    <definedName name="LeadLag">[7]Inputs!#REF!</definedName>
    <definedName name="limcount" hidden="1">1</definedName>
    <definedName name="LinkCos">'[5]JAM Download'!$I$4</definedName>
    <definedName name="ListOffset" hidden="1">1</definedName>
    <definedName name="Low_Plan">#REF!</definedName>
    <definedName name="Macro2">[20]!Macro2</definedName>
    <definedName name="market1">'[9]OTC Gas Quotes'!$E$5</definedName>
    <definedName name="market2">'[9]OTC Gas Quotes'!$F$5</definedName>
    <definedName name="market3">'[9]OTC Gas Quotes'!$G$5</definedName>
    <definedName name="market4">'[9]OTC Gas Quotes'!$H$5</definedName>
    <definedName name="market5">'[9]OTC Gas Quotes'!$I$5</definedName>
    <definedName name="market6">'[9]OTC Gas Quotes'!$J$5</definedName>
    <definedName name="market7">'[9]OTC Gas Quotes'!$K$5</definedName>
    <definedName name="Master" hidden="1">{#N/A,#N/A,FALSE,"Actual";#N/A,#N/A,FALSE,"Normalized";#N/A,#N/A,FALSE,"Electric Actual";#N/A,#N/A,FALSE,"Electric Normalized"}</definedName>
    <definedName name="MD_High1">'[8]Master Data'!$A$2</definedName>
    <definedName name="MD_Low1">'[8]Master Data'!$D$29</definedName>
    <definedName name="MidC">[21]lookup!$C$98:$D$107</definedName>
    <definedName name="Mill">#REF!</definedName>
    <definedName name="MMBtu">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>#REF!</definedName>
    <definedName name="Months">#REF!</definedName>
    <definedName name="MSPAverageInput">[6]Inputs!#REF!</definedName>
    <definedName name="MSPYearEndInput">[6]Inputs!#REF!</definedName>
    <definedName name="MWh">#REF!</definedName>
    <definedName name="NameAverageFuelCost">#REF!</definedName>
    <definedName name="NameBurn">#REF!</definedName>
    <definedName name="NameCost">#REF!</definedName>
    <definedName name="NameECDQF_Exp">#REF!</definedName>
    <definedName name="NameECDQF_MWh">#REF!</definedName>
    <definedName name="NameFactor">#REF!</definedName>
    <definedName name="NameMill">#REF!</definedName>
    <definedName name="NameMMBtu">#REF!</definedName>
    <definedName name="NameMWh">#REF!</definedName>
    <definedName name="NamePeak">#REF!</definedName>
    <definedName name="NetToGross">[5]Inputs!$H$21</definedName>
    <definedName name="new" hidden="1">{#N/A,#N/A,TRUE,"Section6";#N/A,#N/A,TRUE,"OHcycles";#N/A,#N/A,TRUE,"OHtiming";#N/A,#N/A,TRUE,"OHcosts";#N/A,#N/A,TRUE,"GTdegradation";#N/A,#N/A,TRUE,"GTperformance";#N/A,#N/A,TRUE,"GraphEquip"}</definedName>
    <definedName name="newcogs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NymexFutures">[9]Futures!$A$2:$J$500</definedName>
    <definedName name="NymexOptions">[9]Options!$A$2:$K$3000</definedName>
    <definedName name="OFPC_Date">[22]VDOC!$O$4</definedName>
    <definedName name="OH">[5]Inputs!$D$24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ptionsTable">[9]Options!$A$1:$P$3000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Page110">#REF!</definedName>
    <definedName name="Page111">#REF!</definedName>
    <definedName name="Page112">#REF!</definedName>
    <definedName name="Page113">#REF!</definedName>
    <definedName name="Page114">#REF!</definedName>
    <definedName name="Page115">#REF!</definedName>
    <definedName name="Page116">#REF!</definedName>
    <definedName name="Page117">#REF!</definedName>
    <definedName name="Page118">#REF!</definedName>
    <definedName name="Page119">#REF!</definedName>
    <definedName name="Page120">#REF!</definedName>
    <definedName name="Page121">#REF!</definedName>
    <definedName name="Page122">#REF!</definedName>
    <definedName name="Page123">#REF!</definedName>
    <definedName name="page63">'[5]Energy Factor'!#REF!</definedName>
    <definedName name="page64">'[5]Energy Factor'!#REF!</definedName>
    <definedName name="paste.cell">'[23]1993'!#REF!</definedName>
    <definedName name="PE_Lookup">'[15]Exhibit 1'!#REF!</definedName>
    <definedName name="Peak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ostDE">[7]Variables!#REF!</definedName>
    <definedName name="PostDG">[7]Variables!#REF!</definedName>
    <definedName name="PreDG">[7]Variables!#REF!</definedName>
    <definedName name="Pref">[11]Variables!$AQ$26</definedName>
    <definedName name="PrefCost">[11]Variables!$AT$26</definedName>
    <definedName name="PricingInfo" hidden="1">[24]Inputs!#REF!</definedName>
    <definedName name="_xlnm.Print_Area" localSheetId="1">'Exhibit JP-2 PCAM Calculation'!$A$1:$P$45</definedName>
    <definedName name="_xlnm.Print_Area">#REF!</definedName>
    <definedName name="PSATable">[25]Hermiston!$A$32:$E$57</definedName>
    <definedName name="Purchases">[21]lookup!$C$21:$D$64</definedName>
    <definedName name="QFs">[21]lookup!$C$66:$D$96</definedName>
    <definedName name="ResourceSupplier">[7]Variables!$B$30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enueSum">"GRID Thermal Revenue!R2C1:R4C2"</definedName>
    <definedName name="RevenueTax">[7]Variables!$B$29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[21]lookup!$C$3:$D$19</definedName>
    <definedName name="SAPBEXrevision" hidden="1">1</definedName>
    <definedName name="SAPBEXsysID" hidden="1">"BWP"</definedName>
    <definedName name="SAPBEXwbID" hidden="1">"44KU92Q9LH2VK4DK86GZ93AXN"</definedName>
    <definedName name="shapefactortable">'[9]GAS CURVE Engine'!$AW$3:$CB$34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[7]Variables!$AF$32</definedName>
    <definedName name="SpecMaint" hidden="1">{#N/A,#N/A,FALSE,"Summary";#N/A,#N/A,FALSE,"SmPlants";#N/A,#N/A,FALSE,"Utah";#N/A,#N/A,FALSE,"Idaho";#N/A,#N/A,FALSE,"Lewis River";#N/A,#N/A,FALSE,"NrthUmpq";#N/A,#N/A,FALSE,"KlamRog"}</definedName>
    <definedName name="spippw" hidden="1">{#N/A,#N/A,FALSE,"Actual";#N/A,#N/A,FALSE,"Normalized";#N/A,#N/A,FALSE,"Electric Actual";#N/A,#N/A,FALSE,"Electric Normalized"}</definedName>
    <definedName name="SPWS_WBID">"12F19027-1C25-43D5-BF1F-44D7E5A374C0"</definedName>
    <definedName name="ST_Bottom1">[8]Variance!#REF!</definedName>
    <definedName name="ST_Top1">[8]Variance!#REF!</definedName>
    <definedName name="ST_Top2">[8]Variance!#REF!</definedName>
    <definedName name="ST_Top3">#REF!</definedName>
    <definedName name="standard1" hidden="1">{"YTD-Total",#N/A,FALSE,"Provision"}</definedName>
    <definedName name="startmonth">'[9]GAS CURVE Engine'!$N$2</definedName>
    <definedName name="startmonth1">'[9]OTC Gas Quotes'!$L$6</definedName>
    <definedName name="startmonth10">'[9]OTC Gas Quotes'!$L$15</definedName>
    <definedName name="startmonth2">'[9]OTC Gas Quotes'!$L$7</definedName>
    <definedName name="startmonth3">'[9]OTC Gas Quotes'!$L$8</definedName>
    <definedName name="startmonth4">'[9]OTC Gas Quotes'!$L$9</definedName>
    <definedName name="startmonth5">'[9]OTC Gas Quotes'!$L$10</definedName>
    <definedName name="startmonth6">'[9]OTC Gas Quotes'!$L$11</definedName>
    <definedName name="startmonth7">'[9]OTC Gas Quotes'!$L$12</definedName>
    <definedName name="startmonth8">'[9]OTC Gas Quotes'!$L$13</definedName>
    <definedName name="startmonth9">'[9]OTC Gas Quotes'!$L$14</definedName>
    <definedName name="StartMWh">#REF!</definedName>
    <definedName name="StartTheMill">#REF!</definedName>
    <definedName name="StartTheRack">#REF!</definedName>
    <definedName name="State">[5]Inputs!$C$5</definedName>
    <definedName name="Storage">[21]lookup!$C$109:$D$126</definedName>
    <definedName name="T1_Print">#REF!</definedName>
    <definedName name="T2_Print">#REF!</definedName>
    <definedName name="T3_Print">#REF!</definedName>
    <definedName name="TargetROR">[5]Inputs!$L$6</definedName>
    <definedName name="Test_COS">'[5]Hot Sheet'!$F$120</definedName>
    <definedName name="TestPeriod">[5]Inputs!$C$6</definedName>
    <definedName name="Top">#REF!</definedName>
    <definedName name="TotalRateBase">'[5]G+T+D+R+M'!$H$58</definedName>
    <definedName name="TotTaxRate">[5]Inputs!$H$17</definedName>
    <definedName name="TRANSM_2">[26]Transm2!$A$1:$M$461:'[26]10 Yr FC'!$M$47</definedName>
    <definedName name="UAACT550SGW">[5]FuncStudy!$Y$405</definedName>
    <definedName name="UAACT554SGW">[5]FuncStudy!$Y$427</definedName>
    <definedName name="UAcct103">[5]FuncStudy!$Y$1315</definedName>
    <definedName name="UAcct105S">[5]FuncStudy!$Y$1673</definedName>
    <definedName name="UAcct105SEU">[5]FuncStudy!$Y$1677</definedName>
    <definedName name="UAcct105SGG">[5]FuncStudy!$Y$1678</definedName>
    <definedName name="UAcct105SGP1">[5]FuncStudy!$Y$1674</definedName>
    <definedName name="UAcct105SGP2">[5]FuncStudy!$Y$1676</definedName>
    <definedName name="UAcct105SGT">[5]FuncStudy!$Y$1675</definedName>
    <definedName name="UAcct1081390">[5]FuncStudy!$Y$2099</definedName>
    <definedName name="UAcct1081390Rcl">[5]FuncStudy!$Y$2098</definedName>
    <definedName name="UAcct1081399">[5]FuncStudy!$Y$2107</definedName>
    <definedName name="UAcct1081399Rcl">[5]FuncStudy!$Y$2106</definedName>
    <definedName name="UAcct108360">[5]FuncStudy!$Y$2006</definedName>
    <definedName name="UAcct108361">[5]FuncStudy!$Y$2010</definedName>
    <definedName name="UAcct108362">[5]FuncStudy!$Y$2014</definedName>
    <definedName name="UAcct108364">[5]FuncStudy!$Y$2018</definedName>
    <definedName name="UAcct108365">[5]FuncStudy!$Y$2022</definedName>
    <definedName name="UAcct108366">[5]FuncStudy!$Y$2026</definedName>
    <definedName name="UAcct108367">[5]FuncStudy!$Y$2030</definedName>
    <definedName name="UAcct108368">[5]FuncStudy!$Y$2034</definedName>
    <definedName name="UAcct108369">[5]FuncStudy!$Y$2038</definedName>
    <definedName name="UAcct108370">[5]FuncStudy!$Y$2042</definedName>
    <definedName name="UAcct108371">[5]FuncStudy!$Y$2046</definedName>
    <definedName name="UAcct108372">[5]FuncStudy!$Y$2050</definedName>
    <definedName name="UAcct108373">[5]FuncStudy!$Y$2054</definedName>
    <definedName name="UAcct108D">[5]FuncStudy!$Y$2066</definedName>
    <definedName name="UAcct108D00">[5]FuncStudy!$Y$2058</definedName>
    <definedName name="UAcct108Ds">[5]FuncStudy!$Y$2062</definedName>
    <definedName name="UAcct108Ep">[5]FuncStudy!$Y$1988</definedName>
    <definedName name="UAcct108Gpcn">[5]FuncStudy!$Y$2076</definedName>
    <definedName name="UAcct108Gps">[5]FuncStudy!$Y$2072</definedName>
    <definedName name="UAcct108Gpse">[5]FuncStudy!$Y$2078</definedName>
    <definedName name="UAcct108Gpsg">[5]FuncStudy!$Y$2075</definedName>
    <definedName name="UAcct108Gpsgp">[5]FuncStudy!$Y$2073</definedName>
    <definedName name="UAcct108Gpsgu">[5]FuncStudy!$Y$2074</definedName>
    <definedName name="UAcct108Gpso">[5]FuncStudy!$Y$2077</definedName>
    <definedName name="UACCT108GPSSGCH">[5]FuncStudy!$Y$2080</definedName>
    <definedName name="UACCT108GPSSGCT">[5]FuncStudy!$Y$2079</definedName>
    <definedName name="UAcct108Hp">[5]FuncStudy!$Y$1975</definedName>
    <definedName name="UAcct108Mp">[5]FuncStudy!$Y$2092</definedName>
    <definedName name="UAcct108Np">[5]FuncStudy!$Y$1968</definedName>
    <definedName name="UAcct108Op">[5]FuncStudy!$Y$1983</definedName>
    <definedName name="UAcct108Opsgw">[5]FuncStudy!$Y$1980</definedName>
    <definedName name="UAcct108OPSSGCT">[5]FuncStudy!$Y$1982</definedName>
    <definedName name="UAcct108Sp">[5]FuncStudy!$Y$1962</definedName>
    <definedName name="uacct108spssgch">[5]FuncStudy!$Y$1961</definedName>
    <definedName name="UAcct108Tp">[5]FuncStudy!$Y$2002</definedName>
    <definedName name="UAcct111390">[5]FuncStudy!$Y$2159</definedName>
    <definedName name="UAcct111Clg">[5]FuncStudy!$Y$2128</definedName>
    <definedName name="UAcct111Clgcn">[5]FuncStudy!$Y$2124</definedName>
    <definedName name="UAcct111Clgsop">[5]FuncStudy!$Y$2127</definedName>
    <definedName name="UAcct111Clgsou">[5]FuncStudy!$Y$2126</definedName>
    <definedName name="UAcct111Clh">[5]FuncStudy!$Y$2134</definedName>
    <definedName name="UAcct111Cls">[5]FuncStudy!$Y$2119</definedName>
    <definedName name="UAcct111Ipcn">[5]FuncStudy!$Y$2143</definedName>
    <definedName name="UAcct111Ips">[5]FuncStudy!$Y$2138</definedName>
    <definedName name="UAcct111Ipse">[5]FuncStudy!$Y$2141</definedName>
    <definedName name="UAcct111Ipsg">[5]FuncStudy!$Y$2142</definedName>
    <definedName name="UAcct111Ipsgp">[5]FuncStudy!$Y$2139</definedName>
    <definedName name="UAcct111Ipsgu">[5]FuncStudy!$Y$2140</definedName>
    <definedName name="uacct111ipso">[5]FuncStudy!$Y$2146</definedName>
    <definedName name="UACCT111IPSSGCH">[5]FuncStudy!$Y$2145</definedName>
    <definedName name="UAcct114">[5]FuncStudy!$Y$1685</definedName>
    <definedName name="UAcct120">[5]FuncStudy!$Y$1689</definedName>
    <definedName name="UAcct124">[5]FuncStudy!$Y$1694</definedName>
    <definedName name="UAcct141">[5]FuncStudy!$Y$1834</definedName>
    <definedName name="UAcct151">[5]FuncStudy!$Y$1716</definedName>
    <definedName name="uacct151ssech">[5]FuncStudy!$Y$1715</definedName>
    <definedName name="UAcct154">[5]FuncStudy!$Y$1750</definedName>
    <definedName name="uacct154ssgch">[5]FuncStudy!$Y$1749</definedName>
    <definedName name="UAcct163">[5]FuncStudy!$Y$1755</definedName>
    <definedName name="UAcct165">[5]FuncStudy!$Y$1770</definedName>
    <definedName name="UAcct165Se">[5]FuncStudy!$Y$1768</definedName>
    <definedName name="UAcct182">[5]FuncStudy!$Y$1701</definedName>
    <definedName name="UAcct18222">[5]FuncStudy!$Y$1824</definedName>
    <definedName name="UAcct182M">[5]FuncStudy!$Y$1780</definedName>
    <definedName name="UAcct182MSSGCT">[5]FuncStudy!$Y$1778</definedName>
    <definedName name="UAcct186">[5]FuncStudy!$Y$1709</definedName>
    <definedName name="UAcct1869">[5]FuncStudy!$Y$1829</definedName>
    <definedName name="UAcct186M">[5]FuncStudy!$Y$1791</definedName>
    <definedName name="UAcct186Mse">[5]FuncStudy!$Y$1788</definedName>
    <definedName name="UAcct190">[5]FuncStudy!$Y$1902</definedName>
    <definedName name="UAcct190CN">[5]FuncStudy!$Y$1891</definedName>
    <definedName name="UAcct190Dop">[5]FuncStudy!$Y$1892</definedName>
    <definedName name="UACCT190IBT">[5]FuncStudy!$Y$1894</definedName>
    <definedName name="UACCT190SSGCT">[5]FuncStudy!$Y$1901</definedName>
    <definedName name="UACCT2281">[5]FuncStudy!$Y$1847</definedName>
    <definedName name="UAcct2282">[5]FuncStudy!$Y$1851</definedName>
    <definedName name="UAcct2283">[5]FuncStudy!$Y$1855</definedName>
    <definedName name="UAcct2283S">[5]FuncStudy!$Y$1859</definedName>
    <definedName name="UAcct22842">[5]FuncStudy!$Y$1868</definedName>
    <definedName name="UAcct235">[5]FuncStudy!$Y$1843</definedName>
    <definedName name="UAcct252">[5]FuncStudy!$Y$1876</definedName>
    <definedName name="UAcct25316">[5]FuncStudy!$Y$1724</definedName>
    <definedName name="UAcct25317">[5]FuncStudy!$Y$1728</definedName>
    <definedName name="UAcct25318">[5]FuncStudy!$Y$1760</definedName>
    <definedName name="UAcct25319">[5]FuncStudy!$Y$1732</definedName>
    <definedName name="UACCT25398">[5]FuncStudy!$Y$1880</definedName>
    <definedName name="UAcct25399">[5]FuncStudy!$Y$1887</definedName>
    <definedName name="UAcct254">[5]FuncStudy!$Y$1864</definedName>
    <definedName name="UACCT254SO">[5]FuncStudy!$Y$1863</definedName>
    <definedName name="UAcct255">[5]FuncStudy!$Y$1952</definedName>
    <definedName name="UAcct281">[5]FuncStudy!$Y$1908</definedName>
    <definedName name="UAcct282">[5]FuncStudy!$Y$1926</definedName>
    <definedName name="UAcct282So">[5]FuncStudy!$Y$1914</definedName>
    <definedName name="UAcct283">[5]FuncStudy!$Y$1939</definedName>
    <definedName name="UAcct283So">[5]FuncStudy!$Y$1932</definedName>
    <definedName name="UAcct301S">[5]FuncStudy!$Y$1636</definedName>
    <definedName name="UAcct301Sg">[5]FuncStudy!$Y$1638</definedName>
    <definedName name="UAcct301So">[5]FuncStudy!$Y$1637</definedName>
    <definedName name="UAcct302S">[5]FuncStudy!$Y$1641</definedName>
    <definedName name="UAcct302Sg">[5]FuncStudy!$Y$1642</definedName>
    <definedName name="UAcct302Sgp">[5]FuncStudy!$Y$1643</definedName>
    <definedName name="UAcct302Sgu">[5]FuncStudy!$Y$1644</definedName>
    <definedName name="UAcct303Cn">[5]FuncStudy!$Y$1652</definedName>
    <definedName name="UAcct303S">[5]FuncStudy!$Y$1648</definedName>
    <definedName name="UAcct303Se">[5]FuncStudy!$Y$1651</definedName>
    <definedName name="UAcct303Sg">[5]FuncStudy!$Y$1649</definedName>
    <definedName name="UAcct303So">[5]FuncStudy!$Y$1650</definedName>
    <definedName name="UACCT303SSGCT">[5]FuncStudy!$Y$1654</definedName>
    <definedName name="UAcct310">[5]FuncStudy!$Y$1151</definedName>
    <definedName name="uacct310ssgch">[5]FuncStudy!$Y$1150</definedName>
    <definedName name="UAcct311">[5]FuncStudy!$Y$1156</definedName>
    <definedName name="uacct311ssgch">[5]FuncStudy!$Y$1155</definedName>
    <definedName name="UAcct312">[5]FuncStudy!$Y$1161</definedName>
    <definedName name="uacct312ssgch">[5]FuncStudy!$Y$1160</definedName>
    <definedName name="UAcct314">[5]FuncStudy!$Y$1166</definedName>
    <definedName name="uacct314ssgch">[5]FuncStudy!$Y$1165</definedName>
    <definedName name="UAcct315">[5]FuncStudy!$Y$1171</definedName>
    <definedName name="uacct315ssgch">[5]FuncStudy!$Y$1170</definedName>
    <definedName name="UAcct316">[5]FuncStudy!$Y$1176</definedName>
    <definedName name="uacct316ssgch">[5]FuncStudy!$Y$1175</definedName>
    <definedName name="UAcct320">[5]FuncStudy!$Y$1188</definedName>
    <definedName name="UAcct321">[5]FuncStudy!$Y$1192</definedName>
    <definedName name="UAcct322">[5]FuncStudy!$Y$1196</definedName>
    <definedName name="UAcct323">[5]FuncStudy!$Y$1200</definedName>
    <definedName name="UAcct324">[5]FuncStudy!$Y$1204</definedName>
    <definedName name="UAcct325">[5]FuncStudy!$Y$1208</definedName>
    <definedName name="UAcct33">[5]FuncStudy!$Y$131</definedName>
    <definedName name="UAcct330">[5]FuncStudy!$Y$1221</definedName>
    <definedName name="UAcct331">[5]FuncStudy!$Y$1226</definedName>
    <definedName name="UAcct332">[5]FuncStudy!$Y$1231</definedName>
    <definedName name="UAcct333">[5]FuncStudy!$Y$1236</definedName>
    <definedName name="UAcct334">[5]FuncStudy!$Y$1241</definedName>
    <definedName name="UAcct335">[5]FuncStudy!$Y$1246</definedName>
    <definedName name="UAcct336">[5]FuncStudy!$Y$1251</definedName>
    <definedName name="UAcct340">[5]FuncStudy!$Y$1266</definedName>
    <definedName name="UAcct340Sgw">[5]FuncStudy!$Y$1264</definedName>
    <definedName name="UAcct341">[5]FuncStudy!$Y$1272</definedName>
    <definedName name="UACCT341SGW">[5]FuncStudy!$Y$1270</definedName>
    <definedName name="uacct341ssgct">[5]FuncStudy!$Y$1271</definedName>
    <definedName name="UAcct342">[5]FuncStudy!$Y$1277</definedName>
    <definedName name="uacct342ssgct">[5]FuncStudy!$Y$1276</definedName>
    <definedName name="UAcct343">[5]FuncStudy!$Y$1284</definedName>
    <definedName name="UAcct343Sgw">[5]FuncStudy!$Y$1282</definedName>
    <definedName name="uacct343sscct">[5]FuncStudy!$Y$1283</definedName>
    <definedName name="UAcct344">[5]FuncStudy!$Y$1291</definedName>
    <definedName name="UACCT344SGW">[5]FuncStudy!$Y$1289</definedName>
    <definedName name="uacct344ssgct">[5]FuncStudy!$Y$1290</definedName>
    <definedName name="UAcct345">[5]FuncStudy!$Y$1297</definedName>
    <definedName name="UACCT345SGW">[5]FuncStudy!$Y$1295</definedName>
    <definedName name="uacct345ssgct">[5]FuncStudy!$Y$1296</definedName>
    <definedName name="UAcct346">[5]FuncStudy!$Y$1303</definedName>
    <definedName name="UAcct346SGW">[5]FuncStudy!$Y$1301</definedName>
    <definedName name="UAcct350">[5]FuncStudy!$Y$1323</definedName>
    <definedName name="UAcct352">[5]FuncStudy!$Y$1330</definedName>
    <definedName name="UAcct353">[5]FuncStudy!$Y$1336</definedName>
    <definedName name="UAcct354">[5]FuncStudy!$Y$1342</definedName>
    <definedName name="UAcct355">[5]FuncStudy!$Y$1348</definedName>
    <definedName name="UAcct356">[5]FuncStudy!$Y$1354</definedName>
    <definedName name="UAcct357">[5]FuncStudy!$Y$1360</definedName>
    <definedName name="UAcct358">[5]FuncStudy!$Y$1366</definedName>
    <definedName name="UAcct359">[5]FuncStudy!$Y$1372</definedName>
    <definedName name="UAcct360">[5]FuncStudy!$Y$1388</definedName>
    <definedName name="UAcct361">[5]FuncStudy!$Y$1394</definedName>
    <definedName name="UAcct362">[5]FuncStudy!$Y$1400</definedName>
    <definedName name="UAcct368">[5]FuncStudy!$Y$1434</definedName>
    <definedName name="UAcct369">[5]FuncStudy!$Y$1441</definedName>
    <definedName name="UAcct370">[5]FuncStudy!$Y$1447</definedName>
    <definedName name="UAcct372A">[5]FuncStudy!$Y$1460</definedName>
    <definedName name="UAcct372Dp">[5]FuncStudy!$Y$1458</definedName>
    <definedName name="UAcct372Ds">[5]FuncStudy!$Y$1459</definedName>
    <definedName name="UAcct373">[5]FuncStudy!$Y$1467</definedName>
    <definedName name="UAcct389Cn">[5]FuncStudy!$Y$1482</definedName>
    <definedName name="UAcct389S">[5]FuncStudy!$Y$1481</definedName>
    <definedName name="UAcct389Sg">[5]FuncStudy!$Y$1484</definedName>
    <definedName name="UAcct389Sgu">[5]FuncStudy!$Y$1483</definedName>
    <definedName name="UAcct389So">[5]FuncStudy!$Y$1485</definedName>
    <definedName name="UAcct390Cn">[5]FuncStudy!$Y$1492</definedName>
    <definedName name="UACCT390LS">[5]FuncStudy!$Y$1601</definedName>
    <definedName name="UAcct390LSG">[5]FuncStudy!$Y$1602</definedName>
    <definedName name="UAcct390LSO">[5]FuncStudy!$Y$1603</definedName>
    <definedName name="UAcct390S">[5]FuncStudy!$Y$1489</definedName>
    <definedName name="UAcct390Sgp">[5]FuncStudy!$Y$1490</definedName>
    <definedName name="UAcct390Sgu">[5]FuncStudy!$Y$1491</definedName>
    <definedName name="UAcct390Sop">[5]FuncStudy!$Y$1493</definedName>
    <definedName name="UAcct390Sou">[5]FuncStudy!$Y$1494</definedName>
    <definedName name="UAcct391Cn">[5]FuncStudy!$Y$1501</definedName>
    <definedName name="UAcct391S">[5]FuncStudy!$Y$1498</definedName>
    <definedName name="UAcct391Se">[5]FuncStudy!$Y$1503</definedName>
    <definedName name="UAcct391Sg">[5]FuncStudy!$Y$1502</definedName>
    <definedName name="UAcct391Sgp">[5]FuncStudy!$Y$1499</definedName>
    <definedName name="UAcct391Sgu">[5]FuncStudy!$Y$1500</definedName>
    <definedName name="UAcct391So">[5]FuncStudy!$Y$1504</definedName>
    <definedName name="uacct391ssgch">[5]FuncStudy!$Y$1505</definedName>
    <definedName name="UACCT391SSGCT">[5]FuncStudy!$Y$1506</definedName>
    <definedName name="UAcct392Cn">[5]FuncStudy!$Y$1513</definedName>
    <definedName name="UAcct392L">[5]FuncStudy!$Y$1611</definedName>
    <definedName name="UACCT392LRCL">[5]FuncStudy!$F$1614</definedName>
    <definedName name="UAcct392S">[5]FuncStudy!$Y$1510</definedName>
    <definedName name="UAcct392Se">[5]FuncStudy!$Y$1515</definedName>
    <definedName name="UAcct392Sg">[5]FuncStudy!$Y$1512</definedName>
    <definedName name="UAcct392Sgp">[5]FuncStudy!$Y$1516</definedName>
    <definedName name="UAcct392Sgu">[5]FuncStudy!$Y$1514</definedName>
    <definedName name="UAcct392So">[5]FuncStudy!$Y$1511</definedName>
    <definedName name="uacct392ssgch">[5]FuncStudy!$Y$1517</definedName>
    <definedName name="uacct392ssgct">[5]FuncStudy!$Y$1518</definedName>
    <definedName name="UAcct393S">[5]FuncStudy!$Y$1522</definedName>
    <definedName name="UAcct393Sg">[5]FuncStudy!$Y$1526</definedName>
    <definedName name="UAcct393Sgp">[5]FuncStudy!$Y$1523</definedName>
    <definedName name="UAcct393Sgu">[5]FuncStudy!$Y$1524</definedName>
    <definedName name="UAcct393So">[5]FuncStudy!$Y$1525</definedName>
    <definedName name="uacct393ssgct">[5]FuncStudy!$Y$1527</definedName>
    <definedName name="UAcct394S">[5]FuncStudy!$Y$1531</definedName>
    <definedName name="UAcct394Se">[5]FuncStudy!$Y$1535</definedName>
    <definedName name="UAcct394Sg">[5]FuncStudy!$Y$1536</definedName>
    <definedName name="UAcct394Sgp">[5]FuncStudy!$Y$1532</definedName>
    <definedName name="UAcct394Sgu">[5]FuncStudy!$Y$1533</definedName>
    <definedName name="UAcct394So">[5]FuncStudy!$Y$1534</definedName>
    <definedName name="UACCT394SSGCH">[5]FuncStudy!$Y$1537</definedName>
    <definedName name="UACCT394SSGCT">[5]FuncStudy!$Y$1538</definedName>
    <definedName name="UAcct395S">[5]FuncStudy!$Y$1542</definedName>
    <definedName name="UAcct395Se">[5]FuncStudy!$Y$1546</definedName>
    <definedName name="UAcct395Sg">[5]FuncStudy!$Y$1547</definedName>
    <definedName name="UAcct395Sgp">[5]FuncStudy!$Y$1543</definedName>
    <definedName name="UAcct395Sgu">[5]FuncStudy!$Y$1544</definedName>
    <definedName name="UAcct395So">[5]FuncStudy!$Y$1545</definedName>
    <definedName name="UACCT395SSGCH">[5]FuncStudy!$Y$1548</definedName>
    <definedName name="UACCT395SSGCT">[5]FuncStudy!$Y$1549</definedName>
    <definedName name="UAcct396S">[5]FuncStudy!$Y$1553</definedName>
    <definedName name="UAcct396Se">[5]FuncStudy!$Y$1558</definedName>
    <definedName name="UAcct396Sg">[5]FuncStudy!$Y$1555</definedName>
    <definedName name="UAcct396Sgp">[5]FuncStudy!$Y$1554</definedName>
    <definedName name="UAcct396Sgu">[5]FuncStudy!$Y$1557</definedName>
    <definedName name="UAcct396So">[5]FuncStudy!$Y$1556</definedName>
    <definedName name="UACCT396SSGCH">[5]FuncStudy!$Y$1560</definedName>
    <definedName name="UACCT396SSGCT">[5]FuncStudy!$Y$1559</definedName>
    <definedName name="UAcct397Cn">[5]FuncStudy!$Y$1568</definedName>
    <definedName name="UAcct397S">[5]FuncStudy!$Y$1564</definedName>
    <definedName name="UAcct397Se">[5]FuncStudy!$Y$1570</definedName>
    <definedName name="UAcct397Sg">[5]FuncStudy!$Y$1569</definedName>
    <definedName name="UAcct397Sgp">[5]FuncStudy!$Y$1565</definedName>
    <definedName name="UAcct397Sgu">[5]FuncStudy!$Y$1566</definedName>
    <definedName name="UAcct397So">[5]FuncStudy!$Y$1567</definedName>
    <definedName name="UACCT397SSGCH">[5]FuncStudy!$Y$1571</definedName>
    <definedName name="UACCT397SSGCT">[5]FuncStudy!$Y$1572</definedName>
    <definedName name="UAcct398Cn">[5]FuncStudy!$Y$1579</definedName>
    <definedName name="UAcct398S">[5]FuncStudy!$Y$1576</definedName>
    <definedName name="UAcct398Se">[5]FuncStudy!$Y$1581</definedName>
    <definedName name="UAcct398Sg">[5]FuncStudy!$Y$1582</definedName>
    <definedName name="UAcct398Sgp">[5]FuncStudy!$Y$1577</definedName>
    <definedName name="UAcct398Sgu">[5]FuncStudy!$Y$1578</definedName>
    <definedName name="UAcct398So">[5]FuncStudy!$Y$1580</definedName>
    <definedName name="UACCT398SSGCT">[5]FuncStudy!$Y$1583</definedName>
    <definedName name="UAcct399">[5]FuncStudy!$Y$1590</definedName>
    <definedName name="UAcct399G">[5]FuncStudy!$Y$1631</definedName>
    <definedName name="UAcct399L">[5]FuncStudy!$Y$1594</definedName>
    <definedName name="UAcct399Lrcl">[5]FuncStudy!$Y$1596</definedName>
    <definedName name="UAcct403360">[5]FuncStudy!$Y$808</definedName>
    <definedName name="UAcct403361">[5]FuncStudy!$Y$809</definedName>
    <definedName name="UAcct403362">[5]FuncStudy!$Y$810</definedName>
    <definedName name="UAcct403364">[5]FuncStudy!$Y$811</definedName>
    <definedName name="UAcct403365">[5]FuncStudy!$Y$812</definedName>
    <definedName name="UAcct403366">[5]FuncStudy!$Y$813</definedName>
    <definedName name="UAcct403367">[5]FuncStudy!$Y$814</definedName>
    <definedName name="UAcct403368">[5]FuncStudy!$Y$815</definedName>
    <definedName name="UAcct403369">[5]FuncStudy!$Y$816</definedName>
    <definedName name="UAcct403370">[5]FuncStudy!$Y$817</definedName>
    <definedName name="UAcct403371">[5]FuncStudy!$Y$818</definedName>
    <definedName name="UAcct403372">[5]FuncStudy!$Y$819</definedName>
    <definedName name="UAcct403373">[5]FuncStudy!$Y$820</definedName>
    <definedName name="UAcct403Ep">[5]FuncStudy!$Y$846</definedName>
    <definedName name="UAcct403Gpcn">[5]FuncStudy!$Y$828</definedName>
    <definedName name="UAcct403Gps">[5]FuncStudy!$Y$824</definedName>
    <definedName name="UAcct403Gpseu">[5]FuncStudy!$Y$827</definedName>
    <definedName name="UAcct403Gpsg">[5]FuncStudy!$Y$829</definedName>
    <definedName name="UAcct403Gpsgp">[5]FuncStudy!$Y$825</definedName>
    <definedName name="UAcct403Gpsgu">[5]FuncStudy!$Y$826</definedName>
    <definedName name="UAcct403Gpso">[5]FuncStudy!$Y$830</definedName>
    <definedName name="uacct403gpssgch">[5]FuncStudy!$Y$832</definedName>
    <definedName name="UACCT403GPSSGCT">[5]FuncStudy!$Y$831</definedName>
    <definedName name="UAcct403Gv0">[5]FuncStudy!$Y$837</definedName>
    <definedName name="UAcct403Hp">[5]FuncStudy!$Y$792</definedName>
    <definedName name="UAcct403Mp">[5]FuncStudy!$Y$841</definedName>
    <definedName name="UAcct403Np">[5]FuncStudy!$Y$787</definedName>
    <definedName name="UAcct403Op">[5]FuncStudy!$Y$799</definedName>
    <definedName name="UAcct403Opsgu">[5]FuncStudy!$Y$796</definedName>
    <definedName name="uacct403opssgct">[5]FuncStudy!$Y$797</definedName>
    <definedName name="uacct403sgw">[5]FuncStudy!$Y$798</definedName>
    <definedName name="uacct403spdgp">[5]FuncStudy!$Y$779</definedName>
    <definedName name="uacct403spdgu">[5]FuncStudy!$Y$780</definedName>
    <definedName name="uacct403spsg">[5]FuncStudy!$Y$781</definedName>
    <definedName name="uacct403ssgch">[5]FuncStudy!$Y$782</definedName>
    <definedName name="UAcct403Tp">[5]FuncStudy!$Y$805</definedName>
    <definedName name="UAcct404330">[5]FuncStudy!$Y$880</definedName>
    <definedName name="UAcct404Clg">[5]FuncStudy!$Y$857</definedName>
    <definedName name="UAcct404Clgsop">[5]FuncStudy!$Y$855</definedName>
    <definedName name="UAcct404Clgsou">[5]FuncStudy!$Y$853</definedName>
    <definedName name="UAcct404Cls">[5]FuncStudy!$Y$861</definedName>
    <definedName name="UAcct404Ipcn">[5]FuncStudy!$Y$867</definedName>
    <definedName name="UACCT404IPDGU">[5]FuncStudy!$Y$869</definedName>
    <definedName name="UAcct404Ips">[5]FuncStudy!$Y$864</definedName>
    <definedName name="UAcct404Ipse">[5]FuncStudy!$Y$865</definedName>
    <definedName name="UACCT404IPSGP">[5]FuncStudy!$Y$868</definedName>
    <definedName name="UAcct404Ipso">[5]FuncStudy!$Y$866</definedName>
    <definedName name="UACCT404IPSSGCH">[5]FuncStudy!$Y$870</definedName>
    <definedName name="UAcct404O">[5]FuncStudy!$Y$875</definedName>
    <definedName name="UAcct405">[5]FuncStudy!$Y$888</definedName>
    <definedName name="UAcct406">[5]FuncStudy!$Y$894</definedName>
    <definedName name="UAcct407">[5]FuncStudy!$Y$903</definedName>
    <definedName name="UAcct408">[5]FuncStudy!$Y$916</definedName>
    <definedName name="UAcct408S">[5]FuncStudy!$Y$908</definedName>
    <definedName name="UAcct40910FITOther">[5]FuncStudy!$Y$1135</definedName>
    <definedName name="UAcct40910FitPMI">[5]FuncStudy!$Y$1133</definedName>
    <definedName name="UAcct40910FITPTC">[5]FuncStudy!$Y$1134</definedName>
    <definedName name="UAcct40910FITSitus">[5]FuncStudy!$Y$1136</definedName>
    <definedName name="UAcct40911Dgu">[5]FuncStudy!$Y$1103</definedName>
    <definedName name="UAcct40911S">[5]FuncStudy!$Y$1101</definedName>
    <definedName name="UAcct41010">[5]FuncStudy!$Y$977</definedName>
    <definedName name="UAcct41020">[5]FuncStudy!$Y$992</definedName>
    <definedName name="UAcct41111">[5]FuncStudy!$Y$1026</definedName>
    <definedName name="UAcct41120">[5]FuncStudy!$Y$1011</definedName>
    <definedName name="UAcct41140">[5]FuncStudy!$Y$921</definedName>
    <definedName name="UAcct41141">[5]FuncStudy!$Y$926</definedName>
    <definedName name="UAcct41160">[5]FuncStudy!$Y$177</definedName>
    <definedName name="UAcct41170">[5]FuncStudy!$Y$182</definedName>
    <definedName name="UAcct4118">[5]FuncStudy!$Y$186</definedName>
    <definedName name="UAcct41181">[5]FuncStudy!$Y$189</definedName>
    <definedName name="UAcct4194">[5]FuncStudy!$Y$193</definedName>
    <definedName name="UAcct419Doth">[5]FuncStudy!$Y$957</definedName>
    <definedName name="UAcct421">[5]FuncStudy!$Y$202</definedName>
    <definedName name="UAcct4311">[5]FuncStudy!$Y$209</definedName>
    <definedName name="UAcct442Se">[5]FuncStudy!$Y$100</definedName>
    <definedName name="UAcct442Sg">[5]FuncStudy!$Y$101</definedName>
    <definedName name="UAcct447">[5]FuncStudy!$Y$125</definedName>
    <definedName name="UAcct447S">[5]FuncStudy!$Y$121</definedName>
    <definedName name="UAcct447Se">[5]FuncStudy!$Y$124</definedName>
    <definedName name="UAcct448S">[5]FuncStudy!$Y$114</definedName>
    <definedName name="UAcct448So">[5]FuncStudy!$Y$115</definedName>
    <definedName name="UAcct449">[5]FuncStudy!$Y$130</definedName>
    <definedName name="UAcct450">[5]FuncStudy!$Y$140</definedName>
    <definedName name="UAcct450S">[5]FuncStudy!$Y$138</definedName>
    <definedName name="UAcct450So">[5]FuncStudy!$Y$139</definedName>
    <definedName name="UAcct451S">[5]FuncStudy!$Y$143</definedName>
    <definedName name="UAcct451Sg">[5]FuncStudy!$Y$144</definedName>
    <definedName name="UAcct451So">[5]FuncStudy!$Y$145</definedName>
    <definedName name="UAcct453">[5]FuncStudy!$Y$150</definedName>
    <definedName name="UAcct454">[5]FuncStudy!$Y$156</definedName>
    <definedName name="UAcct454S">[5]FuncStudy!$Y$153</definedName>
    <definedName name="UAcct454Sg">[5]FuncStudy!$Y$154</definedName>
    <definedName name="UAcct454So">[5]FuncStudy!$Y$155</definedName>
    <definedName name="UAcct456">[5]FuncStudy!$Y$164</definedName>
    <definedName name="UAcct456Cn">[5]FuncStudy!$Y$160</definedName>
    <definedName name="UAcct456S">[5]FuncStudy!$Y$159</definedName>
    <definedName name="UAcct456Se">[5]FuncStudy!$Y$161</definedName>
    <definedName name="UAcct500">[5]FuncStudy!$Y$225</definedName>
    <definedName name="UACCT500SSGCH">[5]FuncStudy!$Y$224</definedName>
    <definedName name="UAcct501">[5]FuncStudy!$Y$233</definedName>
    <definedName name="UAcct501Se">[5]FuncStudy!$Y$228</definedName>
    <definedName name="UACCT501SENNPC">[5]FuncStudy!$Y$229</definedName>
    <definedName name="uacct501ssech">[5]FuncStudy!$Y$232</definedName>
    <definedName name="UACCT501SSECHNNPC">[5]FuncStudy!$Y$231</definedName>
    <definedName name="uacct501ssect">[5]FuncStudy!$Y$230</definedName>
    <definedName name="UAcct502">[5]FuncStudy!$Y$238</definedName>
    <definedName name="uacct502snpps">[5]FuncStudy!$Y$236</definedName>
    <definedName name="uacct502ssgch">[5]FuncStudy!$Y$237</definedName>
    <definedName name="UAcct503">[5]FuncStudy!$Y$243</definedName>
    <definedName name="UAcct503Se">[5]FuncStudy!$Y$241</definedName>
    <definedName name="UACCT503SENNPC">[5]FuncStudy!$Y$242</definedName>
    <definedName name="UAcct505">[5]FuncStudy!$Y$248</definedName>
    <definedName name="uacct505snpps">[5]FuncStudy!$Y$246</definedName>
    <definedName name="uacct505ssgch">[5]FuncStudy!$Y$247</definedName>
    <definedName name="UAcct506">[5]FuncStudy!$Y$254</definedName>
    <definedName name="UAcct506Se">[5]FuncStudy!$Y$252</definedName>
    <definedName name="uacct506snpps">[5]FuncStudy!$Y$251</definedName>
    <definedName name="uacct506ssgch">[5]FuncStudy!$Y$253</definedName>
    <definedName name="UAcct507">[5]FuncStudy!$Y$259</definedName>
    <definedName name="uacct507ssgch">[5]FuncStudy!$Y$258</definedName>
    <definedName name="UAcct510">[5]FuncStudy!$Y$264</definedName>
    <definedName name="uacct510ssgch">[5]FuncStudy!$Y$263</definedName>
    <definedName name="UAcct511">[5]FuncStudy!$Y$269</definedName>
    <definedName name="uacct511ssgch">[5]FuncStudy!$Y$268</definedName>
    <definedName name="UAcct512">[5]FuncStudy!$Y$274</definedName>
    <definedName name="uacct512ssgch">[5]FuncStudy!$Y$273</definedName>
    <definedName name="UAcct513">[5]FuncStudy!$Y$279</definedName>
    <definedName name="uacct513ssgch">[5]FuncStudy!$Y$278</definedName>
    <definedName name="UAcct514">[5]FuncStudy!$Y$284</definedName>
    <definedName name="uacct514ssgch">[5]FuncStudy!$Y$283</definedName>
    <definedName name="UAcct517">[5]FuncStudy!$Y$290</definedName>
    <definedName name="UAcct518">[5]FuncStudy!$Y$294</definedName>
    <definedName name="UAcct519">[5]FuncStudy!$Y$299</definedName>
    <definedName name="UAcct520">[5]FuncStudy!$Y$303</definedName>
    <definedName name="UAcct523">[5]FuncStudy!$Y$307</definedName>
    <definedName name="UAcct524">[5]FuncStudy!$Y$311</definedName>
    <definedName name="UAcct528">[5]FuncStudy!$Y$315</definedName>
    <definedName name="UAcct529">[5]FuncStudy!$Y$319</definedName>
    <definedName name="UAcct530">[5]FuncStudy!$Y$323</definedName>
    <definedName name="UAcct531">[5]FuncStudy!$Y$327</definedName>
    <definedName name="UAcct532">[5]FuncStudy!$Y$331</definedName>
    <definedName name="UAcct535">[5]FuncStudy!$Y$338</definedName>
    <definedName name="UAcct536">[5]FuncStudy!$Y$342</definedName>
    <definedName name="UAcct537">[5]FuncStudy!$Y$346</definedName>
    <definedName name="UAcct538">[5]FuncStudy!$Y$350</definedName>
    <definedName name="UAcct539">[5]FuncStudy!$Y$354</definedName>
    <definedName name="UAcct540">[5]FuncStudy!$Y$358</definedName>
    <definedName name="UAcct541">[5]FuncStudy!$Y$362</definedName>
    <definedName name="UAcct542">[5]FuncStudy!$Y$366</definedName>
    <definedName name="UAcct543">[5]FuncStudy!$Y$370</definedName>
    <definedName name="UAcct544">[5]FuncStudy!$Y$374</definedName>
    <definedName name="UAcct545">[5]FuncStudy!$Y$378</definedName>
    <definedName name="UAcct546">[5]FuncStudy!$Y$385</definedName>
    <definedName name="UAcct547Se">[5]FuncStudy!$Y$388</definedName>
    <definedName name="UACCT547SSECT">[5]FuncStudy!$Y$389</definedName>
    <definedName name="UAcct548">[5]FuncStudy!$Y$395</definedName>
    <definedName name="uacct548ssgct">[5]FuncStudy!$Y$394</definedName>
    <definedName name="UAcct549">[5]FuncStudy!$Y$400</definedName>
    <definedName name="UAcct549sg">[5]FuncStudy!$Y$398</definedName>
    <definedName name="uacct550">[5]FuncStudy!$Y$406</definedName>
    <definedName name="UACCT550sg">[5]FuncStudy!$Y$404</definedName>
    <definedName name="UAcct551">[5]FuncStudy!$Y$410</definedName>
    <definedName name="UAcct552">[5]FuncStudy!$Y$415</definedName>
    <definedName name="UAcct553">[5]FuncStudy!$Y$422</definedName>
    <definedName name="UACCT553SSGCT">[5]FuncStudy!$Y$420</definedName>
    <definedName name="UAcct554">[5]FuncStudy!$Y$428</definedName>
    <definedName name="UAcct554SSCT">[5]FuncStudy!$Y$426</definedName>
    <definedName name="uacct555dgp">[5]FuncStudy!$Y$437</definedName>
    <definedName name="UAcct555Dgu">[5]FuncStudy!$Y$434</definedName>
    <definedName name="UAcct555S">[5]FuncStudy!$Y$433</definedName>
    <definedName name="UAcct555Se">[5]FuncStudy!$Y$435</definedName>
    <definedName name="uacct555ssgp">[5]FuncStudy!$Y$436</definedName>
    <definedName name="UAcct556">[5]FuncStudy!$Y$442</definedName>
    <definedName name="UAcct557">[5]FuncStudy!$Y$451</definedName>
    <definedName name="UACCT557SSGCT">[5]FuncStudy!$Y$449</definedName>
    <definedName name="UAcct560">[5]FuncStudy!$Y$476</definedName>
    <definedName name="UAcct561">[5]FuncStudy!$Y$480</definedName>
    <definedName name="UAcct562">[5]FuncStudy!$Y$484</definedName>
    <definedName name="UAcct563">[5]FuncStudy!$Y$488</definedName>
    <definedName name="UAcct564">[5]FuncStudy!$Y$492</definedName>
    <definedName name="UAcct565">[5]FuncStudy!$Y$497</definedName>
    <definedName name="UAcct565Se">[5]FuncStudy!$Y$496</definedName>
    <definedName name="UAcct566">[5]FuncStudy!$Y$501</definedName>
    <definedName name="UAcct567">[5]FuncStudy!$Y$505</definedName>
    <definedName name="UAcct568">[5]FuncStudy!$Y$509</definedName>
    <definedName name="UAcct569">[5]FuncStudy!$Y$513</definedName>
    <definedName name="UAcct570">[5]FuncStudy!$Y$517</definedName>
    <definedName name="UAcct571">[5]FuncStudy!$Y$521</definedName>
    <definedName name="UAcct572">[5]FuncStudy!$Y$525</definedName>
    <definedName name="UAcct573">[5]FuncStudy!$Y$529</definedName>
    <definedName name="UAcct580">[5]FuncStudy!$Y$536</definedName>
    <definedName name="UAcct581">[5]FuncStudy!$Y$541</definedName>
    <definedName name="UAcct582">[5]FuncStudy!$Y$546</definedName>
    <definedName name="UAcct583">[5]FuncStudy!$Y$551</definedName>
    <definedName name="UAcct584">[5]FuncStudy!$Y$556</definedName>
    <definedName name="UAcct585">[5]FuncStudy!$Y$561</definedName>
    <definedName name="UAcct586">[5]FuncStudy!$Y$566</definedName>
    <definedName name="UAcct587">[5]FuncStudy!$Y$571</definedName>
    <definedName name="UAcct588">[5]FuncStudy!$Y$576</definedName>
    <definedName name="UAcct589">[5]FuncStudy!$Y$581</definedName>
    <definedName name="UAcct590">[5]FuncStudy!$Y$586</definedName>
    <definedName name="UAcct591">[5]FuncStudy!$Y$591</definedName>
    <definedName name="UAcct592">[5]FuncStudy!$Y$596</definedName>
    <definedName name="UAcct593">[5]FuncStudy!$Y$601</definedName>
    <definedName name="UAcct594">[5]FuncStudy!$Y$606</definedName>
    <definedName name="UAcct595">[5]FuncStudy!$Y$611</definedName>
    <definedName name="UAcct596">[5]FuncStudy!$Y$616</definedName>
    <definedName name="UAcct597">[5]FuncStudy!$Y$621</definedName>
    <definedName name="UAcct598">[5]FuncStudy!$Y$626</definedName>
    <definedName name="UAcct901">[5]FuncStudy!$Y$633</definedName>
    <definedName name="UAcct902">[5]FuncStudy!$Y$638</definedName>
    <definedName name="UAcct903">[5]FuncStudy!$Y$643</definedName>
    <definedName name="UAcct904">[5]FuncStudy!$Y$649</definedName>
    <definedName name="UAcct905">[5]FuncStudy!$Y$654</definedName>
    <definedName name="UAcct907">[5]FuncStudy!$Y$661</definedName>
    <definedName name="UAcct908">[5]FuncStudy!$Y$666</definedName>
    <definedName name="UAcct909">[5]FuncStudy!$Y$671</definedName>
    <definedName name="UAcct910">[5]FuncStudy!$Y$676</definedName>
    <definedName name="UAcct911">[5]FuncStudy!$Y$683</definedName>
    <definedName name="UAcct912">[5]FuncStudy!$Y$688</definedName>
    <definedName name="UAcct913">[5]FuncStudy!$Y$693</definedName>
    <definedName name="UAcct916">[5]FuncStudy!$Y$698</definedName>
    <definedName name="UAcct920">[5]FuncStudy!$Y$707</definedName>
    <definedName name="UAcct920Cn">[5]FuncStudy!$Y$705</definedName>
    <definedName name="UAcct921">[5]FuncStudy!$Y$713</definedName>
    <definedName name="UAcct921Cn">[5]FuncStudy!$Y$711</definedName>
    <definedName name="UAcct923">[5]FuncStudy!$Y$719</definedName>
    <definedName name="UAcct923Cn">[5]FuncStudy!$Y$717</definedName>
    <definedName name="UAcct924S">[5]FuncStudy!$Y$722</definedName>
    <definedName name="UACCT924SG">[5]FuncStudy!$Y$723</definedName>
    <definedName name="UAcct924SO">[5]FuncStudy!$Y$724</definedName>
    <definedName name="UAcct925">[5]FuncStudy!$Y$729</definedName>
    <definedName name="UAcct926">[5]FuncStudy!$Y$735</definedName>
    <definedName name="UAcct927">[5]FuncStudy!$Y$740</definedName>
    <definedName name="UAcct928">[5]FuncStudy!$Y$747</definedName>
    <definedName name="UAcct928RE">[5]FuncStudy!$Y$749</definedName>
    <definedName name="UAcct929">[5]FuncStudy!$Y$754</definedName>
    <definedName name="UACCT930cn">[5]FuncStudy!$Y$758</definedName>
    <definedName name="UAcct930S">[5]FuncStudy!$Y$757</definedName>
    <definedName name="UAcct930So">[5]FuncStudy!$Y$759</definedName>
    <definedName name="UAcct931">[5]FuncStudy!$Y$765</definedName>
    <definedName name="UAcct935">[5]FuncStudy!$Y$771</definedName>
    <definedName name="UAcctAGA">[5]FuncStudy!$Y$132</definedName>
    <definedName name="UAcctcwc">[5]FuncStudy!$Y$1798</definedName>
    <definedName name="UAcctd00">[5]FuncStudy!$Y$1471</definedName>
    <definedName name="UAcctdfad">[5]FuncStudy!$Y$214</definedName>
    <definedName name="UAcctdfap">[5]FuncStudy!$Y$212</definedName>
    <definedName name="UAcctdfat">[5]FuncStudy!$Y$213</definedName>
    <definedName name="UAcctds0">[5]FuncStudy!$Y$1475</definedName>
    <definedName name="UAcctfit">[5]FuncStudy!$Y$1142</definedName>
    <definedName name="UAcctg00">[5]FuncStudy!$Y$1623</definedName>
    <definedName name="UAccth00">[5]FuncStudy!$Y$1257</definedName>
    <definedName name="UAccti00">[5]FuncStudy!$Y$1665</definedName>
    <definedName name="UAcctn00">[5]FuncStudy!$Y$1213</definedName>
    <definedName name="UAccto00">[5]FuncStudy!$Y$1308</definedName>
    <definedName name="UAcctowc">[5]FuncStudy!$Y$1810</definedName>
    <definedName name="uacctowcssech">[5]FuncStudy!$Y$1809</definedName>
    <definedName name="UAccts00">[5]FuncStudy!$Y$1181</definedName>
    <definedName name="UAcctSchM">[5]FuncStudy!$Y$1120</definedName>
    <definedName name="UAcctsttax">[5]FuncStudy!$Y$1124</definedName>
    <definedName name="UAcctt00">[5]FuncStudy!$Y$1376</definedName>
    <definedName name="UACT553SGW">[5]FuncStudy!$Y$421</definedName>
    <definedName name="UncollectibleAccounts">[7]Variables!$B$27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SCHMAFS">[5]FuncStudy!$Y$1031</definedName>
    <definedName name="USCHMAFSE">[5]FuncStudy!$Y$1034</definedName>
    <definedName name="USCHMAFSG">[5]FuncStudy!$Y$1036</definedName>
    <definedName name="USCHMAFSNP">[5]FuncStudy!$Y$1032</definedName>
    <definedName name="USCHMAFSO">[5]FuncStudy!$Y$1033</definedName>
    <definedName name="USCHMAFTROJP">[5]FuncStudy!$Y$1035</definedName>
    <definedName name="USCHMAPBADDEBT">[5]FuncStudy!$Y$1045</definedName>
    <definedName name="USCHMAPS">[5]FuncStudy!$Y$1040</definedName>
    <definedName name="USCHMAPSE">[5]FuncStudy!$Y$1041</definedName>
    <definedName name="USCHMAPSG">[5]FuncStudy!$Y$1044</definedName>
    <definedName name="USCHMAPSNP">[5]FuncStudy!$Y$1042</definedName>
    <definedName name="USCHMAPSO">[5]FuncStudy!$Y$1043</definedName>
    <definedName name="USCHMATBADDEBT">[5]FuncStudy!$Y$1060</definedName>
    <definedName name="USCHMATCIAC">[5]FuncStudy!$Y$1051</definedName>
    <definedName name="USCHMATGPS">[5]FuncStudy!$Y$1057</definedName>
    <definedName name="USCHMATS">[5]FuncStudy!$Y$1049</definedName>
    <definedName name="USCHMATSCHMDEXP">[5]FuncStudy!$Y$1062</definedName>
    <definedName name="USCHMATSE">[5]FuncStudy!$Y$1055</definedName>
    <definedName name="USCHMATSG">[5]FuncStudy!$Y$1054</definedName>
    <definedName name="USCHMATSG2">[5]FuncStudy!$Y$1056</definedName>
    <definedName name="USCHMATSGCT">[5]FuncStudy!$Y$1050</definedName>
    <definedName name="USCHMATSNP">[5]FuncStudy!$Y$1052</definedName>
    <definedName name="USCHMATSNPD">[5]FuncStudy!$Y$1059</definedName>
    <definedName name="USCHMATSO">[5]FuncStudy!$Y$1058</definedName>
    <definedName name="USCHMATTAXDEPR">[5]FuncStudy!$Y$1061</definedName>
    <definedName name="USCHMATTROJD">[5]FuncStudy!$Y$1053</definedName>
    <definedName name="USCHMDFDGP">[5]FuncStudy!$Y$1069</definedName>
    <definedName name="USCHMDFDGU">[5]FuncStudy!$Y$1070</definedName>
    <definedName name="USCHMDFS">[5]FuncStudy!$Y$1068</definedName>
    <definedName name="USCHMDPIBT">[5]FuncStudy!$Y$1076</definedName>
    <definedName name="USCHMDPS">[5]FuncStudy!$Y$1073</definedName>
    <definedName name="USCHMDPSE">[5]FuncStudy!$Y$1074</definedName>
    <definedName name="USCHMDPSG">[5]FuncStudy!$Y$1077</definedName>
    <definedName name="USCHMDPSNP">[5]FuncStudy!$Y$1075</definedName>
    <definedName name="USCHMDPSO">[5]FuncStudy!$Y$1078</definedName>
    <definedName name="USCHMDTBADDEBT">[5]FuncStudy!$Y$1083</definedName>
    <definedName name="USCHMDTCN">[5]FuncStudy!$Y$1085</definedName>
    <definedName name="USCHMDTDGP">[5]FuncStudy!$Y$1087</definedName>
    <definedName name="USCHMDTGPS">[5]FuncStudy!$Y$1090</definedName>
    <definedName name="USCHMDTS">[5]FuncStudy!$Y$1082</definedName>
    <definedName name="USCHMDTSE">[5]FuncStudy!$Y$1088</definedName>
    <definedName name="USCHMDTSG">[5]FuncStudy!$Y$1089</definedName>
    <definedName name="USCHMDTSNP">[5]FuncStudy!$Y$1084</definedName>
    <definedName name="USCHMDTSNPD">[5]FuncStudy!$Y$1093</definedName>
    <definedName name="USCHMDTSO">[5]FuncStudy!$Y$1091</definedName>
    <definedName name="USCHMDTTAXDEPR">[5]FuncStudy!$Y$1092</definedName>
    <definedName name="USCHMDTTROJD">[5]FuncStudy!$Y$1086</definedName>
    <definedName name="USYieldCurves">'[9]Calcoutput (futures)'!$B$4:$C$124</definedName>
    <definedName name="Version">#REF!</definedName>
    <definedName name="w" hidden="1">[27]Inputs!#REF!</definedName>
    <definedName name="WinterPeak">'[28]Load Data'!$D$9:$H$12,'[28]Load Data'!$D$20:$H$22</definedName>
    <definedName name="Workforce_Data">OFFSET([29]Workforce!$A$1,0,0,COUNTA([29]Workforce!$A$1:$A$65536),COUNTA([29]Workforce!$A$1:$IV$1))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sheet";#N/A,#N/A,FALSE,"Adj backup";#N/A,#N/A,FALSE,"t Accounts"}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Cover." hidden="1">{#N/A,#N/A,TRUE,"Cover";#N/A,#N/A,TRUE,"Contents"}</definedName>
    <definedName name="wrn.CoverContents." hidden="1">{#N/A,#N/A,FALSE,"Cover";#N/A,#N/A,FALSE,"Contents"}</definedName>
    <definedName name="wrn.El._.Paso._.Offshore." hidden="1">{#N/A,#N/A,TRUE,"EPEsum";#N/A,#N/A,TRUE,"Approve1";#N/A,#N/A,TRUE,"Approve2";#N/A,#N/A,TRUE,"Approve3";#N/A,#N/A,TRUE,"EPE1";#N/A,#N/A,TRUE,"EPE2";#N/A,#N/A,TRUE,"CashCompare";#N/A,#N/A,TRUE,"XIRR";#N/A,#N/A,TRUE,"EPEloan";#N/A,#N/A,TRUE,"GraphEPE";#N/A,#N/A,TRUE,"OrgChart";#N/A,#N/A,TRUE,"SA08B"}</definedName>
    <definedName name="wrn.Exec._.Summary." hidden="1">{#N/A,#N/A,FALSE,"Output Ass";#N/A,#N/A,FALSE,"Sum Tot";#N/A,#N/A,FALSE,"Ex Sum Year";#N/A,#N/A,FALSE,"Sum Qtr"}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report." hidden="1">{"print_su",#N/A,TRUE,"bond_size1";"print_cf",#N/A,TRUE,"bond_size1";"print_sads",#N/A,TRUE,"bond_size1";"print_capi",#N/A,TRUE,"bond_size1";"print_ads",#N/A,TRUE,"bond_size1";"print_bp",#N/A,TRUE,"bond_size1";"print_nds",#N/A,TRUE,"bond_size1";"print_yield",#N/A,TRUE,"bond_size1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life." hidden="1">{"life_te",#N/A,TRUE,"life";"duration_te",#N/A,TRUE,"duration";"life_ab",#N/A,TRUE,"life";"duration_ab",#N/A,TRUE,"duration";"life_fed_tax",#N/A,TRUE,"life";"duration_tax",#N/A,TRUE,"duration";"life_tax",#N/A,TRUE,"life";"life_fed",#N/A,TRUE,"life";"duration_cd_fed",#N/A,TRUE,"duration"}</definedName>
    <definedName name="wrn.new." hidden="1">{#N/A,#N/A,TRUE,"Filing Back-Up Pages_4.8.4-7";#N/A,#N/A,TRUE,"GI Back-up Page_4.8.8"}</definedName>
    <definedName name="wrn.om." hidden="1">{#N/A,#N/A,TRUE,"Detail Lead Sheet_4.8.1-3";#N/A,#N/A,TRUE,"Filing Back-Up Pages_4.8.4-7";#N/A,#N/A,TRUE,"GI Back-up Page_4.8.8"}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rtial." hidden="1">{"summary",#N/A,TRUE,"summary";"su_annual",#N/A,TRUE,"project";"su_quarter",#N/A,TRUE,"project";"cf_ann1",#N/A,TRUE,"cf_sum";"cf_ann2",#N/A,TRUE,"cf_sum";"nonrailom",#N/A,TRUE,"nonrailo&amp;m";"chart",#N/A,TRUE,"chart";"parity",#N/A,TRUE,"parity";"federal_loan",#N/A,TRUE,"federal_loan";"fed_loan2",#N/A,TRUE,"fed_loan_adj";"ds_sum",#N/A,TRUE,"combbond";"benefit_amt",#N/A,TRUE,"bond_siz1";"life_te",#N/A,TRUE,"life";"duration_te",#N/A,TRUE,"duration";"life_fed_tax",#N/A,TRUE,"life";"duration_tax",#N/A,TRUE,"duration";"su_recon",#N/A,TRUE,"cfdraw_proof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int._.reports." hidden="1">{#N/A,#N/A,FALSE,"NI Sum";#N/A,#N/A,FALSE,"EBITDA";#N/A,#N/A,FALSE,"Cap Ex";#N/A,#N/A,FALSE,"Op CFLO Sum";#N/A,#N/A,FALSE,"NI MEC";#N/A,#N/A,FALSE,"EBITDA MEC";#N/A,#N/A,FALSE,"Cap Ex MEC";#N/A,#N/A,FALSE,"Op CFLO MEC Sum";#N/A,#N/A,FALSE,"NI CE";#N/A,#N/A,FALSE,"EBITDA CE";#N/A,#N/A,FALSE,"Cap Ex CE";#N/A,#N/A,FALSE,"Op CFLO CE"}</definedName>
    <definedName name="wrn.PRINT._.SOURCE._.DATA." hidden="1">{"DATA_SET",#N/A,FALSE,"HOURLY SPREAD"}</definedName>
    <definedName name="wrn.PrintHistory." hidden="1">{#N/A,#N/A,FALSE,"6004";#N/A,#N/A,FALSE,"6006";#N/A,#N/A,FALSE,"6011";#N/A,#N/A,FALSE,"6019";#N/A,#N/A,FALSE,"6024";#N/A,#N/A,FALSE,"6030";#N/A,#N/A,FALSE,"6031";#N/A,#N/A,FALSE,"6035";#N/A,#N/A,FALSE,"6037";#N/A,#N/A,FALSE,"6051";#N/A,#N/A,FALSE,"6052";#N/A,#N/A,FALSE,"6056";#N/A,#N/A,FALSE,"6057";#N/A,#N/A,FALSE,"6058";#N/A,#N/A,FALSE,"6063";#N/A,#N/A,FALSE,"6087";#N/A,#N/A,FALSE,"6090";#N/A,#N/A,FALSE,"6091";#N/A,#N/A,FALSE,"6092";#N/A,#N/A,FALSE,"6094";#N/A,#N/A,FALSE,"6095";#N/A,#N/A,FALSE,"6097";#N/A,#N/A,FALSE,"6098";#N/A,#N/A,FALSE,"6114";#N/A,#N/A,FALSE,"6118";#N/A,#N/A,FALSE,"6213";#N/A,#N/A,FALSE,"6234";#N/A,#N/A,FALSE,"6236"}</definedName>
    <definedName name="wrn.PrintOther." hidden="1">{#N/A,#N/A,FALSE,"Cover";#N/A,#N/A,FALSE,"ProjectSelector";#N/A,#N/A,FALSE,"ProjectTable";#N/A,#N/A,FALSE,"SanGorgonio";#N/A,#N/A,FALSE,"Tehachapi";#N/A,#N/A,FALSE,"Results";#N/A,#N/A,FALSE,"ReplaceForecast"}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ction1." hidden="1">{#N/A,#N/A,TRUE,"Section1";"SavingsTop",#N/A,TRUE,"SumSavings";#N/A,#N/A,TRUE,"GraphSum";"SavingsAll",#N/A,TRUE,"SumSavings";#N/A,#N/A,TRUE,"Inputs";#N/A,#N/A,TRUE,"Scenarios";#N/A,#N/A,TRUE,"LineLoss";#N/A,#N/A,TRUE,"Summary";#N/A,#N/A,TRUE,"TermSummary";#N/A,#N/A,TRUE,"NetRates";#N/A,#N/A,TRUE,"PPAtypes"}</definedName>
    <definedName name="wrn.Section1Summaries." hidden="1">{#N/A,#N/A,TRUE,"Section1";#N/A,#N/A,TRUE,"SumF";#N/A,#N/A,TRUE,"FigExchange";#N/A,#N/A,TRUE,"Escalation";#N/A,#N/A,TRUE,"GraphEscalate";#N/A,#N/A,TRUE,"Scenarios"}</definedName>
    <definedName name="wrn.Section2." hidden="1">{#N/A,#N/A,TRUE,"Section2";#N/A,#N/A,TRUE,"OverPymt";#N/A,#N/A,TRUE,"Energy";#N/A,#N/A,TRUE,"EnergyDiff1";#N/A,#N/A,TRUE,"EnergyDiff2";#N/A,#N/A,TRUE,"CapPerformance";#N/A,#N/A,TRUE,"BonusPerformance";#N/A,#N/A,TRUE,"BonusFormula";#N/A,#N/A,TRUE,"GraphPymt"}</definedName>
    <definedName name="wrn.Section2TotalProjectCost." hidden="1">{#N/A,#N/A,TRUE,"Section2";#N/A,#N/A,TRUE,"TPCestimate";#N/A,#N/A,TRUE,"SumTPC";#N/A,#N/A,TRUE,"ConstrLoan";#N/A,#N/A,TRUE,"FigBalance";#N/A,#N/A,TRUE,"DEV27air";#N/A,#N/A,TRUE,"Graph27air";#N/A,#N/A,TRUE,"PreOp"}</definedName>
    <definedName name="wrn.Section3." hidden="1">{#N/A,#N/A,TRUE,"Section3";#N/A,#N/A,TRUE,"BaseYear";#N/A,#N/A,TRUE,"GenHistory";#N/A,#N/A,TRUE,"GenGraph";#N/A,#N/A,TRUE,"MonthCompare";#N/A,#N/A,TRUE,"HourHistory";#N/A,#N/A,TRUE,"PayHistory";#N/A,#N/A,TRUE,"PayGraphs";#N/A,#N/A,TRUE,"ReplaceForecast";#N/A,#N/A,TRUE,"PPAforecast";#N/A,#N/A,TRUE,"OLSier"}</definedName>
    <definedName name="wrn.Section3PowerPlantCompany." hidden="1">{#N/A,#N/A,TRUE,"Section3";#N/A,#N/A,TRUE,"Tax";#N/A,#N/A,TRUE,"Dividend";#N/A,#N/A,TRUE,"Depreciation";#N/A,#N/A,TRUE,"Balance";#N/A,#N/A,TRUE,"SaleGain";#N/A,#N/A,TRUE,"RevExp";#N/A,#N/A,TRUE,"PIG";#N/A,#N/A,TRUE,"GraphPlant"}</definedName>
    <definedName name="wrn.Section4." hidden="1">{#N/A,#N/A,TRUE,"Section4";#N/A,#N/A,TRUE,"Tariffwksht";#N/A,#N/A,TRUE,"TariffINFO";#N/A,#N/A,TRUE,"Generation";#N/A,#N/A,TRUE,"PPAsum";#N/A,#N/A,TRUE,"PPApayments";#N/A,#N/A,TRUE,"RevExp";#N/A,#N/A,TRUE,"GraphRevenue";#N/A,#N/A,TRUE,"GraphRevExp"}</definedName>
    <definedName name="wrn.Section4Revenue." hidden="1">{#N/A,#N/A,TRUE,"Section4";#N/A,#N/A,TRUE,"PPAtable";#N/A,#N/A,TRUE,"RFPtable";#N/A,#N/A,TRUE,"RevCap";#N/A,#N/A,TRUE,"RevOther";#N/A,#N/A,TRUE,"RevGas";#N/A,#N/A,TRUE,"GraphRev"}</definedName>
    <definedName name="wrn.Section5." hidden="1">{#N/A,#N/A,TRUE,"Section5";#N/A,#N/A,TRUE,"Coal";#N/A,#N/A,TRUE,"Fuel";#N/A,#N/A,TRUE,"OMwksht";#N/A,#N/A,TRUE,"VOM";#N/A,#N/A,TRUE,"FOM";#N/A,#N/A,TRUE,"Debt";#N/A,#N/A,TRUE,"LoanSchedules";#N/A,#N/A,TRUE,"GraphExp";#N/A,#N/A,TRUE,"Conversions"}</definedName>
    <definedName name="wrn.Section6Equipment." hidden="1">{#N/A,#N/A,TRUE,"Section6";#N/A,#N/A,TRUE,"OHcycles";#N/A,#N/A,TRUE,"OHtiming";#N/A,#N/A,TRUE,"OHcosts";#N/A,#N/A,TRUE,"GTdegradation";#N/A,#N/A,TRUE,"GTperformance";#N/A,#N/A,TRUE,"GraphEquip"}</definedName>
    <definedName name="wrn.Section7DebtService." hidden="1">{#N/A,#N/A,TRUE,"Section7";#N/A,#N/A,TRUE,"DebtService";#N/A,#N/A,TRUE,"LoanSchedules";#N/A,#N/A,TRUE,"GraphDebt"}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ponsorSection." hidden="1">{#N/A,#N/A,TRUE,"Cover";#N/A,#N/A,TRUE,"Contents";#N/A,#N/A,TRUE,"Organization";#N/A,#N/A,TRUE,"SumSponsor";#N/A,#N/A,TRUE,"Plant1";#N/A,#N/A,TRUE,"Plant2";#N/A,#N/A,TRUE,"Sponsors";#N/A,#N/A,TRUE,"ElPaso1";#N/A,#N/A,TRUE,"GraphSponsor"}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" hidden="1">{#N/A,#N/A,FALSE,"Sum Qtr";#N/A,#N/A,FALSE,"Oper Sum";#N/A,#N/A,FALSE,"Land Sales";#N/A,#N/A,FALSE,"Finance";#N/A,#N/A,FALSE,"Oper Ass"}</definedName>
    <definedName name="wrn.Summary._.View." hidden="1">{#N/A,#N/A,FALSE,"Consltd-For contngcy"}</definedName>
    <definedName name="wrn.Total._.Summary." hidden="1">{"Total Summary",#N/A,FALSE,"Summary"}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'[30]DSM Output'!$B$21:$B$23</definedName>
    <definedName name="YearEndFactors">[7]UTCR!$G$22:$U$108</definedName>
    <definedName name="YearEndInput">[7]Inputs!$A$3:$D$1681</definedName>
    <definedName name="yesterdayscurves">'[9]Calcoutput (futures)'!$L$7:$T$128</definedName>
    <definedName name="z" localSheetId="0" hidden="1">'[30]DSM Output'!$G$21:$G$23</definedName>
    <definedName name="z" hidden="1">'[4]DSM Output'!$G$21:$G$23</definedName>
    <definedName name="Z_01844156_6462_4A28_9785_1A86F4D0C834_.wvu.PrintTitles" hidden="1">#REF!</definedName>
  </definedNames>
  <calcPr calcId="191028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6" i="2" l="1"/>
  <c r="N36" i="2"/>
  <c r="L36" i="2"/>
  <c r="K36" i="2"/>
  <c r="I36" i="2"/>
  <c r="H36" i="2"/>
  <c r="G36" i="2"/>
  <c r="F36" i="2"/>
  <c r="E36" i="2"/>
  <c r="P18" i="2"/>
  <c r="C5" i="1" s="1"/>
  <c r="A18" i="2"/>
  <c r="C9" i="1"/>
  <c r="C14" i="2"/>
  <c r="E13" i="2"/>
  <c r="F13" i="2" s="1"/>
  <c r="G13" i="2" s="1"/>
  <c r="H13" i="2" s="1"/>
  <c r="I13" i="2" s="1"/>
  <c r="J13" i="2" s="1"/>
  <c r="K13" i="2" s="1"/>
  <c r="L13" i="2" s="1"/>
  <c r="M13" i="2" s="1"/>
  <c r="N13" i="2" s="1"/>
  <c r="O13" i="2" s="1"/>
  <c r="H9" i="2"/>
  <c r="J14" i="2" s="1"/>
  <c r="J16" i="2" s="1"/>
  <c r="C9" i="2"/>
  <c r="D9" i="2"/>
  <c r="H20" i="2" l="1"/>
  <c r="J20" i="2"/>
  <c r="F14" i="2"/>
  <c r="F16" i="2" s="1"/>
  <c r="F20" i="2" s="1"/>
  <c r="G14" i="2"/>
  <c r="G16" i="2" s="1"/>
  <c r="G20" i="2" s="1"/>
  <c r="D11" i="2"/>
  <c r="D14" i="2"/>
  <c r="D16" i="2" s="1"/>
  <c r="E14" i="2"/>
  <c r="E16" i="2" s="1"/>
  <c r="E20" i="2" s="1"/>
  <c r="C6" i="1"/>
  <c r="C7" i="1" s="1"/>
  <c r="K14" i="2"/>
  <c r="K16" i="2" s="1"/>
  <c r="K20" i="2" s="1"/>
  <c r="L14" i="2"/>
  <c r="L16" i="2" s="1"/>
  <c r="L20" i="2" s="1"/>
  <c r="M14" i="2"/>
  <c r="M16" i="2" s="1"/>
  <c r="M20" i="2" s="1"/>
  <c r="N14" i="2"/>
  <c r="N16" i="2" s="1"/>
  <c r="N20" i="2" s="1"/>
  <c r="O14" i="2"/>
  <c r="O16" i="2" s="1"/>
  <c r="O20" i="2" s="1"/>
  <c r="A21" i="2"/>
  <c r="I14" i="2"/>
  <c r="I16" i="2" s="1"/>
  <c r="I20" i="2" s="1"/>
  <c r="A20" i="2"/>
  <c r="H14" i="2"/>
  <c r="H16" i="2" s="1"/>
  <c r="C20" i="2"/>
  <c r="E21" i="2" l="1"/>
  <c r="P16" i="2"/>
  <c r="D20" i="2"/>
  <c r="D21" i="2" s="1"/>
  <c r="C21" i="2"/>
  <c r="A24" i="2"/>
  <c r="G39" i="2"/>
  <c r="F39" i="2"/>
  <c r="E39" i="2"/>
  <c r="D39" i="2"/>
  <c r="C17" i="1" s="1"/>
  <c r="F21" i="2"/>
  <c r="G21" i="2" s="1"/>
  <c r="H21" i="2" s="1"/>
  <c r="I21" i="2" s="1"/>
  <c r="J21" i="2" s="1"/>
  <c r="K21" i="2" s="1"/>
  <c r="L21" i="2" s="1"/>
  <c r="M21" i="2" s="1"/>
  <c r="N21" i="2" s="1"/>
  <c r="O21" i="2" s="1"/>
  <c r="P21" i="2" s="1"/>
  <c r="I26" i="2" l="1"/>
  <c r="O26" i="2"/>
  <c r="H26" i="2"/>
  <c r="G26" i="2"/>
  <c r="N26" i="2"/>
  <c r="F26" i="2"/>
  <c r="M26" i="2"/>
  <c r="E26" i="2"/>
  <c r="L26" i="2"/>
  <c r="D26" i="2"/>
  <c r="K26" i="2"/>
  <c r="C11" i="1"/>
  <c r="J26" i="2"/>
  <c r="A25" i="2"/>
  <c r="A26" i="2" s="1"/>
  <c r="A29" i="2" l="1"/>
  <c r="A30" i="2"/>
  <c r="I31" i="2"/>
  <c r="I32" i="2"/>
  <c r="I25" i="2"/>
  <c r="E30" i="2"/>
  <c r="E25" i="2"/>
  <c r="E29" i="2" s="1"/>
  <c r="E33" i="2" s="1"/>
  <c r="E38" i="2" s="1"/>
  <c r="E40" i="2" s="1"/>
  <c r="E31" i="2"/>
  <c r="E32" i="2"/>
  <c r="M25" i="2"/>
  <c r="M31" i="2"/>
  <c r="M32" i="2"/>
  <c r="L32" i="2"/>
  <c r="L25" i="2"/>
  <c r="L31" i="2"/>
  <c r="F30" i="2"/>
  <c r="F25" i="2"/>
  <c r="F31" i="2"/>
  <c r="F29" i="2"/>
  <c r="F32" i="2"/>
  <c r="N25" i="2"/>
  <c r="N31" i="2"/>
  <c r="N32" i="2"/>
  <c r="G31" i="2"/>
  <c r="G32" i="2"/>
  <c r="G25" i="2"/>
  <c r="J32" i="2"/>
  <c r="J25" i="2"/>
  <c r="J31" i="2"/>
  <c r="K32" i="2"/>
  <c r="K25" i="2"/>
  <c r="K31" i="2"/>
  <c r="H31" i="2"/>
  <c r="H32" i="2"/>
  <c r="H25" i="2"/>
  <c r="D32" i="2"/>
  <c r="D30" i="2"/>
  <c r="D25" i="2"/>
  <c r="D31" i="2"/>
  <c r="D29" i="2"/>
  <c r="D33" i="2" s="1"/>
  <c r="P26" i="2"/>
  <c r="C14" i="1" s="1"/>
  <c r="O31" i="2"/>
  <c r="O32" i="2"/>
  <c r="O25" i="2"/>
  <c r="G30" i="2" l="1"/>
  <c r="A31" i="2"/>
  <c r="G29" i="2"/>
  <c r="F33" i="2"/>
  <c r="F38" i="2" s="1"/>
  <c r="F40" i="2" s="1"/>
  <c r="D38" i="2"/>
  <c r="D40" i="2" s="1"/>
  <c r="H29" i="2"/>
  <c r="H30" i="2" l="1"/>
  <c r="H33" i="2" s="1"/>
  <c r="H38" i="2" s="1"/>
  <c r="H40" i="2" s="1"/>
  <c r="D42" i="2"/>
  <c r="D44" i="2"/>
  <c r="G33" i="2"/>
  <c r="A32" i="2"/>
  <c r="I29" i="2"/>
  <c r="J29" i="2" l="1"/>
  <c r="I30" i="2"/>
  <c r="I33" i="2" s="1"/>
  <c r="G38" i="2"/>
  <c r="G40" i="2" s="1"/>
  <c r="D45" i="2"/>
  <c r="E37" i="2" s="1"/>
  <c r="A33" i="2"/>
  <c r="K29" i="2"/>
  <c r="I38" i="2" l="1"/>
  <c r="I40" i="2" s="1"/>
  <c r="A36" i="2"/>
  <c r="A37" i="2" s="1"/>
  <c r="K30" i="2"/>
  <c r="K33" i="2" s="1"/>
  <c r="K38" i="2" s="1"/>
  <c r="K40" i="2" s="1"/>
  <c r="J30" i="2"/>
  <c r="J33" i="2" s="1"/>
  <c r="L29" i="2"/>
  <c r="E42" i="2"/>
  <c r="E44" i="2"/>
  <c r="J38" i="2" l="1"/>
  <c r="J40" i="2" s="1"/>
  <c r="L30" i="2"/>
  <c r="L33" i="2" s="1"/>
  <c r="M29" i="2"/>
  <c r="C44" i="2"/>
  <c r="A38" i="2"/>
  <c r="A44" i="2" s="1"/>
  <c r="A45" i="2" s="1"/>
  <c r="E45" i="2"/>
  <c r="F37" i="2" s="1"/>
  <c r="L38" i="2" l="1"/>
  <c r="L40" i="2" s="1"/>
  <c r="C47" i="2"/>
  <c r="A47" i="2"/>
  <c r="A48" i="2" s="1"/>
  <c r="A49" i="2" s="1"/>
  <c r="A51" i="2" s="1"/>
  <c r="F42" i="2"/>
  <c r="F45" i="2" s="1"/>
  <c r="G37" i="2" s="1"/>
  <c r="F44" i="2"/>
  <c r="M30" i="2"/>
  <c r="M33" i="2" s="1"/>
  <c r="M38" i="2" s="1"/>
  <c r="M40" i="2" s="1"/>
  <c r="N29" i="2"/>
  <c r="C48" i="2" l="1"/>
  <c r="C49" i="2"/>
  <c r="G42" i="2"/>
  <c r="G44" i="2"/>
  <c r="N30" i="2"/>
  <c r="N33" i="2" s="1"/>
  <c r="N38" i="2" s="1"/>
  <c r="N40" i="2" s="1"/>
  <c r="O29" i="2"/>
  <c r="C51" i="2"/>
  <c r="O30" i="2" l="1"/>
  <c r="O33" i="2" s="1"/>
  <c r="G45" i="2"/>
  <c r="H37" i="2" s="1"/>
  <c r="O38" i="2" l="1"/>
  <c r="O40" i="2" s="1"/>
  <c r="P33" i="2"/>
  <c r="C16" i="1" s="1"/>
  <c r="H42" i="2"/>
  <c r="H44" i="2"/>
  <c r="H45" i="2" l="1"/>
  <c r="I37" i="2" s="1"/>
  <c r="I42" i="2" l="1"/>
  <c r="I44" i="2"/>
  <c r="I45" i="2" l="1"/>
  <c r="J37" i="2" s="1"/>
  <c r="J42" i="2" l="1"/>
  <c r="J44" i="2"/>
  <c r="J45" i="2" l="1"/>
  <c r="K37" i="2" s="1"/>
  <c r="K42" i="2" l="1"/>
  <c r="K44" i="2"/>
  <c r="K45" i="2" l="1"/>
  <c r="L37" i="2" s="1"/>
  <c r="L42" i="2" l="1"/>
  <c r="L44" i="2"/>
  <c r="L45" i="2" l="1"/>
  <c r="M37" i="2" s="1"/>
  <c r="M42" i="2" l="1"/>
  <c r="M44" i="2"/>
  <c r="M45" i="2" l="1"/>
  <c r="N37" i="2" s="1"/>
  <c r="N42" i="2" l="1"/>
  <c r="N44" i="2"/>
  <c r="N45" i="2" l="1"/>
  <c r="O37" i="2" s="1"/>
  <c r="O42" i="2" l="1"/>
  <c r="O44" i="2"/>
  <c r="C18" i="1" s="1"/>
  <c r="O45" i="2" l="1"/>
  <c r="P45" i="2" s="1"/>
  <c r="P47" i="2" l="1"/>
  <c r="C20" i="1" s="1"/>
  <c r="P48" i="2" l="1"/>
  <c r="C21" i="1" s="1"/>
  <c r="P49" i="2"/>
  <c r="C22" i="1" s="1"/>
  <c r="C24" i="1"/>
  <c r="C29" i="1" s="1"/>
  <c r="P51" i="2"/>
</calcChain>
</file>

<file path=xl/sharedStrings.xml><?xml version="1.0" encoding="utf-8"?>
<sst xmlns="http://schemas.openxmlformats.org/spreadsheetml/2006/main" count="85" uniqueCount="78">
  <si>
    <t>Calendar Year 2022 PCAM Deferral</t>
  </si>
  <si>
    <t>Actual PCAM Costs ($/MWh)</t>
  </si>
  <si>
    <t>Base PCAM Costs ($/MWh)</t>
  </si>
  <si>
    <t>PCAM Cost Differential ($/MWh)</t>
  </si>
  <si>
    <t>Washington Sales (MWh)</t>
  </si>
  <si>
    <t>Total PCAM Differential*</t>
  </si>
  <si>
    <t>Total Deferrable ABOVE Deadband</t>
  </si>
  <si>
    <t>Total Deferrable BELOW Deadband</t>
  </si>
  <si>
    <t>Washington Deferral after Sharing</t>
  </si>
  <si>
    <t>DNBA Adjustment</t>
  </si>
  <si>
    <t>Interest Accrued through December 31, 2022</t>
  </si>
  <si>
    <t>Interest Accrued January 1, 2023 through March 31, 2023</t>
  </si>
  <si>
    <t>Interest Accrued April 1, 2023 through June 30, 2023</t>
  </si>
  <si>
    <t>Interest Accrued July 1, 2023 through December 31, 2023</t>
  </si>
  <si>
    <t>Requested PCAM Recovery</t>
  </si>
  <si>
    <t>* Calculated monthly</t>
  </si>
  <si>
    <t>Washington Power Cost Adjustment Mechanism</t>
  </si>
  <si>
    <t>Deferral Period: January 1, 2022 - December 31, 2022</t>
  </si>
  <si>
    <t>Exhibit No. JP-2: Power Cost Adjustment Mechanism Calculation</t>
  </si>
  <si>
    <t>Line No.</t>
  </si>
  <si>
    <t>Base NPC in Rates:</t>
  </si>
  <si>
    <t>UE-191024</t>
  </si>
  <si>
    <t>UE-210402</t>
  </si>
  <si>
    <t>Total Annual NPC in Rates</t>
  </si>
  <si>
    <t>(4.1)</t>
  </si>
  <si>
    <t>Retail Sales @ Meter in Rates</t>
  </si>
  <si>
    <t>(7.1)</t>
  </si>
  <si>
    <t>NPC $/MWh - Final NPC October Update</t>
  </si>
  <si>
    <t>NPC $/MWh In Rates</t>
  </si>
  <si>
    <t>3a</t>
  </si>
  <si>
    <t>NPC $/MWh - Settlement NPC in Rates</t>
  </si>
  <si>
    <t>Settlement / Line 2</t>
  </si>
  <si>
    <t>3b</t>
  </si>
  <si>
    <t>Difference Between Final NPC and Settlement NPC</t>
  </si>
  <si>
    <t>Line 3 - Line 3a</t>
  </si>
  <si>
    <t>Deferral:</t>
  </si>
  <si>
    <t>Total</t>
  </si>
  <si>
    <t>Base NPC in Rates</t>
  </si>
  <si>
    <t>Actual WA Sales (MWh)</t>
  </si>
  <si>
    <t>Actual Collections of Base NPC</t>
  </si>
  <si>
    <t>Line 4 x Line 5</t>
  </si>
  <si>
    <t>WIJAM Allocated Adjusted Actual NPC</t>
  </si>
  <si>
    <t>(3.1)</t>
  </si>
  <si>
    <t>Total Monthly PCAM Differential - Above or (Below) Base</t>
  </si>
  <si>
    <t>Cumulative PCAM Differential - Above or (Below) Base</t>
  </si>
  <si>
    <t>Deadband:</t>
  </si>
  <si>
    <t>Deadband +/-$4 Million</t>
  </si>
  <si>
    <t>PCAM Differential Outside of Deadband</t>
  </si>
  <si>
    <t>Cumulative PCAM Differential Outside of Deadband</t>
  </si>
  <si>
    <t>Asymmetrical Sharing Band</t>
  </si>
  <si>
    <t>Asymmetrical Sharing Band :</t>
  </si>
  <si>
    <t>Lower Limit</t>
  </si>
  <si>
    <t>Upper Limit</t>
  </si>
  <si>
    <t>Customer Share</t>
  </si>
  <si>
    <t>Company Share</t>
  </si>
  <si>
    <t>Amount Deferrable between $4 million and $10 million, 50/50 Sharing</t>
  </si>
  <si>
    <t>Amount Deferrable greater than $10 million, 90/10 Sharing</t>
  </si>
  <si>
    <t>Amount Deferrable between ($4 million) and ($10 million), 75/25 Sharing</t>
  </si>
  <si>
    <t>Amount Deferrable less than ($10 million), 90/10 Sharing</t>
  </si>
  <si>
    <t>Total Incremental Deferral After Sharing</t>
  </si>
  <si>
    <t>Deferred Balancing Account:</t>
  </si>
  <si>
    <t>FERC Interest Rate - Published Quarterly</t>
  </si>
  <si>
    <t>FERC</t>
  </si>
  <si>
    <t>Beginning Balance</t>
  </si>
  <si>
    <t>Incremental Deferral After Sharing</t>
  </si>
  <si>
    <t>Line 17</t>
  </si>
  <si>
    <t>20a</t>
  </si>
  <si>
    <t>Line 3b x Line 5</t>
  </si>
  <si>
    <t>20b</t>
  </si>
  <si>
    <t>Total Adjustment</t>
  </si>
  <si>
    <t>Line 20 + Line 20a</t>
  </si>
  <si>
    <t>20c</t>
  </si>
  <si>
    <t>Incremental Deferral After Sharing and DNBA Adjustment</t>
  </si>
  <si>
    <t>Line 19 + Line 20b</t>
  </si>
  <si>
    <t>Carrying Charge</t>
  </si>
  <si>
    <t>Ending PCAM Balance</t>
  </si>
  <si>
    <t>Line 20c + Line 21</t>
  </si>
  <si>
    <t>Total PCAM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</si>
</sst>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\ #,##0.00_);_(&quot;$&quot;* \(#,##0.00\);_(&quot;$&quot;* &quot;-&quot;??_);_(@_)"/>
    <numFmt numFmtId="165" formatCode="_(* #,##0_);_(* \(#,##0\);_(* &quot;-&quot;??_);_(@_)"/>
    <numFmt numFmtId="166" formatCode="_(&quot;$&quot;\ #,##0_);_(&quot;$&quot;* \(#,##0\);_(&quot;$&quot;* &quot;-&quot;_);_(@_)"/>
    <numFmt numFmtId="167" formatCode="[$-409]mmm\-yy;@"/>
    <numFmt numFmtId="168" formatCode="_(&quot;$&quot;* #,##0_);_(&quot;$&quot;* \(#,##0\);_(&quot;$&quot;* &quot;-&quot;??_);_(@_)"/>
  </numFmts>
  <fonts count="7">
    <font>
      <sz val="10"/>
      <color theme="1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0">
    <xf numFmtId="0" fontId="0" fillId="0" borderId="0" xfId="0"/>
    <xf numFmtId="0" fontId="1" fillId="2" borderId="1" xfId="4" applyFill="1" applyBorder="1"/>
    <xf numFmtId="0" fontId="1" fillId="2" borderId="2" xfId="4" applyFill="1" applyBorder="1"/>
    <xf numFmtId="0" fontId="1" fillId="2" borderId="3" xfId="4" applyFill="1" applyBorder="1"/>
    <xf numFmtId="0" fontId="1" fillId="0" borderId="0" xfId="4"/>
    <xf numFmtId="0" fontId="2" fillId="2" borderId="4" xfId="4" applyFont="1" applyFill="1" applyBorder="1"/>
    <xf numFmtId="0" fontId="1" fillId="2" borderId="0" xfId="4" applyFill="1"/>
    <xf numFmtId="0" fontId="1" fillId="2" borderId="5" xfId="4" applyFill="1" applyBorder="1"/>
    <xf numFmtId="0" fontId="1" fillId="2" borderId="4" xfId="4" applyFill="1" applyBorder="1"/>
    <xf numFmtId="0" fontId="0" fillId="2" borderId="4" xfId="0" applyFill="1" applyBorder="1" applyAlignment="1">
      <alignment horizontal="left" indent="1"/>
    </xf>
    <xf numFmtId="44" fontId="1" fillId="2" borderId="0" xfId="5" applyFont="1" applyFill="1" applyBorder="1" applyAlignment="1">
      <alignment horizontal="right" vertical="center"/>
    </xf>
    <xf numFmtId="43" fontId="1" fillId="2" borderId="6" xfId="5" applyNumberFormat="1" applyFont="1" applyFill="1" applyBorder="1" applyAlignment="1">
      <alignment horizontal="right" vertical="center"/>
    </xf>
    <xf numFmtId="43" fontId="1" fillId="2" borderId="0" xfId="5" applyNumberFormat="1" applyFont="1" applyFill="1" applyBorder="1" applyAlignment="1">
      <alignment horizontal="right" vertical="center"/>
    </xf>
    <xf numFmtId="164" fontId="4" fillId="2" borderId="0" xfId="5" applyNumberFormat="1" applyFont="1" applyFill="1" applyBorder="1" applyAlignment="1">
      <alignment horizontal="right" vertical="center"/>
    </xf>
    <xf numFmtId="165" fontId="1" fillId="2" borderId="0" xfId="1" applyNumberFormat="1" applyFont="1" applyFill="1" applyBorder="1"/>
    <xf numFmtId="0" fontId="1" fillId="2" borderId="4" xfId="4" applyFill="1" applyBorder="1" applyAlignment="1">
      <alignment horizontal="left" indent="1"/>
    </xf>
    <xf numFmtId="166" fontId="1" fillId="2" borderId="0" xfId="4" applyNumberFormat="1" applyFill="1"/>
    <xf numFmtId="41" fontId="1" fillId="2" borderId="0" xfId="4" applyNumberFormat="1" applyFill="1"/>
    <xf numFmtId="41" fontId="1" fillId="2" borderId="0" xfId="1" applyNumberFormat="1" applyFont="1" applyFill="1" applyBorder="1"/>
    <xf numFmtId="0" fontId="4" fillId="2" borderId="4" xfId="4" applyFont="1" applyFill="1" applyBorder="1" applyAlignment="1">
      <alignment horizontal="left" indent="1"/>
    </xf>
    <xf numFmtId="41" fontId="4" fillId="2" borderId="0" xfId="4" applyNumberFormat="1" applyFont="1" applyFill="1"/>
    <xf numFmtId="166" fontId="4" fillId="2" borderId="7" xfId="4" applyNumberFormat="1" applyFont="1" applyFill="1" applyBorder="1"/>
    <xf numFmtId="0" fontId="4" fillId="2" borderId="4" xfId="4" applyFont="1" applyFill="1" applyBorder="1"/>
    <xf numFmtId="166" fontId="4" fillId="2" borderId="0" xfId="4" applyNumberFormat="1" applyFont="1" applyFill="1"/>
    <xf numFmtId="0" fontId="5" fillId="2" borderId="4" xfId="4" applyFont="1" applyFill="1" applyBorder="1"/>
    <xf numFmtId="0" fontId="1" fillId="2" borderId="8" xfId="4" applyFill="1" applyBorder="1"/>
    <xf numFmtId="0" fontId="1" fillId="2" borderId="6" xfId="4" applyFill="1" applyBorder="1"/>
    <xf numFmtId="0" fontId="1" fillId="2" borderId="9" xfId="4" applyFill="1" applyBorder="1"/>
    <xf numFmtId="165" fontId="0" fillId="0" borderId="0" xfId="1" applyNumberFormat="1" applyFont="1"/>
    <xf numFmtId="0" fontId="6" fillId="0" borderId="0" xfId="0" applyFont="1"/>
    <xf numFmtId="0" fontId="0" fillId="0" borderId="0" xfId="0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Alignment="1">
      <alignment horizontal="left"/>
    </xf>
    <xf numFmtId="167" fontId="4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/>
    <xf numFmtId="168" fontId="0" fillId="0" borderId="0" xfId="2" applyNumberFormat="1" applyFont="1"/>
    <xf numFmtId="0" fontId="1" fillId="0" borderId="0" xfId="0" applyFont="1" applyAlignment="1">
      <alignment horizontal="center"/>
    </xf>
    <xf numFmtId="165" fontId="1" fillId="0" borderId="0" xfId="1" applyNumberFormat="1" applyFont="1" applyFill="1" applyAlignment="1">
      <alignment horizontal="center"/>
    </xf>
    <xf numFmtId="165" fontId="0" fillId="0" borderId="6" xfId="1" applyNumberFormat="1" applyFont="1" applyBorder="1"/>
    <xf numFmtId="44" fontId="1" fillId="0" borderId="2" xfId="2" applyFont="1" applyFill="1" applyBorder="1" applyAlignment="1">
      <alignment horizontal="center"/>
    </xf>
    <xf numFmtId="44" fontId="4" fillId="0" borderId="0" xfId="2" applyFont="1" applyFill="1" applyBorder="1" applyAlignment="1">
      <alignment horizontal="center"/>
    </xf>
    <xf numFmtId="44" fontId="1" fillId="0" borderId="0" xfId="2" applyFont="1" applyFill="1" applyBorder="1" applyAlignment="1">
      <alignment horizontal="center"/>
    </xf>
    <xf numFmtId="44" fontId="6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167" fontId="4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44" fontId="0" fillId="0" borderId="0" xfId="6" applyFont="1" applyFill="1" applyAlignment="1">
      <alignment horizontal="center" vertical="center"/>
    </xf>
    <xf numFmtId="41" fontId="0" fillId="0" borderId="6" xfId="0" applyNumberForma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41" fontId="1" fillId="0" borderId="0" xfId="6" applyNumberFormat="1" applyFont="1" applyFill="1" applyAlignment="1">
      <alignment horizontal="right" vertical="center"/>
    </xf>
    <xf numFmtId="41" fontId="0" fillId="0" borderId="2" xfId="0" applyNumberFormat="1" applyBorder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0" fillId="0" borderId="0" xfId="0" applyNumberFormat="1"/>
    <xf numFmtId="0" fontId="0" fillId="0" borderId="0" xfId="0" applyAlignment="1">
      <alignment horizontal="left" vertical="center" wrapText="1"/>
    </xf>
    <xf numFmtId="41" fontId="3" fillId="0" borderId="2" xfId="6" applyNumberFormat="1" applyFont="1" applyFill="1" applyBorder="1" applyAlignment="1">
      <alignment horizontal="center" vertical="center"/>
    </xf>
    <xf numFmtId="41" fontId="3" fillId="0" borderId="0" xfId="6" applyNumberFormat="1" applyFont="1" applyFill="1" applyBorder="1" applyAlignment="1">
      <alignment horizontal="center" vertical="center"/>
    </xf>
    <xf numFmtId="41" fontId="6" fillId="0" borderId="0" xfId="0" applyNumberFormat="1" applyFont="1"/>
    <xf numFmtId="0" fontId="1" fillId="0" borderId="0" xfId="0" applyFont="1" applyAlignment="1">
      <alignment horizontal="center" vertical="center" wrapText="1"/>
    </xf>
    <xf numFmtId="168" fontId="1" fillId="0" borderId="2" xfId="6" applyNumberFormat="1" applyFont="1" applyFill="1" applyBorder="1" applyAlignment="1">
      <alignment horizontal="right" vertical="center"/>
    </xf>
    <xf numFmtId="168" fontId="0" fillId="0" borderId="2" xfId="0" applyNumberFormat="1" applyBorder="1" applyAlignment="1">
      <alignment vertical="center"/>
    </xf>
    <xf numFmtId="168" fontId="1" fillId="0" borderId="0" xfId="6" applyNumberFormat="1" applyFont="1" applyFill="1" applyAlignment="1">
      <alignment horizontal="right" vertical="center"/>
    </xf>
    <xf numFmtId="168" fontId="0" fillId="0" borderId="0" xfId="0" applyNumberFormat="1" applyAlignment="1">
      <alignment horizontal="right" vertical="center"/>
    </xf>
    <xf numFmtId="168" fontId="0" fillId="0" borderId="0" xfId="0" applyNumberFormat="1"/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41" fontId="1" fillId="0" borderId="0" xfId="6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wrapText="1"/>
    </xf>
    <xf numFmtId="168" fontId="0" fillId="0" borderId="0" xfId="0" applyNumberFormat="1" applyAlignment="1">
      <alignment horizontal="center" vertical="center"/>
    </xf>
    <xf numFmtId="9" fontId="0" fillId="0" borderId="0" xfId="3" applyFont="1"/>
    <xf numFmtId="165" fontId="1" fillId="0" borderId="0" xfId="1" applyNumberFormat="1" applyFont="1" applyFill="1" applyAlignment="1">
      <alignment horizontal="right" vertical="center"/>
    </xf>
    <xf numFmtId="41" fontId="0" fillId="0" borderId="0" xfId="2" applyNumberFormat="1" applyFont="1"/>
    <xf numFmtId="0" fontId="6" fillId="0" borderId="0" xfId="0" applyFont="1" applyAlignment="1">
      <alignment wrapText="1"/>
    </xf>
    <xf numFmtId="168" fontId="1" fillId="0" borderId="0" xfId="6" applyNumberFormat="1" applyFont="1" applyFill="1" applyBorder="1" applyAlignment="1">
      <alignment horizontal="right" vertical="center"/>
    </xf>
    <xf numFmtId="41" fontId="4" fillId="0" borderId="0" xfId="0" applyNumberFormat="1" applyFont="1" applyAlignment="1">
      <alignment horizontal="right" vertical="center"/>
    </xf>
    <xf numFmtId="10" fontId="0" fillId="0" borderId="0" xfId="3" applyNumberFormat="1" applyFont="1" applyFill="1"/>
    <xf numFmtId="168" fontId="0" fillId="0" borderId="0" xfId="2" applyNumberFormat="1" applyFont="1" applyFill="1" applyAlignment="1">
      <alignment horizontal="center"/>
    </xf>
    <xf numFmtId="43" fontId="0" fillId="0" borderId="0" xfId="0" applyNumberFormat="1"/>
    <xf numFmtId="165" fontId="0" fillId="0" borderId="0" xfId="1" applyNumberFormat="1" applyFont="1" applyFill="1" applyAlignment="1">
      <alignment horizontal="center"/>
    </xf>
    <xf numFmtId="165" fontId="0" fillId="0" borderId="6" xfId="1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165" fontId="0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168" fontId="6" fillId="0" borderId="7" xfId="0" applyNumberFormat="1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41" fontId="1" fillId="0" borderId="0" xfId="0" applyNumberFormat="1" applyFont="1" applyAlignment="1">
      <alignment horizontal="right" vertical="center"/>
    </xf>
    <xf numFmtId="168" fontId="6" fillId="0" borderId="7" xfId="0" applyNumberFormat="1" applyFont="1" applyBorder="1"/>
    <xf numFmtId="44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center"/>
    </xf>
  </cellXfs>
  <cellStyles count="7">
    <cellStyle name="Comma" xfId="1" builtinId="3"/>
    <cellStyle name="Currency" xfId="2" builtinId="4"/>
    <cellStyle name="Currency 10" xfId="5" xr:uid="{EB8988D8-31DF-4671-AA4A-15418CB121BD}"/>
    <cellStyle name="Currency 2 2" xfId="6" xr:uid="{B48676D4-9DDB-4843-8A0E-1DBEC6331F69}"/>
    <cellStyle name="Normal" xfId="0" builtinId="0"/>
    <cellStyle name="Normal 10 2 2" xfId="4" xr:uid="{8491E99A-9391-462B-8AD9-D44266DD6BF6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3.xml"/><Relationship Id="rId21" Type="http://schemas.openxmlformats.org/officeDocument/2006/relationships/externalLink" Target="externalLinks/externalLink19.xml"/><Relationship Id="rId34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theme" Target="theme/theme1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ustomXml" Target="../customXml/item1.xml"/><Relationship Id="rId40" Type="http://schemas.openxmlformats.org/officeDocument/2006/relationships/customXml" Target="../customXml/item4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haredStrings" Target="sharedStrings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GULATN\PA&amp;D\CASES\Wy0902\EAST%20Blocking%209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ARED\DistributionFinance\Activity%20Rate%20Analysis\Field%20Ops%20and%20PandD%20Correction%20of%20CC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USER\CraigS\1%20-%20MISC%20PROJECTS\MASTER%20MODEL%20REVIEW\Models%20as%20of%20Mon%20Dec%2011\RAM%20-%20UT%20-%20Dec%20200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Shared\Trading\Structuring%20&amp;%20Pricing\Models\NatGasCurve\Gas%20Forward%20Price%20Curv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1027\Local%20Settings\Temporary%20Internet%20Files\Content.Outlook\ANWNCKU5\JARS%20Depreciation%20Issue\JARS%20Asset%20Variances%20-%20FY2012%20Jan%20thru%20Jun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WY%2020000-XXX-EP-09%20(PCAM)\Deferral\Source\Wyoming%20PCAM%20Quartely%20Report%20-%20Deferral%20Period%20(December%201,%202007%20-%20November%2030,%202008)%20_Quarter%2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5887\Local%20Settings\Temp\Wyoming%20GRC%20(Semi%20Annual)%20-%20GOLD_09260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ah%20Docket%2011-035-200%20(GRC%202012)\Filed\Rebuttal\Testimony%20and%20Exhibits\Paice\Workpapers\COS%20UT%20May%202013%20-%20Rebuttal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dministration%20Shared%20Directory\TJ%20Financials\2006%20Planning\PLAN%20FTE%20COMPARISO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OR%20UE%202xx%20(2015%20TAM)\DR\5%20Day\ORTAM16w_EIM%20Benefits_201412%20CON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HI1\USERS\USERS\NADOLPHS\MSPRO\EXCEL\JE_X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2508\Local%20Settings\Temp\WY%20GRC%20Rebuttal%20CY2011%20NPC%20Allocation%20Support%20(Confidential)_2011%2004%2025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WY%2020000-xxx-xx-xx%20(GRC%20CY2016)/Data/GNw_Market%20Price%20Index%20(1206)%20(Confidential)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groups\NPC\Actual%20NPCs\2009\01%20-%20January\2008\09%20-%20September\2008\03%20-%20March\2008\01%20-%20January%20(Book%20Run)\1992-2004\NPC%20Actual%20%201992-2004%20Monthl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.PSB1_GROUPS.PSB.OR.PPW\REGULATN\PA&amp;D\CASES\Wy0902\EAST%20Blocking%20902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A%20UE-140762%20(GRC%20March16)\Sent%20Out\Sent%20Out_2014%2011%2004%20(xORCA%20QFs)\WAGRC%20March%2016_NPC%20Rebuttal%20study%202014%2011%2004%20(xORCA%20QFs)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R02\Documents%20and%20Settings\p09653\My%20Documents\Oregon%20Rate%20Case\SB%201149\Rebuttal\MC%20OR%202001%20Rebutt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HR02\REGULATN\PA&amp;D\CASES\Oregon%2099\Portfolio\TOU%20Tariff%20Rates%209-10-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1August\Monthly%20Workforce%20Repor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\WY%2020000-xxx-EA-16%20(2016%20ECAM)\Quarterly%20Filings\Q3\Source\WY%20(CY%202012)%20ECAM%20ECD_Exhibit%202.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REGULATN\PA&amp;D\DSMRecov\2001\RECOV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CC.BRUBAKER\Local%20Settings\Temporary%20Internet%20Files\Content.Outlook\7DP69NLO\Copy%20of%20219981_1_Settlement%20NPC_BCC_12CP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PD\SLREG1\ARCHIVE\2005\Wyoming%20GRC\MAR%202006\Models\JAM%20-%20WY%20Mar%202006%20GR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WY%2020000-xxx-EP-13%20(2013%20ECAM)\Final%20Deferral\WY%20JAM%20Dec%202010%20GRC_Settlement_Alt%20Cap%20Structur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05771\LOCALS~1\Temp\xSAPtemp867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Trading\Structuring%20&amp;%20Pricing\Models\NatGasCurve\Gas%20Forward%20Price%20Curv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 Changes"/>
      <sheetName val="FX FLDOPS"/>
      <sheetName val="cost center"/>
    </sheetNames>
    <sheetDataSet>
      <sheetData sheetId="0"/>
      <sheetData sheetId="1"/>
      <sheetData sheetId="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OTC Gas Quotes"/>
      <sheetName val="Futures"/>
      <sheetName val="MarketData"/>
      <sheetName val="GasCurveSummary"/>
      <sheetName val="GasVolsSummary"/>
      <sheetName val="YieldCurveSummary"/>
      <sheetName val="GAS CURVE Engine"/>
      <sheetName val="Options"/>
      <sheetName val="Calcoutput (futures)"/>
      <sheetName val="Shaped Gas Quotes"/>
      <sheetName val="Henry Contract Specific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RS Depreciation Variances"/>
      <sheetName val="DS13"/>
      <sheetName val="Loc &amp; FERC Plant R3"/>
    </sheetNames>
    <sheetDataSet>
      <sheetData sheetId="0" refreshError="1"/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1 page 1"/>
      <sheetName val="Exhibit 1"/>
      <sheetName val="Exhibit 2 pages 1,2 of 5"/>
      <sheetName val="Exhibit 2 pages 3,4,5 of 5"/>
      <sheetName val="Exhibit 3 page 1"/>
      <sheetName val="Exhibit 3"/>
      <sheetName val="Exhibit 8"/>
      <sheetName val="Exhibit 9"/>
      <sheetName val="Base NPC"/>
      <sheetName val="Delta NP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Data"/>
      <sheetName val="NPC"/>
      <sheetName val="Check MWh"/>
      <sheetName val="Check Dollars"/>
      <sheetName val="Grant"/>
      <sheetName val="Hermiston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on off peak hours"/>
      <sheetName val="MacroBuilder"/>
      <sheetName val="VDOC"/>
      <sheetName val="E-W Assignments"/>
      <sheetName val="L&amp;R (Monthly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FTE"/>
      <sheetName val="OM"/>
      <sheetName val="Adj2"/>
      <sheetName val="Adj1"/>
      <sheetName val="OM Cashflow"/>
    </sheetNames>
    <sheetDataSet>
      <sheetData sheetId="0" refreshError="1"/>
      <sheetData sheetId="1" refreshError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 Summary"/>
      <sheetName val="Data"/>
      <sheetName val="Exports"/>
      <sheetName val="Imports"/>
      <sheetName val="Hourly Summary"/>
      <sheetName val="Transfers by Resource Pivot"/>
      <sheetName val="REX Data"/>
      <sheetName val="Plant Data"/>
      <sheetName val="20141101_20141201_ENE_EIM_TRANS"/>
      <sheetName val="Transfer Limit Pivo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E_XL"/>
    </sheetNames>
    <definedNames>
      <definedName name="Macro2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PC"/>
      <sheetName val="FuelAllocation"/>
      <sheetName val="Ramp Loss Adjustment"/>
      <sheetName val="lookup"/>
    </sheetNames>
    <sheetDataSet>
      <sheetData sheetId="0"/>
      <sheetData sheetId="1"/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DOC"/>
      <sheetName val="Forward Price Curve"/>
      <sheetName val="Inflation Forecast"/>
      <sheetName val="Internal Verification (2)"/>
      <sheetName val="Internal Verification (3)"/>
      <sheetName val="GNw_Market Price Index (1206) (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4"/>
      <sheetName val="2003"/>
      <sheetName val="2002"/>
      <sheetName val="2001"/>
      <sheetName val="2000"/>
      <sheetName val="1999"/>
      <sheetName val="1998"/>
      <sheetName val="1997"/>
      <sheetName val="1996"/>
      <sheetName val="1995"/>
      <sheetName val="1994"/>
      <sheetName val="1993"/>
      <sheetName val="1992"/>
      <sheetName val="1994 Notes"/>
      <sheetName val="1993 Notes"/>
      <sheetName val="1992 Notes"/>
      <sheetName val="Old 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Data"/>
      <sheetName val="NPC"/>
      <sheetName val="FuelAllocation"/>
      <sheetName val="West Valley"/>
      <sheetName val="Hermiston"/>
      <sheetName val="Generation Adj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/>
      <sheetData sheetId="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"/>
      <sheetName val="Actual"/>
      <sheetName val="Workforce"/>
      <sheetName val="org"/>
      <sheetName val="cost center"/>
    </sheetNames>
    <sheetDataSet>
      <sheetData sheetId="0"/>
      <sheetData sheetId="1"/>
      <sheetData sheetId="2" refreshError="1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2.1"/>
      <sheetName val="Exhibit 2.2"/>
      <sheetName val="Exhibit 2.3"/>
      <sheetName val="Exhibit 2.4"/>
      <sheetName val="Exhibit 2.5"/>
      <sheetName val="Exhibit 2.6"/>
      <sheetName val="Exhibit 2.7"/>
      <sheetName val="Exhibit 2.8"/>
      <sheetName val="Internal Backup"/>
      <sheetName val="Variables"/>
      <sheetName val="Exhibit 5 - ECD Inputs"/>
      <sheetName val="Adjusted Actual NPC"/>
      <sheetName val="2012 Actual NPC"/>
      <sheetName val="20000-384-ER-10 Factors"/>
      <sheetName val="20000-ER-405-11 Factors"/>
      <sheetName val="December 2012 Actual Factors"/>
      <sheetName val="O&amp;M Summary Dec 2011"/>
      <sheetName val="O&amp;M Summary Mar 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  <sheetName val="202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Function Summary"/>
      <sheetName val="Class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NPC Facto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ction"/>
      <sheetName val="Function1149"/>
      <sheetName val="Non-NPC Results"/>
      <sheetName val="Report"/>
      <sheetName val="Results"/>
      <sheetName val="NRO"/>
      <sheetName val="UTCR"/>
      <sheetName val="ADJ"/>
      <sheetName val="URO"/>
      <sheetName val="ECD"/>
      <sheetName val="Unadj Data for RAM"/>
      <sheetName val="Variables"/>
      <sheetName val="Inputs"/>
      <sheetName val="Factors"/>
      <sheetName val="Adjustments"/>
      <sheetName val="Adj Summary"/>
      <sheetName val="GRID Inputs Filed"/>
      <sheetName val="GRID Inputs Revised"/>
      <sheetName val="GRID Inputs Settlement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Page"/>
      <sheetName val="OTC Gas Quotes"/>
      <sheetName val="Futures"/>
      <sheetName val="MarketData"/>
      <sheetName val="GasCurveSummary"/>
      <sheetName val="GasVolsSummary"/>
      <sheetName val="YieldCurveSummary"/>
      <sheetName val="GAS CURVE Engine"/>
      <sheetName val="Options"/>
      <sheetName val="Calcoutput (futures)"/>
      <sheetName val="Shaped Gas Quotes"/>
      <sheetName val="Henry Contract Specifica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34BAB-5194-4E7A-AF5D-CA1EE9417E57}">
  <dimension ref="B2:D29"/>
  <sheetViews>
    <sheetView zoomScaleNormal="100" workbookViewId="0"/>
  </sheetViews>
  <sheetFormatPr defaultRowHeight="12.75"/>
  <cols>
    <col min="1" max="1" width="9.140625" style="4"/>
    <col min="2" max="2" width="51.7109375" style="4" bestFit="1" customWidth="1"/>
    <col min="3" max="3" width="20.7109375" style="4" customWidth="1"/>
    <col min="4" max="4" width="1.85546875" style="4" customWidth="1"/>
    <col min="5" max="16384" width="9.140625" style="4"/>
  </cols>
  <sheetData>
    <row r="2" spans="2:4">
      <c r="B2" s="1"/>
      <c r="C2" s="2"/>
      <c r="D2" s="3"/>
    </row>
    <row r="3" spans="2:4">
      <c r="B3" s="5" t="s">
        <v>0</v>
      </c>
      <c r="C3" s="6"/>
      <c r="D3" s="7"/>
    </row>
    <row r="4" spans="2:4">
      <c r="B4" s="8"/>
      <c r="C4" s="6"/>
      <c r="D4" s="7"/>
    </row>
    <row r="5" spans="2:4">
      <c r="B5" s="9" t="s">
        <v>1</v>
      </c>
      <c r="C5" s="10">
        <f>'Exhibit JP-2 PCAM Calculation'!P18/SUM('Exhibit JP-2 PCAM Calculation'!D15:O15)</f>
        <v>50.810383405074909</v>
      </c>
      <c r="D5" s="7"/>
    </row>
    <row r="6" spans="2:4">
      <c r="B6" s="9" t="s">
        <v>2</v>
      </c>
      <c r="C6" s="11">
        <f>('Exhibit JP-2 PCAM Calculation'!D9*(4/12))+('Exhibit JP-2 PCAM Calculation'!H9*(8/12))</f>
        <v>33.475890569777924</v>
      </c>
      <c r="D6" s="7"/>
    </row>
    <row r="7" spans="2:4">
      <c r="B7" s="9" t="s">
        <v>3</v>
      </c>
      <c r="C7" s="12">
        <f>+C5-C6</f>
        <v>17.334492835296984</v>
      </c>
      <c r="D7" s="7"/>
    </row>
    <row r="8" spans="2:4">
      <c r="B8" s="9"/>
      <c r="C8" s="13"/>
      <c r="D8" s="7"/>
    </row>
    <row r="9" spans="2:4">
      <c r="B9" s="9" t="s">
        <v>4</v>
      </c>
      <c r="C9" s="14">
        <f>SUM('Exhibit JP-2 PCAM Calculation'!D15:O15)</f>
        <v>4181079.2789999992</v>
      </c>
      <c r="D9" s="7"/>
    </row>
    <row r="10" spans="2:4">
      <c r="B10" s="15"/>
      <c r="C10" s="16"/>
      <c r="D10" s="7"/>
    </row>
    <row r="11" spans="2:4">
      <c r="B11" s="15" t="s">
        <v>5</v>
      </c>
      <c r="C11" s="16">
        <f>'Exhibit JP-2 PCAM Calculation'!P21</f>
        <v>72671800.687930256</v>
      </c>
      <c r="D11" s="7"/>
    </row>
    <row r="12" spans="2:4">
      <c r="B12" s="15"/>
      <c r="C12" s="16"/>
      <c r="D12" s="7"/>
    </row>
    <row r="13" spans="2:4">
      <c r="B13" s="9" t="s">
        <v>6</v>
      </c>
      <c r="C13" s="17">
        <v>0</v>
      </c>
      <c r="D13" s="7"/>
    </row>
    <row r="14" spans="2:4">
      <c r="B14" s="9" t="s">
        <v>7</v>
      </c>
      <c r="C14" s="18">
        <f>'Exhibit JP-2 PCAM Calculation'!P26</f>
        <v>68671800.687930256</v>
      </c>
      <c r="D14" s="7"/>
    </row>
    <row r="15" spans="2:4">
      <c r="B15" s="19"/>
      <c r="C15" s="20"/>
      <c r="D15" s="7"/>
    </row>
    <row r="16" spans="2:4">
      <c r="B16" s="15" t="s">
        <v>8</v>
      </c>
      <c r="C16" s="17">
        <f>'Exhibit JP-2 PCAM Calculation'!P33</f>
        <v>59404620.619137242</v>
      </c>
      <c r="D16" s="7"/>
    </row>
    <row r="17" spans="2:4">
      <c r="B17" s="15" t="s">
        <v>9</v>
      </c>
      <c r="C17" s="17">
        <f>SUM('Exhibit JP-2 PCAM Calculation'!D39:O39)</f>
        <v>6235305.4448600169</v>
      </c>
      <c r="D17" s="7"/>
    </row>
    <row r="18" spans="2:4">
      <c r="B18" s="15" t="s">
        <v>10</v>
      </c>
      <c r="C18" s="17">
        <f>SUM('Exhibit JP-2 PCAM Calculation'!D44:O44)</f>
        <v>703703.97514470248</v>
      </c>
      <c r="D18" s="7"/>
    </row>
    <row r="19" spans="2:4">
      <c r="B19" s="15"/>
      <c r="C19" s="17"/>
      <c r="D19" s="7"/>
    </row>
    <row r="20" spans="2:4">
      <c r="B20" s="15" t="s">
        <v>11</v>
      </c>
      <c r="C20" s="17">
        <f>'Exhibit JP-2 PCAM Calculation'!P47</f>
        <v>1052083.6277189106</v>
      </c>
      <c r="D20" s="7"/>
    </row>
    <row r="21" spans="2:4">
      <c r="B21" s="15" t="s">
        <v>12</v>
      </c>
      <c r="C21" s="17">
        <f>'Exhibit JP-2 PCAM Calculation'!P48</f>
        <v>1271584.0204806477</v>
      </c>
      <c r="D21" s="7"/>
    </row>
    <row r="22" spans="2:4">
      <c r="B22" s="15" t="s">
        <v>13</v>
      </c>
      <c r="C22" s="17">
        <f>'Exhibit JP-2 PCAM Calculation'!P49</f>
        <v>2799978.0501709878</v>
      </c>
      <c r="D22" s="7"/>
    </row>
    <row r="23" spans="2:4">
      <c r="B23" s="15"/>
      <c r="C23" s="6"/>
      <c r="D23" s="7"/>
    </row>
    <row r="24" spans="2:4" ht="13.5" thickBot="1">
      <c r="B24" s="19" t="s">
        <v>14</v>
      </c>
      <c r="C24" s="21">
        <f>C16+C17+C18+C20+C21+C22</f>
        <v>71467275.737512514</v>
      </c>
      <c r="D24" s="7"/>
    </row>
    <row r="25" spans="2:4" ht="13.5" thickTop="1">
      <c r="B25" s="22"/>
      <c r="C25" s="23"/>
      <c r="D25" s="7"/>
    </row>
    <row r="26" spans="2:4">
      <c r="B26" s="24" t="s">
        <v>15</v>
      </c>
      <c r="C26" s="6"/>
      <c r="D26" s="7"/>
    </row>
    <row r="27" spans="2:4">
      <c r="B27" s="25"/>
      <c r="C27" s="26"/>
      <c r="D27" s="27"/>
    </row>
    <row r="29" spans="2:4">
      <c r="C29" s="28">
        <f>C24-(SUM('Exhibit JP-2 PCAM Calculation'!D38:O39)+SUM('Exhibit JP-2 PCAM Calculation'!D44:O44)+'Exhibit JP-2 PCAM Calculation'!P47+'Exhibit JP-2 PCAM Calculation'!P48+'Exhibit JP-2 PCAM Calculation'!P49)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E9FF2F-B380-41C3-84D2-65FD56E3BD15}">
  <sheetPr>
    <pageSetUpPr fitToPage="1"/>
  </sheetPr>
  <dimension ref="A1:X55"/>
  <sheetViews>
    <sheetView tabSelected="1" zoomScale="90" zoomScaleNormal="90" workbookViewId="0">
      <pane ySplit="5" topLeftCell="A6" activePane="bottomLeft" state="frozen"/>
      <selection pane="bottomLeft"/>
    </sheetView>
  </sheetViews>
  <sheetFormatPr defaultRowHeight="12.75"/>
  <cols>
    <col min="1" max="1" width="5.5703125" customWidth="1"/>
    <col min="2" max="2" width="51.42578125" bestFit="1" customWidth="1"/>
    <col min="3" max="3" width="32" style="30" customWidth="1"/>
    <col min="4" max="16" width="14.7109375" customWidth="1"/>
    <col min="17" max="17" width="5.28515625" customWidth="1"/>
    <col min="18" max="18" width="13.85546875" customWidth="1"/>
    <col min="19" max="19" width="13.42578125" bestFit="1" customWidth="1"/>
    <col min="20" max="20" width="14.5703125" bestFit="1" customWidth="1"/>
    <col min="21" max="21" width="14.42578125" bestFit="1" customWidth="1"/>
    <col min="24" max="24" width="11.85546875" bestFit="1" customWidth="1"/>
  </cols>
  <sheetData>
    <row r="1" spans="1:16">
      <c r="A1" s="29" t="s">
        <v>16</v>
      </c>
    </row>
    <row r="2" spans="1:16">
      <c r="A2" s="29" t="s">
        <v>17</v>
      </c>
    </row>
    <row r="3" spans="1:16">
      <c r="A3" s="29" t="s">
        <v>18</v>
      </c>
    </row>
    <row r="5" spans="1:16" ht="25.5">
      <c r="A5" s="31" t="s">
        <v>19</v>
      </c>
      <c r="B5" s="32"/>
      <c r="E5" s="33"/>
      <c r="F5" s="33"/>
      <c r="G5" s="33"/>
      <c r="H5" s="33"/>
    </row>
    <row r="6" spans="1:16">
      <c r="A6" s="34" t="s">
        <v>20</v>
      </c>
      <c r="B6" s="32"/>
      <c r="C6" s="35"/>
      <c r="D6" s="33" t="s">
        <v>21</v>
      </c>
      <c r="E6" s="36"/>
      <c r="F6" s="36"/>
      <c r="G6" s="36"/>
      <c r="H6" s="33" t="s">
        <v>22</v>
      </c>
    </row>
    <row r="7" spans="1:16">
      <c r="A7" s="37">
        <v>1</v>
      </c>
      <c r="B7" s="38" t="s">
        <v>23</v>
      </c>
      <c r="C7" s="30" t="s">
        <v>24</v>
      </c>
      <c r="D7" s="39">
        <v>119524079.43418483</v>
      </c>
      <c r="E7" s="39"/>
      <c r="F7" s="97" t="s">
        <v>23</v>
      </c>
      <c r="G7" s="97"/>
      <c r="H7" s="39">
        <v>145191095.09510398</v>
      </c>
    </row>
    <row r="8" spans="1:16">
      <c r="A8" s="40">
        <v>2</v>
      </c>
      <c r="B8" t="s">
        <v>25</v>
      </c>
      <c r="C8" s="30" t="s">
        <v>26</v>
      </c>
      <c r="D8" s="41">
        <v>4081606.818594561</v>
      </c>
      <c r="E8" s="41"/>
      <c r="F8" s="98" t="s">
        <v>25</v>
      </c>
      <c r="G8" s="98"/>
      <c r="H8" s="42">
        <v>4081606.818594561</v>
      </c>
    </row>
    <row r="9" spans="1:16">
      <c r="A9" s="40">
        <v>3</v>
      </c>
      <c r="B9" t="s">
        <v>27</v>
      </c>
      <c r="C9" s="30" t="str">
        <f>"Line "&amp;A7&amp;" / Line "&amp;A8</f>
        <v>Line 1 / Line 2</v>
      </c>
      <c r="D9" s="43">
        <f>+D7/D8</f>
        <v>29.283584810195197</v>
      </c>
      <c r="E9" s="44"/>
      <c r="F9" s="98" t="s">
        <v>28</v>
      </c>
      <c r="G9" s="98"/>
      <c r="H9" s="45">
        <f>H7/H8</f>
        <v>35.572043449569286</v>
      </c>
      <c r="I9" s="46"/>
    </row>
    <row r="10" spans="1:16">
      <c r="A10" s="40" t="s">
        <v>29</v>
      </c>
      <c r="B10" t="s">
        <v>30</v>
      </c>
      <c r="C10" s="30" t="s">
        <v>31</v>
      </c>
      <c r="D10" s="45">
        <v>24.906974445292967</v>
      </c>
      <c r="E10" s="44"/>
      <c r="F10" s="44"/>
      <c r="G10" s="44"/>
      <c r="H10" s="44"/>
      <c r="I10" s="46"/>
    </row>
    <row r="11" spans="1:16">
      <c r="A11" s="40" t="s">
        <v>32</v>
      </c>
      <c r="B11" t="s">
        <v>33</v>
      </c>
      <c r="C11" s="30" t="s">
        <v>34</v>
      </c>
      <c r="D11" s="45">
        <f>D9-D10</f>
        <v>4.3766103649022305</v>
      </c>
      <c r="E11" s="44"/>
      <c r="F11" s="44"/>
      <c r="G11" s="44"/>
      <c r="H11" s="44"/>
      <c r="I11" s="46"/>
    </row>
    <row r="12" spans="1:16">
      <c r="A12" s="47"/>
      <c r="B12" s="32"/>
      <c r="D12" s="36"/>
      <c r="E12" s="36"/>
      <c r="F12" s="36"/>
      <c r="G12" s="36"/>
    </row>
    <row r="13" spans="1:16">
      <c r="A13" s="48" t="s">
        <v>35</v>
      </c>
      <c r="B13" s="49"/>
      <c r="D13" s="50">
        <v>44562</v>
      </c>
      <c r="E13" s="50">
        <f>EDATE(D13,1)</f>
        <v>44593</v>
      </c>
      <c r="F13" s="50">
        <f t="shared" ref="F13:O13" si="0">EDATE(E13,1)</f>
        <v>44621</v>
      </c>
      <c r="G13" s="50">
        <f t="shared" si="0"/>
        <v>44652</v>
      </c>
      <c r="H13" s="50">
        <f t="shared" si="0"/>
        <v>44682</v>
      </c>
      <c r="I13" s="50">
        <f t="shared" si="0"/>
        <v>44713</v>
      </c>
      <c r="J13" s="50">
        <f t="shared" si="0"/>
        <v>44743</v>
      </c>
      <c r="K13" s="50">
        <f t="shared" si="0"/>
        <v>44774</v>
      </c>
      <c r="L13" s="50">
        <f t="shared" si="0"/>
        <v>44805</v>
      </c>
      <c r="M13" s="50">
        <f t="shared" si="0"/>
        <v>44835</v>
      </c>
      <c r="N13" s="50">
        <f t="shared" si="0"/>
        <v>44866</v>
      </c>
      <c r="O13" s="50">
        <f t="shared" si="0"/>
        <v>44896</v>
      </c>
      <c r="P13" s="51" t="s">
        <v>36</v>
      </c>
    </row>
    <row r="14" spans="1:16">
      <c r="A14" s="37">
        <v>4</v>
      </c>
      <c r="B14" s="49" t="s">
        <v>37</v>
      </c>
      <c r="C14" s="30" t="str">
        <f>"Line "&amp;A9</f>
        <v>Line 3</v>
      </c>
      <c r="D14" s="52">
        <f>$D$9</f>
        <v>29.283584810195197</v>
      </c>
      <c r="E14" s="52">
        <f t="shared" ref="E14:G14" si="1">$D$9</f>
        <v>29.283584810195197</v>
      </c>
      <c r="F14" s="52">
        <f t="shared" si="1"/>
        <v>29.283584810195197</v>
      </c>
      <c r="G14" s="52">
        <f t="shared" si="1"/>
        <v>29.283584810195197</v>
      </c>
      <c r="H14" s="52">
        <f>$H$9</f>
        <v>35.572043449569286</v>
      </c>
      <c r="I14" s="52">
        <f t="shared" ref="I14:O14" si="2">$H$9</f>
        <v>35.572043449569286</v>
      </c>
      <c r="J14" s="52">
        <f t="shared" si="2"/>
        <v>35.572043449569286</v>
      </c>
      <c r="K14" s="52">
        <f t="shared" si="2"/>
        <v>35.572043449569286</v>
      </c>
      <c r="L14" s="52">
        <f t="shared" si="2"/>
        <v>35.572043449569286</v>
      </c>
      <c r="M14" s="52">
        <f t="shared" si="2"/>
        <v>35.572043449569286</v>
      </c>
      <c r="N14" s="52">
        <f t="shared" si="2"/>
        <v>35.572043449569286</v>
      </c>
      <c r="O14" s="52">
        <f t="shared" si="2"/>
        <v>35.572043449569286</v>
      </c>
    </row>
    <row r="15" spans="1:16">
      <c r="A15" s="37">
        <v>5</v>
      </c>
      <c r="B15" s="49" t="s">
        <v>38</v>
      </c>
      <c r="C15" s="30" t="s">
        <v>26</v>
      </c>
      <c r="D15" s="53">
        <v>435632.30099999998</v>
      </c>
      <c r="E15" s="53">
        <v>345609.62400000001</v>
      </c>
      <c r="F15" s="53">
        <v>322249.19</v>
      </c>
      <c r="G15" s="53">
        <v>321197.15399999998</v>
      </c>
      <c r="H15" s="53">
        <v>286307.02300000004</v>
      </c>
      <c r="I15" s="53">
        <v>291422.326</v>
      </c>
      <c r="J15" s="53">
        <v>383373.005</v>
      </c>
      <c r="K15" s="53">
        <v>387859.12199999997</v>
      </c>
      <c r="L15" s="53">
        <v>301832.24600000004</v>
      </c>
      <c r="M15" s="53">
        <v>278671.33299999998</v>
      </c>
      <c r="N15" s="53">
        <v>388113.49599999998</v>
      </c>
      <c r="O15" s="53">
        <v>438812.45900000003</v>
      </c>
    </row>
    <row r="16" spans="1:16">
      <c r="A16" s="37">
        <v>6</v>
      </c>
      <c r="B16" s="54" t="s">
        <v>39</v>
      </c>
      <c r="C16" s="55" t="s">
        <v>40</v>
      </c>
      <c r="D16" s="56">
        <f>D14*D15</f>
        <v>12756875.432393981</v>
      </c>
      <c r="E16" s="56">
        <f t="shared" ref="E16:O16" si="3">E14*E15</f>
        <v>10120688.735623674</v>
      </c>
      <c r="F16" s="56">
        <f t="shared" si="3"/>
        <v>9436611.4853817057</v>
      </c>
      <c r="G16" s="56">
        <f t="shared" si="3"/>
        <v>9405804.0999523271</v>
      </c>
      <c r="H16" s="56">
        <f t="shared" si="3"/>
        <v>10184525.862072835</v>
      </c>
      <c r="I16" s="56">
        <f t="shared" si="3"/>
        <v>10366487.642646546</v>
      </c>
      <c r="J16" s="56">
        <f t="shared" si="3"/>
        <v>13637361.191251943</v>
      </c>
      <c r="K16" s="56">
        <f t="shared" si="3"/>
        <v>13796941.540095793</v>
      </c>
      <c r="L16" s="56">
        <f t="shared" si="3"/>
        <v>10736789.769193087</v>
      </c>
      <c r="M16" s="56">
        <f t="shared" si="3"/>
        <v>9912908.7656253912</v>
      </c>
      <c r="N16" s="56">
        <f t="shared" si="3"/>
        <v>13805990.143076235</v>
      </c>
      <c r="O16" s="56">
        <f t="shared" si="3"/>
        <v>15609455.857760342</v>
      </c>
      <c r="P16" s="57">
        <f>SUM(D16:O16)</f>
        <v>139770440.52507386</v>
      </c>
    </row>
    <row r="17" spans="1:24">
      <c r="A17" s="37"/>
      <c r="B17" s="58"/>
      <c r="C17" s="59"/>
      <c r="D17" s="60"/>
      <c r="E17" s="60"/>
      <c r="F17" s="60"/>
      <c r="G17" s="60"/>
      <c r="H17" s="61"/>
      <c r="I17" s="61"/>
      <c r="J17" s="61"/>
      <c r="K17" s="61"/>
      <c r="L17" s="61"/>
      <c r="M17" s="61"/>
      <c r="N17" s="61"/>
      <c r="O17" s="61"/>
      <c r="P17" s="61"/>
    </row>
    <row r="18" spans="1:24">
      <c r="A18" s="37">
        <f>MAX($A$13:A17)+1</f>
        <v>7</v>
      </c>
      <c r="B18" s="62" t="s">
        <v>41</v>
      </c>
      <c r="C18" s="30" t="s">
        <v>42</v>
      </c>
      <c r="D18" s="63">
        <v>18931287.781357683</v>
      </c>
      <c r="E18" s="63">
        <v>12536033.639572872</v>
      </c>
      <c r="F18" s="63">
        <v>9763843.5252451506</v>
      </c>
      <c r="G18" s="63">
        <v>11709037.415657381</v>
      </c>
      <c r="H18" s="63">
        <v>11567819.389110036</v>
      </c>
      <c r="I18" s="63">
        <v>9031791.7476960272</v>
      </c>
      <c r="J18" s="63">
        <v>18769502.123916987</v>
      </c>
      <c r="K18" s="63">
        <v>20832792.704315666</v>
      </c>
      <c r="L18" s="63">
        <v>14980446.806568744</v>
      </c>
      <c r="M18" s="63">
        <v>10647665.564246854</v>
      </c>
      <c r="N18" s="63">
        <v>19509338.367267311</v>
      </c>
      <c r="O18" s="63">
        <v>54162682.148049399</v>
      </c>
      <c r="P18" s="57">
        <f>SUM(D18:O18)</f>
        <v>212442241.21300411</v>
      </c>
    </row>
    <row r="19" spans="1:24">
      <c r="A19" s="37"/>
      <c r="B19" s="62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</row>
    <row r="20" spans="1:24">
      <c r="A20" s="37">
        <f>MAX($A$13:A19)+1</f>
        <v>8</v>
      </c>
      <c r="B20" s="54" t="s">
        <v>43</v>
      </c>
      <c r="C20" s="30" t="str">
        <f>"Line "&amp;A18&amp;" - Line "&amp;A16</f>
        <v>Line 7 - Line 6</v>
      </c>
      <c r="D20" s="56">
        <f t="shared" ref="D20:O20" si="4">+D18-D16</f>
        <v>6174412.3489637021</v>
      </c>
      <c r="E20" s="56">
        <f t="shared" si="4"/>
        <v>2415344.9039491974</v>
      </c>
      <c r="F20" s="56">
        <f t="shared" si="4"/>
        <v>327232.03986344486</v>
      </c>
      <c r="G20" s="56">
        <f t="shared" si="4"/>
        <v>2303233.3157050535</v>
      </c>
      <c r="H20" s="56">
        <f t="shared" si="4"/>
        <v>1383293.5270372014</v>
      </c>
      <c r="I20" s="56">
        <f t="shared" si="4"/>
        <v>-1334695.8949505184</v>
      </c>
      <c r="J20" s="56">
        <f t="shared" si="4"/>
        <v>5132140.9326650444</v>
      </c>
      <c r="K20" s="56">
        <f t="shared" si="4"/>
        <v>7035851.164219873</v>
      </c>
      <c r="L20" s="56">
        <f t="shared" si="4"/>
        <v>4243657.0373756569</v>
      </c>
      <c r="M20" s="56">
        <f t="shared" si="4"/>
        <v>734756.79862146266</v>
      </c>
      <c r="N20" s="56">
        <f t="shared" si="4"/>
        <v>5703348.2241910752</v>
      </c>
      <c r="O20" s="56">
        <f t="shared" si="4"/>
        <v>38553226.290289059</v>
      </c>
      <c r="P20" s="65"/>
    </row>
    <row r="21" spans="1:24">
      <c r="A21" s="37">
        <f>MAX($A$13:A20)+1</f>
        <v>9</v>
      </c>
      <c r="B21" s="54" t="s">
        <v>44</v>
      </c>
      <c r="C21" s="66" t="str">
        <f>"Line "&amp;A20&amp;" + Prior Month Line "&amp;A21</f>
        <v>Line 8 + Prior Month Line 9</v>
      </c>
      <c r="D21" s="67">
        <f>+D20</f>
        <v>6174412.3489637021</v>
      </c>
      <c r="E21" s="67">
        <f t="shared" ref="E21:J21" si="5">+E20+D21</f>
        <v>8589757.2529128995</v>
      </c>
      <c r="F21" s="67">
        <f t="shared" si="5"/>
        <v>8916989.2927763443</v>
      </c>
      <c r="G21" s="67">
        <f t="shared" si="5"/>
        <v>11220222.608481398</v>
      </c>
      <c r="H21" s="67">
        <f t="shared" si="5"/>
        <v>12603516.135518599</v>
      </c>
      <c r="I21" s="67">
        <f t="shared" si="5"/>
        <v>11268820.240568081</v>
      </c>
      <c r="J21" s="67">
        <f t="shared" si="5"/>
        <v>16400961.173233125</v>
      </c>
      <c r="K21" s="67">
        <f>+K20+J21</f>
        <v>23436812.337453</v>
      </c>
      <c r="L21" s="67">
        <f>+L20+K21</f>
        <v>27680469.374828659</v>
      </c>
      <c r="M21" s="67">
        <f>+M20+L21</f>
        <v>28415226.17345012</v>
      </c>
      <c r="N21" s="67">
        <f>+N20+M21</f>
        <v>34118574.397641197</v>
      </c>
      <c r="O21" s="67">
        <f>+O20+N21</f>
        <v>72671800.687930256</v>
      </c>
      <c r="P21" s="68">
        <f>+O21</f>
        <v>72671800.687930256</v>
      </c>
    </row>
    <row r="22" spans="1:24">
      <c r="A22" s="37"/>
      <c r="B22" s="54"/>
      <c r="C22" s="66"/>
      <c r="D22" s="69"/>
      <c r="E22" s="69"/>
      <c r="F22" s="69"/>
      <c r="G22" s="69"/>
      <c r="H22" s="70"/>
      <c r="I22" s="70"/>
      <c r="J22" s="70"/>
      <c r="K22" s="70"/>
      <c r="L22" s="70"/>
      <c r="M22" s="70"/>
      <c r="N22" s="70"/>
      <c r="O22" s="70"/>
      <c r="P22" s="71"/>
    </row>
    <row r="23" spans="1:24">
      <c r="A23" s="72" t="s">
        <v>45</v>
      </c>
      <c r="B23" s="54"/>
      <c r="C23" s="73"/>
      <c r="D23" s="69"/>
      <c r="E23" s="69"/>
      <c r="F23" s="69"/>
      <c r="G23" s="69"/>
      <c r="H23" s="71"/>
      <c r="I23" s="71"/>
      <c r="J23" s="71"/>
      <c r="K23" s="71"/>
      <c r="L23" s="71"/>
      <c r="M23" s="71"/>
      <c r="N23" s="71"/>
      <c r="O23" s="71"/>
    </row>
    <row r="24" spans="1:24">
      <c r="A24" s="37">
        <f>MAX($A$13:A23)+1</f>
        <v>10</v>
      </c>
      <c r="B24" s="62" t="s">
        <v>46</v>
      </c>
      <c r="C24" s="73"/>
      <c r="D24" s="69"/>
      <c r="E24" s="69"/>
      <c r="F24" s="69"/>
      <c r="G24" s="69"/>
      <c r="H24" s="71"/>
      <c r="I24" s="71"/>
      <c r="J24" s="71"/>
      <c r="K24" s="71"/>
      <c r="L24" s="71"/>
      <c r="M24" s="71"/>
      <c r="N24" s="71"/>
      <c r="O24" s="71"/>
      <c r="P24" s="61">
        <v>4000000</v>
      </c>
      <c r="Q24" s="71"/>
      <c r="R24" s="28"/>
      <c r="S24" s="28"/>
      <c r="T24" s="28"/>
    </row>
    <row r="25" spans="1:24">
      <c r="A25" s="37">
        <f>MAX($A$13:A24)+1</f>
        <v>11</v>
      </c>
      <c r="B25" s="62" t="s">
        <v>47</v>
      </c>
      <c r="C25" s="73"/>
      <c r="D25" s="74">
        <f>D26</f>
        <v>2174412.3489637021</v>
      </c>
      <c r="E25" s="74">
        <f>E26-D26</f>
        <v>2415344.9039491974</v>
      </c>
      <c r="F25" s="74">
        <f>F26-E26</f>
        <v>327232.03986344486</v>
      </c>
      <c r="G25" s="74">
        <f>G26-F26</f>
        <v>2303233.3157050535</v>
      </c>
      <c r="H25" s="74">
        <f>H26-G26</f>
        <v>1383293.5270372014</v>
      </c>
      <c r="I25" s="74">
        <f t="shared" ref="I25:O25" si="6">I26-H26</f>
        <v>-1334695.8949505184</v>
      </c>
      <c r="J25" s="74">
        <f t="shared" si="6"/>
        <v>5132140.9326650444</v>
      </c>
      <c r="K25" s="74">
        <f t="shared" si="6"/>
        <v>7035851.1642198749</v>
      </c>
      <c r="L25" s="74">
        <f t="shared" si="6"/>
        <v>4243657.0373756588</v>
      </c>
      <c r="M25" s="74">
        <f t="shared" si="6"/>
        <v>734756.7986214608</v>
      </c>
      <c r="N25" s="74">
        <f t="shared" si="6"/>
        <v>5703348.2241910771</v>
      </c>
      <c r="O25" s="74">
        <f t="shared" si="6"/>
        <v>38553226.290289059</v>
      </c>
      <c r="P25" s="71"/>
      <c r="R25" s="28"/>
      <c r="S25" s="28"/>
      <c r="T25" s="28"/>
    </row>
    <row r="26" spans="1:24" ht="12.75" customHeight="1">
      <c r="A26" s="37">
        <f>MAX($A$13:A25)+1</f>
        <v>12</v>
      </c>
      <c r="B26" s="62" t="s">
        <v>48</v>
      </c>
      <c r="C26" s="73"/>
      <c r="D26" s="67">
        <f t="shared" ref="D26:O26" si="7">IF(OR($P$21&gt;$P$24,$P$21&lt;-$P$24),IF(AND($P$21&gt;$P$24,D21&gt;$P$24),D21-$P$24,IF(AND($P$21&lt;-$P$24,D21&lt;-$P$24),D21+$P$24,0)),0)</f>
        <v>2174412.3489637021</v>
      </c>
      <c r="E26" s="67">
        <f t="shared" si="7"/>
        <v>4589757.2529128995</v>
      </c>
      <c r="F26" s="67">
        <f t="shared" si="7"/>
        <v>4916989.2927763443</v>
      </c>
      <c r="G26" s="67">
        <f t="shared" si="7"/>
        <v>7220222.6084813979</v>
      </c>
      <c r="H26" s="67">
        <f t="shared" si="7"/>
        <v>8603516.1355185993</v>
      </c>
      <c r="I26" s="67">
        <f t="shared" si="7"/>
        <v>7268820.2405680809</v>
      </c>
      <c r="J26" s="67">
        <f t="shared" si="7"/>
        <v>12400961.173233125</v>
      </c>
      <c r="K26" s="67">
        <f t="shared" si="7"/>
        <v>19436812.337453</v>
      </c>
      <c r="L26" s="67">
        <f t="shared" si="7"/>
        <v>23680469.374828659</v>
      </c>
      <c r="M26" s="67">
        <f t="shared" si="7"/>
        <v>24415226.17345012</v>
      </c>
      <c r="N26" s="67">
        <f t="shared" si="7"/>
        <v>30118574.397641197</v>
      </c>
      <c r="O26" s="67">
        <f t="shared" si="7"/>
        <v>68671800.687930256</v>
      </c>
      <c r="P26" s="67">
        <f>+O26</f>
        <v>68671800.687930256</v>
      </c>
      <c r="R26" s="28"/>
      <c r="S26" s="28"/>
      <c r="T26" s="28"/>
    </row>
    <row r="27" spans="1:24">
      <c r="A27" s="37"/>
      <c r="B27" s="62"/>
      <c r="C27" s="73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71"/>
      <c r="R27" s="99" t="s">
        <v>49</v>
      </c>
      <c r="S27" s="99"/>
      <c r="T27" s="99"/>
      <c r="U27" s="99"/>
    </row>
    <row r="28" spans="1:24">
      <c r="A28" s="58" t="s">
        <v>50</v>
      </c>
      <c r="B28" s="62"/>
      <c r="C28" s="73"/>
      <c r="D28" s="69"/>
      <c r="E28" s="69"/>
      <c r="F28" s="69"/>
      <c r="G28" s="69"/>
      <c r="H28" s="71"/>
      <c r="I28" s="71"/>
      <c r="J28" s="71"/>
      <c r="K28" s="71"/>
      <c r="L28" s="71"/>
      <c r="M28" s="71"/>
      <c r="N28" s="71"/>
      <c r="O28" s="71"/>
      <c r="R28" t="s">
        <v>51</v>
      </c>
      <c r="S28" s="75" t="s">
        <v>52</v>
      </c>
      <c r="T28" t="s">
        <v>53</v>
      </c>
      <c r="U28" t="s">
        <v>54</v>
      </c>
    </row>
    <row r="29" spans="1:24" ht="25.5">
      <c r="A29" s="37">
        <f>MAX($A$13:A28)+1</f>
        <v>13</v>
      </c>
      <c r="B29" s="76" t="s">
        <v>55</v>
      </c>
      <c r="C29" s="73"/>
      <c r="D29" s="69">
        <f>IF(D26=0,0,IF(AND($P$21&gt;$P$24,$P$21&lt;$S$29),D25*$T$29,IF(AND($P$21&gt;$S$29,D26&lt;($S$29-$R$29)),D25*$T$29,IF(AND($P$21&gt;$S$29,D26&gt;($S$29-$R$29)),($S$29-$R$29)*$T$29,0))))</f>
        <v>1087206.174481851</v>
      </c>
      <c r="E29" s="69">
        <f>IF(E26=0,SUM($D$29:D29),IF(AND($P$21&gt;$P$24,$P$21&lt;$S$29),E25*$T$29,IF(AND($P$21&gt;$S$29,E26&lt;($S$29-$R$29)),E25*$T$29,IF(AND($P$21&gt;$S$29,E26&gt;($S$29-$R$29)),(($S$29-$R$29)*$T$29)-SUM($D$29:D29),0))))</f>
        <v>1207672.4519745987</v>
      </c>
      <c r="F29" s="69">
        <f>IF(F26=0,SUM($D$29:E29),IF(AND($P$21&gt;$P$24,$P$21&lt;$S$29),F25*$T$29,IF(AND($P$21&gt;$S$29,F26&lt;($S$29-$R$29)),F25*$T$29,IF(AND($P$21&gt;$S$29,F26&gt;($S$29-$R$29)),(($S$29-$R$29)*$T$29)-SUM($D$29:E29),0))))</f>
        <v>163616.01993172243</v>
      </c>
      <c r="G29" s="69">
        <f>IF(G26=0,SUM($D$29:F29),IF(AND($P$21&gt;$P$24,$P$21&lt;$S$29),G25*$T$29,IF(AND($P$21&gt;$S$29,G26&lt;($S$29-$R$29)),G25*$T$29,IF(AND($P$21&gt;$S$29,G26&gt;($S$29-$R$29)),(($S$29-$R$29)*$T$29)-SUM($D$29:F29),0))))</f>
        <v>541505.35361182783</v>
      </c>
      <c r="H29" s="69">
        <f>IF(H26=0,SUM($D$29:G29),IF(AND($P$21&gt;$P$24,$P$21&lt;$S$29),H25*$T$29,IF(AND($P$21&gt;$S$29,H26&lt;($S$29-$R$29)),H25*$T$29,IF(AND($P$21&gt;$S$29,H26&gt;($S$29-$R$29)),(($S$29-$R$29)*$T$29)-SUM($D$29:G29),0))))</f>
        <v>0</v>
      </c>
      <c r="I29" s="69">
        <f>IF(I26=0,SUM($D$29:H29),IF(AND($P$21&gt;$P$24,$P$21&lt;$S$29),I25*$T$29,IF(AND($P$21&gt;$S$29,I26&lt;($S$29-$R$29)),I25*$T$29,IF(AND($P$21&gt;$S$29,I26&gt;($S$29-$R$29)),(($S$29-$R$29)*$T$29)-SUM($D$29:H29),0))))</f>
        <v>0</v>
      </c>
      <c r="J29" s="69">
        <f>IF(J26=0,SUM($D$29:I29),IF(AND($P$21&gt;$P$24,$P$21&lt;$S$29),J25*$T$29,IF(AND($P$21&gt;$S$29,J26&lt;($S$29-$R$29)),J25*$T$29,IF(AND($P$21&gt;$S$29,J26&gt;($S$29-$R$29)),(($S$29-$R$29)*$T$29)-SUM($D$29:I29),0))))</f>
        <v>0</v>
      </c>
      <c r="K29" s="69">
        <f>IF(K26=0,SUM($D$29:J29),IF(AND($P$21&gt;$P$24,$P$21&lt;$S$29),K25*$T$29,IF(AND($P$21&gt;$S$29,K26&lt;($S$29-$R$29)),K25*$T$29,IF(AND($P$21&gt;$S$29,K26&gt;($S$29-$R$29)),(($S$29-$R$29)*$T$29)-SUM($D$29:J29),0))))</f>
        <v>0</v>
      </c>
      <c r="L29" s="69">
        <f>IF(L26=0,SUM($D$29:K29),IF(AND($P$21&gt;$P$24,$P$21&lt;$S$29),L25*$T$29,IF(AND($P$21&gt;$S$29,L26&lt;($S$29-$R$29)),L25*$T$29,IF(AND($P$21&gt;$S$29,L26&gt;($S$29-$R$29)),(($S$29-$R$29)*$T$29)-SUM($D$29:K29),0))))</f>
        <v>0</v>
      </c>
      <c r="M29" s="69">
        <f>IF(M26=0,SUM($D$29:L29),IF(AND($P$21&gt;$P$24,$P$21&lt;$S$29),M25*$T$29,IF(AND($P$21&gt;$S$29,M26&lt;($S$29-$R$29)),M25*$T$29,IF(AND($P$21&gt;$S$29,M26&gt;($S$29-$R$29)),(($S$29-$R$29)*$T$29)-SUM($D$29:L29),0))))</f>
        <v>0</v>
      </c>
      <c r="N29" s="69">
        <f>IF(N26=0,SUM($D$29:M29),IF(AND($P$21&gt;$P$24,$P$21&lt;$S$29),N25*$T$29,IF(AND($P$21&gt;$S$29,N26&lt;($S$29-$R$29)),N25*$T$29,IF(AND($P$21&gt;$S$29,N26&gt;($S$29-$R$29)),(($S$29-$R$29)*$T$29)-SUM($D$29:M29),0))))</f>
        <v>0</v>
      </c>
      <c r="O29" s="69">
        <f>IF(O26=0,SUM($D$29:N29),IF(AND($P$21&gt;$P$24,$P$21&lt;$S$29),O25*$T$29,IF(AND($P$21&gt;$S$29,O26&lt;($S$29-$R$29)),O25*$T$29,IF(AND($P$21&gt;$S$29,O26&gt;($S$29-$R$29)),(($S$29-$R$29)*$T$29)-SUM($D$29:N29),0))))</f>
        <v>0</v>
      </c>
      <c r="P29" s="77"/>
      <c r="R29" s="39">
        <v>4000000</v>
      </c>
      <c r="S29" s="39">
        <v>10000000</v>
      </c>
      <c r="T29" s="78">
        <v>0.5</v>
      </c>
      <c r="U29" s="78">
        <v>0.5</v>
      </c>
    </row>
    <row r="30" spans="1:24">
      <c r="A30" s="37">
        <f>MAX($A$13:A29)+1</f>
        <v>14</v>
      </c>
      <c r="B30" s="76" t="s">
        <v>56</v>
      </c>
      <c r="C30" s="73"/>
      <c r="D30" s="79">
        <f>IF(D26=0,0,IF(AND($P$21&gt;$R$30,D26&gt;($S$29-$R$29)),(D25-(D29/$T$29))*$T$30,0))</f>
        <v>0</v>
      </c>
      <c r="E30" s="79">
        <f>IF(E26=0,SUM($D$30:D30),IF(AND($P$21&gt;$R$30,E26&gt;($S$29-$R$29)),(E25-(E29/$T$29))*$T$30,0))</f>
        <v>0</v>
      </c>
      <c r="F30" s="79">
        <f>IF(F26=0,SUM($D$30:E30),IF(AND($P$21&gt;$R$30,F26&gt;($S$29-$R$29)),(F25-(F29/$T$29))*$T$30,0))</f>
        <v>0</v>
      </c>
      <c r="G30" s="79">
        <f>IF(G26=0,SUM($D$30:F30),IF(AND($P$21&gt;$R$30,G26&gt;($S$29-$R$29)),(G25-(G29/$T$29))*$T$30,0))</f>
        <v>1098200.3476332582</v>
      </c>
      <c r="H30" s="79">
        <f>IF(H26=0,SUM($D$30:G30),IF(AND($P$21&gt;$R$30,H26&gt;($S$29-$R$29)),(H25-(H29/$T$29))*$T$30,0))</f>
        <v>1244964.1743334814</v>
      </c>
      <c r="I30" s="79">
        <f>IF(I26=0,SUM($D$30:H30),IF(AND($P$21&gt;$R$30,I26&gt;($S$29-$R$29)),(I25-(I29/$T$29))*$T$30,0))</f>
        <v>-1201226.3054554665</v>
      </c>
      <c r="J30" s="79">
        <f>IF(J26=0,SUM($D$30:I30),IF(AND($P$21&gt;$R$30,J26&gt;($S$29-$R$29)),(J25-(J29/$T$29))*$T$30,0))</f>
        <v>4618926.8393985406</v>
      </c>
      <c r="K30" s="79">
        <f>IF(K26=0,SUM($D$30:J30),IF(AND($P$21&gt;$R$30,K26&gt;($S$29-$R$29)),(K25-(K29/$T$29))*$T$30,0))</f>
        <v>6332266.0477978876</v>
      </c>
      <c r="L30" s="79">
        <f>IF(L26=0,SUM($D$30:K30),IF(AND($P$21&gt;$R$30,L26&gt;($S$29-$R$29)),(L25-(L29/$T$29))*$T$30,0))</f>
        <v>3819291.333638093</v>
      </c>
      <c r="M30" s="79">
        <f>IF(M26=0,SUM($D$30:L30),IF(AND($P$21&gt;$R$30,M26&gt;($S$29-$R$29)),(M25-(M29/$T$29))*$T$30,0))</f>
        <v>661281.11875931476</v>
      </c>
      <c r="N30" s="79">
        <f>IF(N26=0,SUM($D$30:M30),IF(AND($P$21&gt;$R$30,N26&gt;($S$29-$R$29)),(N25-(N29/$T$29))*$T$30,0))</f>
        <v>5133013.4017719692</v>
      </c>
      <c r="O30" s="79">
        <f>IF(O26=0,SUM($D$30:N30),IF(AND($P$21&gt;$R$30,O26&gt;($S$29-$R$29)),(O25-(O29/$T$29))*$T$30,0))</f>
        <v>34697903.661260158</v>
      </c>
      <c r="P30" s="77"/>
      <c r="R30" s="80">
        <v>10000000</v>
      </c>
      <c r="S30" s="61"/>
      <c r="T30" s="78">
        <v>0.9</v>
      </c>
      <c r="U30" s="78">
        <v>0.1</v>
      </c>
    </row>
    <row r="31" spans="1:24" ht="25.5">
      <c r="A31" s="37">
        <f>MAX($A$13:A30)+1</f>
        <v>15</v>
      </c>
      <c r="B31" s="76" t="s">
        <v>57</v>
      </c>
      <c r="C31" s="73"/>
      <c r="D31" s="79">
        <f>IF(D26=0,0,IF(AND($P$21&lt;$R$31,$P$21&gt;$S$31),D25*$T$31,IF(AND($P$21&lt;$S$31,D26&gt;($S$31-$R$31)),D25*$T$31,IF(AND($P$21&lt;$S$31,D26&lt;($S$31-$R$31)),($S$31-$R$31),0))))</f>
        <v>0</v>
      </c>
      <c r="E31" s="79">
        <f>IF(E26=0,-SUM($D$31:D31),IF(AND($P$21&lt;$R$31,$P$21&gt;$S$31),E25*$T$31,IF(AND($P$21&lt;$S$31,E26&gt;($S$31-$R$31)),E25*$T$31,IF(AND($P$21&lt;$S$31,E26&lt;($S$31-$R$31)),(($S$31-$R$31)*$T$31)-SUM($D$31:D31),0))))</f>
        <v>0</v>
      </c>
      <c r="F31" s="79">
        <f>IF(F26=0,-SUM($D$31:E31),IF(AND($P$21&lt;$R$31,$P$21&gt;$S$31),F25*$T$31,IF(AND($P$21&lt;$S$31,F26&gt;($S$31-$R$31)),F25*$T$31,IF(AND($P$21&lt;$S$31,F26&lt;($S$31-$R$31)),(($S$31-$R$31)*$T$31)-SUM($D$31:E31),0))))</f>
        <v>0</v>
      </c>
      <c r="G31" s="79">
        <f>IF(G26=0,-SUM($D$31:F31),IF(AND($P$21&lt;$R$31,$P$21&gt;$S$31),G25*$T$31,IF(AND($P$21&lt;$S$31,G26&gt;($S$31-$R$31)),G25*$T$31,IF(AND($P$21&lt;$S$31,G26&lt;($S$31-$R$31)),(($S$31-$R$31)*$T$31)-SUM($D$31:F31),0))))</f>
        <v>0</v>
      </c>
      <c r="H31" s="79">
        <f>IF(H26=0,-SUM($D$31:G31),IF(AND($P$21&lt;$R$31,$P$21&gt;$S$31),H25*$T$31,IF(AND($P$21&lt;$S$31,H26&gt;($S$31-$R$31)),H25*$T$31,IF(AND($P$21&lt;$S$31,H26&lt;($S$31-$R$31)),(($S$31-$R$31)*$T$31)-SUM($D$31:G31),0))))</f>
        <v>0</v>
      </c>
      <c r="I31" s="79">
        <f>IF(I26=0,-SUM($D$31:H31),IF(AND($P$21&lt;$R$31,$P$21&gt;$S$31),I25*$T$31,IF(AND($P$21&lt;$S$31,I26&gt;($S$31-$R$31)),I25*$T$31,IF(AND($P$21&lt;$S$31,I26&lt;($S$31-$R$31)),(($S$31-$R$31)*$T$31)-SUM($D$31:H31),0))))</f>
        <v>0</v>
      </c>
      <c r="J31" s="79">
        <f>IF(J26=0,-SUM($D$31:I31),IF(AND($P$21&lt;$R$31,$P$21&gt;$S$31),J25*$T$31,IF(AND($P$21&lt;$S$31,J26&gt;($S$31-$R$31)),J25*$T$31,IF(AND($P$21&lt;$S$31,J26&lt;($S$31-$R$31)),(($S$31-$R$31)*$T$31)-SUM($D$31:I31),0))))</f>
        <v>0</v>
      </c>
      <c r="K31" s="79">
        <f>IF(K26=0,-SUM($D$31:J31),IF(AND($P$21&lt;$R$31,$P$21&gt;$S$31),K25*$T$31,IF(AND($P$21&lt;$S$31,K26&gt;($S$31-$R$31)),K25*$T$31,IF(AND($P$21&lt;$S$31,K26&lt;($S$31-$R$31)),(($S$31-$R$31)*$T$31)-SUM($D$31:J31),0))))</f>
        <v>0</v>
      </c>
      <c r="L31" s="79">
        <f>IF(L26=0,-SUM($D$31:K31),IF(AND($P$21&lt;$R$31,$P$21&gt;$S$31),L25*$T$31,IF(AND($P$21&lt;$S$31,L26&gt;($S$31-$R$31)),L25*$T$31,IF(AND($P$21&lt;$S$31,L26&lt;($S$31-$R$31)),(($S$31-$R$31)*$T$31)-SUM($D$31:K31),0))))</f>
        <v>0</v>
      </c>
      <c r="M31" s="79">
        <f>IF(M26=0,-SUM($D$31:L31),IF(AND($P$21&lt;$R$31,$P$21&gt;$S$31),M25*$T$31,IF(AND($P$21&lt;$S$31,M26&gt;($S$31-$R$31)),M25*$T$31,IF(AND($P$21&lt;$S$31,M26&lt;($S$31-$R$31)),(($S$31-$R$31)*$T$31)-SUM($D$31:L31),0))))</f>
        <v>0</v>
      </c>
      <c r="N31" s="79">
        <f>IF(N26=0,-SUM($D$31:M31),IF(AND($P$21&lt;$R$31,$P$21&gt;$S$31),N25*$T$31,IF(AND($P$21&lt;$S$31,N26&gt;($S$31-$R$31)),N25*$T$31,IF(AND($P$21&lt;$S$31,N26&lt;($S$31-$R$31)),(($S$31-$R$31)*$T$31)-SUM($D$31:M31),0))))</f>
        <v>0</v>
      </c>
      <c r="O31" s="79">
        <f>IF(O26=0,-SUM($D$31:N31),IF(AND($P$21&lt;$R$31,$P$21&gt;$S$31),O25*$T$31,IF(AND($P$21&lt;$S$31,O26&gt;($S$31-$R$31)),O25*$T$31,IF(AND($P$21&lt;$S$31,O26&lt;($S$31-$R$31)),(($S$31-$R$31)*$T$31)-SUM($D$31:N31),0))))</f>
        <v>0</v>
      </c>
      <c r="P31" s="77"/>
      <c r="R31" s="80">
        <v>-4000000</v>
      </c>
      <c r="S31" s="80">
        <v>-10000000</v>
      </c>
      <c r="T31" s="78">
        <v>0.75</v>
      </c>
      <c r="U31" s="78">
        <v>0.25</v>
      </c>
      <c r="X31" s="71"/>
    </row>
    <row r="32" spans="1:24">
      <c r="A32" s="37">
        <f>MAX($A$13:A31)+1</f>
        <v>16</v>
      </c>
      <c r="B32" s="76" t="s">
        <v>58</v>
      </c>
      <c r="C32" s="73"/>
      <c r="D32" s="79">
        <f>IF(D26=0,0,IF(AND($P$21&lt;$R$32,D26&lt;($S$31-$R$31)),(D25-(D31/$T$31))*$T$32,0))</f>
        <v>0</v>
      </c>
      <c r="E32" s="79">
        <f>IF(E26=0,-SUM($D$32:D32),IF(AND($P$21&lt;$R$32,E26&lt;($S$31-$R$31)),(E25-(E31/$T$31))*$T$32,0))</f>
        <v>0</v>
      </c>
      <c r="F32" s="79">
        <f>IF(F26=0,-SUM($D$32:E32),IF(AND($P$21&lt;$R$32,F26&lt;($S$31-$R$31)),(F25-(F31/$T$31))*$T$32,0))</f>
        <v>0</v>
      </c>
      <c r="G32" s="79">
        <f>IF(G26=0,-SUM($D$32:F32),IF(AND($P$21&lt;$R$32,G26&lt;($S$31-$R$31)),(G25-(G31/$T$31))*$T$32,0))</f>
        <v>0</v>
      </c>
      <c r="H32" s="79">
        <f>IF(H26=0,-SUM($D$32:G32),IF(AND($P$21&lt;$R$32,H26&lt;($S$31-$R$31)),(H25-(H31/$T$31))*$T$32,0))</f>
        <v>0</v>
      </c>
      <c r="I32" s="79">
        <f>IF(I26=0,-SUM($D$32:H32),IF(AND($P$21&lt;$R$32,I26&lt;($S$31-$R$31)),(I25-(I31/$T$31))*$T$32,0))</f>
        <v>0</v>
      </c>
      <c r="J32" s="79">
        <f>IF(J26=0,-SUM($D$32:I32),IF(AND($P$21&lt;$R$32,J26&lt;($S$31-$R$31)),(J25-(J31/$T$31))*$T$32,0))</f>
        <v>0</v>
      </c>
      <c r="K32" s="79">
        <f>IF(K26=0,-SUM($D$32:J32),IF(AND($P$21&lt;$R$32,K26&lt;($S$31-$R$31)),(K25-(K31/$T$31))*$T$32,0))</f>
        <v>0</v>
      </c>
      <c r="L32" s="79">
        <f>IF(L26=0,-SUM($D$32:K32),IF(AND($P$21&lt;$R$32,L26&lt;($S$31-$R$31)),(L25-(L31/$T$31))*$T$32,0))</f>
        <v>0</v>
      </c>
      <c r="M32" s="79">
        <f>IF(M26=0,-SUM($D$32:L32),IF(AND($P$21&lt;$R$32,M26&lt;($S$31-$R$31)),(M25-(M31/$T$31))*$T$32,0))</f>
        <v>0</v>
      </c>
      <c r="N32" s="79">
        <f>IF(N26=0,-SUM($D$32:M32),IF(AND($P$21&lt;$R$32,N26&lt;($S$31-$R$31)),(N25-(N31/$T$31))*$T$32,0))</f>
        <v>0</v>
      </c>
      <c r="O32" s="79">
        <f>IF(O26=0,-SUM($D$32:N32),IF(AND($P$21&lt;$R$32,O26&lt;($S$31-$R$31)),(O25-(O31/$T$31))*$T$32,0))</f>
        <v>0</v>
      </c>
      <c r="P32" s="77"/>
      <c r="R32" s="80">
        <v>-10000000</v>
      </c>
      <c r="S32" s="61"/>
      <c r="T32" s="78">
        <v>0.9</v>
      </c>
      <c r="U32" s="78">
        <v>0.1</v>
      </c>
    </row>
    <row r="33" spans="1:17">
      <c r="A33" s="37">
        <f>MAX($A$13:A32)+1</f>
        <v>17</v>
      </c>
      <c r="B33" s="76" t="s">
        <v>59</v>
      </c>
      <c r="C33" s="73"/>
      <c r="D33" s="67">
        <f t="shared" ref="D33:O33" si="8">SUM(D29:D32)</f>
        <v>1087206.174481851</v>
      </c>
      <c r="E33" s="67">
        <f t="shared" si="8"/>
        <v>1207672.4519745987</v>
      </c>
      <c r="F33" s="67">
        <f t="shared" si="8"/>
        <v>163616.01993172243</v>
      </c>
      <c r="G33" s="67">
        <f t="shared" si="8"/>
        <v>1639705.701245086</v>
      </c>
      <c r="H33" s="67">
        <f t="shared" si="8"/>
        <v>1244964.1743334814</v>
      </c>
      <c r="I33" s="67">
        <f t="shared" si="8"/>
        <v>-1201226.3054554665</v>
      </c>
      <c r="J33" s="67">
        <f t="shared" si="8"/>
        <v>4618926.8393985406</v>
      </c>
      <c r="K33" s="67">
        <f t="shared" si="8"/>
        <v>6332266.0477978876</v>
      </c>
      <c r="L33" s="67">
        <f t="shared" si="8"/>
        <v>3819291.333638093</v>
      </c>
      <c r="M33" s="67">
        <f t="shared" si="8"/>
        <v>661281.11875931476</v>
      </c>
      <c r="N33" s="67">
        <f t="shared" si="8"/>
        <v>5133013.4017719692</v>
      </c>
      <c r="O33" s="67">
        <f t="shared" si="8"/>
        <v>34697903.661260158</v>
      </c>
      <c r="P33" s="67">
        <f>SUM(D33:O33)</f>
        <v>59404620.619137242</v>
      </c>
    </row>
    <row r="34" spans="1:17">
      <c r="A34" s="37"/>
      <c r="B34" s="81"/>
      <c r="C34" s="73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</row>
    <row r="35" spans="1:17">
      <c r="A35" s="58" t="s">
        <v>60</v>
      </c>
      <c r="B35" s="76"/>
      <c r="C35" s="73"/>
      <c r="D35" s="83"/>
      <c r="E35" s="83"/>
      <c r="F35" s="83"/>
      <c r="G35" s="83"/>
      <c r="N35" s="71"/>
      <c r="O35" s="28"/>
    </row>
    <row r="36" spans="1:17">
      <c r="A36" s="37">
        <f>MAX($A$13:A35)+1</f>
        <v>18</v>
      </c>
      <c r="B36" s="76" t="s">
        <v>61</v>
      </c>
      <c r="C36" s="30" t="s">
        <v>62</v>
      </c>
      <c r="D36" s="84">
        <v>3.2500000000000001E-2</v>
      </c>
      <c r="E36" s="84">
        <f>$D$36</f>
        <v>3.2500000000000001E-2</v>
      </c>
      <c r="F36" s="84">
        <f t="shared" ref="F36:I36" si="9">$D$36</f>
        <v>3.2500000000000001E-2</v>
      </c>
      <c r="G36" s="84">
        <f t="shared" si="9"/>
        <v>3.2500000000000001E-2</v>
      </c>
      <c r="H36" s="84">
        <f t="shared" si="9"/>
        <v>3.2500000000000001E-2</v>
      </c>
      <c r="I36" s="84">
        <f t="shared" si="9"/>
        <v>3.2500000000000001E-2</v>
      </c>
      <c r="J36" s="84">
        <v>3.5999999999999997E-2</v>
      </c>
      <c r="K36" s="84">
        <f>$J$36</f>
        <v>3.5999999999999997E-2</v>
      </c>
      <c r="L36" s="84">
        <f>$J$36</f>
        <v>3.5999999999999997E-2</v>
      </c>
      <c r="M36" s="84">
        <v>4.9099999999999998E-2</v>
      </c>
      <c r="N36" s="84">
        <f>$M$36</f>
        <v>4.9099999999999998E-2</v>
      </c>
      <c r="O36" s="84">
        <f>$M$36</f>
        <v>4.9099999999999998E-2</v>
      </c>
    </row>
    <row r="37" spans="1:17">
      <c r="A37" s="37">
        <f>MAX($A$13:A36)+1</f>
        <v>19</v>
      </c>
      <c r="B37" s="54" t="s">
        <v>63</v>
      </c>
      <c r="D37" s="85">
        <v>0</v>
      </c>
      <c r="E37" s="39">
        <f t="shared" ref="E37:O37" si="10">+D45</f>
        <v>2997853.121161974</v>
      </c>
      <c r="F37" s="39">
        <f t="shared" si="10"/>
        <v>5729927.1217490798</v>
      </c>
      <c r="G37" s="39">
        <f t="shared" si="10"/>
        <v>7321552.2640401134</v>
      </c>
      <c r="H37" s="39">
        <f t="shared" si="10"/>
        <v>10390966.023793602</v>
      </c>
      <c r="I37" s="39">
        <f t="shared" si="10"/>
        <v>11665758.286760934</v>
      </c>
      <c r="J37" s="39">
        <f t="shared" si="10"/>
        <v>10494500.082710139</v>
      </c>
      <c r="K37" s="39">
        <f t="shared" si="10"/>
        <v>15151838.812615909</v>
      </c>
      <c r="L37" s="39">
        <f t="shared" si="10"/>
        <v>21539058.775923342</v>
      </c>
      <c r="M37" s="39">
        <f t="shared" si="10"/>
        <v>25428696.222889662</v>
      </c>
      <c r="N37" s="39">
        <f t="shared" si="10"/>
        <v>26195375.961316429</v>
      </c>
      <c r="O37" s="39">
        <f t="shared" si="10"/>
        <v>31446073.39964791</v>
      </c>
      <c r="Q37" s="86"/>
    </row>
    <row r="38" spans="1:17">
      <c r="A38" s="37">
        <f>MAX($A$13:A37)+1</f>
        <v>20</v>
      </c>
      <c r="B38" s="54" t="s">
        <v>64</v>
      </c>
      <c r="C38" s="30" t="s">
        <v>65</v>
      </c>
      <c r="D38" s="87">
        <f t="shared" ref="D38:O38" si="11">+D33</f>
        <v>1087206.174481851</v>
      </c>
      <c r="E38" s="87">
        <f t="shared" si="11"/>
        <v>1207672.4519745987</v>
      </c>
      <c r="F38" s="87">
        <f t="shared" si="11"/>
        <v>163616.01993172243</v>
      </c>
      <c r="G38" s="87">
        <f t="shared" si="11"/>
        <v>1639705.701245086</v>
      </c>
      <c r="H38" s="87">
        <f t="shared" si="11"/>
        <v>1244964.1743334814</v>
      </c>
      <c r="I38" s="87">
        <f t="shared" si="11"/>
        <v>-1201226.3054554665</v>
      </c>
      <c r="J38" s="87">
        <f t="shared" si="11"/>
        <v>4618926.8393985406</v>
      </c>
      <c r="K38" s="87">
        <f t="shared" si="11"/>
        <v>6332266.0477978876</v>
      </c>
      <c r="L38" s="87">
        <f t="shared" si="11"/>
        <v>3819291.333638093</v>
      </c>
      <c r="M38" s="87">
        <f t="shared" si="11"/>
        <v>661281.11875931476</v>
      </c>
      <c r="N38" s="87">
        <f t="shared" si="11"/>
        <v>5133013.4017719692</v>
      </c>
      <c r="O38" s="87">
        <f t="shared" si="11"/>
        <v>34697903.661260158</v>
      </c>
      <c r="Q38" s="87"/>
    </row>
    <row r="39" spans="1:17">
      <c r="A39" s="37" t="s">
        <v>66</v>
      </c>
      <c r="B39" s="54" t="s">
        <v>9</v>
      </c>
      <c r="C39" s="30" t="s">
        <v>67</v>
      </c>
      <c r="D39" s="88">
        <f t="shared" ref="D39:G39" si="12">$D$11*D15</f>
        <v>1906592.8438428082</v>
      </c>
      <c r="E39" s="88">
        <f t="shared" si="12"/>
        <v>1512598.6626083627</v>
      </c>
      <c r="F39" s="88">
        <f t="shared" si="12"/>
        <v>1410359.1450353481</v>
      </c>
      <c r="G39" s="88">
        <f t="shared" si="12"/>
        <v>1405754.7933734979</v>
      </c>
      <c r="H39" s="88"/>
      <c r="I39" s="88"/>
      <c r="J39" s="88"/>
      <c r="K39" s="88"/>
      <c r="L39" s="88"/>
      <c r="M39" s="88"/>
      <c r="N39" s="88"/>
      <c r="O39" s="88"/>
      <c r="Q39" s="87"/>
    </row>
    <row r="40" spans="1:17">
      <c r="A40" s="37" t="s">
        <v>68</v>
      </c>
      <c r="B40" s="54" t="s">
        <v>69</v>
      </c>
      <c r="C40" s="30" t="s">
        <v>70</v>
      </c>
      <c r="D40" s="87">
        <f>D38+D39</f>
        <v>2993799.0183246592</v>
      </c>
      <c r="E40" s="87">
        <f t="shared" ref="E40:O40" si="13">E38+E39</f>
        <v>2720271.1145829614</v>
      </c>
      <c r="F40" s="87">
        <f t="shared" si="13"/>
        <v>1573975.1649670706</v>
      </c>
      <c r="G40" s="87">
        <f t="shared" si="13"/>
        <v>3045460.4946185839</v>
      </c>
      <c r="H40" s="87">
        <f t="shared" si="13"/>
        <v>1244964.1743334814</v>
      </c>
      <c r="I40" s="87">
        <f t="shared" si="13"/>
        <v>-1201226.3054554665</v>
      </c>
      <c r="J40" s="87">
        <f t="shared" si="13"/>
        <v>4618926.8393985406</v>
      </c>
      <c r="K40" s="87">
        <f t="shared" si="13"/>
        <v>6332266.0477978876</v>
      </c>
      <c r="L40" s="87">
        <f t="shared" si="13"/>
        <v>3819291.333638093</v>
      </c>
      <c r="M40" s="87">
        <f t="shared" si="13"/>
        <v>661281.11875931476</v>
      </c>
      <c r="N40" s="87">
        <f t="shared" si="13"/>
        <v>5133013.4017719692</v>
      </c>
      <c r="O40" s="87">
        <f t="shared" si="13"/>
        <v>34697903.661260158</v>
      </c>
      <c r="Q40" s="87"/>
    </row>
    <row r="41" spans="1:17">
      <c r="A41" s="37"/>
      <c r="B41" s="54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Q41" s="87"/>
    </row>
    <row r="42" spans="1:17">
      <c r="A42" s="37" t="s">
        <v>71</v>
      </c>
      <c r="B42" s="54" t="s">
        <v>72</v>
      </c>
      <c r="C42" s="30" t="s">
        <v>73</v>
      </c>
      <c r="D42" s="87">
        <f>D37+D40</f>
        <v>2993799.0183246592</v>
      </c>
      <c r="E42" s="87">
        <f t="shared" ref="E42:O42" si="14">E37+E40</f>
        <v>5718124.2357449355</v>
      </c>
      <c r="F42" s="87">
        <f t="shared" si="14"/>
        <v>7303902.2867161501</v>
      </c>
      <c r="G42" s="87">
        <f t="shared" si="14"/>
        <v>10367012.758658698</v>
      </c>
      <c r="H42" s="87">
        <f t="shared" si="14"/>
        <v>11635930.198127083</v>
      </c>
      <c r="I42" s="87">
        <f t="shared" si="14"/>
        <v>10464531.981305467</v>
      </c>
      <c r="J42" s="87">
        <f t="shared" si="14"/>
        <v>15113426.92210868</v>
      </c>
      <c r="K42" s="87">
        <f t="shared" si="14"/>
        <v>21484104.860413797</v>
      </c>
      <c r="L42" s="87">
        <f t="shared" si="14"/>
        <v>25358350.109561436</v>
      </c>
      <c r="M42" s="87">
        <f t="shared" si="14"/>
        <v>26089977.341648977</v>
      </c>
      <c r="N42" s="87">
        <f t="shared" si="14"/>
        <v>31328389.363088399</v>
      </c>
      <c r="O42" s="87">
        <f t="shared" si="14"/>
        <v>66143977.060908064</v>
      </c>
      <c r="Q42" s="87"/>
    </row>
    <row r="43" spans="1:17">
      <c r="A43" s="37"/>
      <c r="B43" s="54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Q43" s="87"/>
    </row>
    <row r="44" spans="1:17" ht="25.5">
      <c r="A44" s="37">
        <f>MAX($A$13:A38)+1</f>
        <v>21</v>
      </c>
      <c r="B44" s="49" t="s">
        <v>74</v>
      </c>
      <c r="C44" s="89" t="str">
        <f>"Line "&amp;$A$37&amp;" * ( Line "&amp;$A$40&amp;" + 50%) x Line "&amp;$A$36&amp;"/12"</f>
        <v>Line 19 * ( Line 20b + 50%) x Line 18/12</v>
      </c>
      <c r="D44" s="90">
        <f>+((D40*0.5)+D37)*D36/12</f>
        <v>4054.1028373146432</v>
      </c>
      <c r="E44" s="90">
        <f t="shared" ref="E44:O44" si="15">+((E40*0.5)+E37)*E36/12</f>
        <v>11802.886004144775</v>
      </c>
      <c r="F44" s="90">
        <f t="shared" si="15"/>
        <v>17649.977323963332</v>
      </c>
      <c r="G44" s="90">
        <f t="shared" si="15"/>
        <v>23953.265134904639</v>
      </c>
      <c r="H44" s="90">
        <f t="shared" si="15"/>
        <v>29828.08863385093</v>
      </c>
      <c r="I44" s="90">
        <f t="shared" si="15"/>
        <v>29968.101404673256</v>
      </c>
      <c r="J44" s="90">
        <f t="shared" si="15"/>
        <v>38411.890507228229</v>
      </c>
      <c r="K44" s="90">
        <f t="shared" si="15"/>
        <v>54953.915509544553</v>
      </c>
      <c r="L44" s="90">
        <f t="shared" si="15"/>
        <v>70346.113328227162</v>
      </c>
      <c r="M44" s="90">
        <f t="shared" si="15"/>
        <v>105398.61966745195</v>
      </c>
      <c r="N44" s="90">
        <f t="shared" si="15"/>
        <v>117684.03655951154</v>
      </c>
      <c r="O44" s="90">
        <f t="shared" si="15"/>
        <v>199652.97823388744</v>
      </c>
    </row>
    <row r="45" spans="1:17" ht="13.5" thickBot="1">
      <c r="A45" s="37">
        <f>MAX($A$13:A44)+1</f>
        <v>22</v>
      </c>
      <c r="B45" s="91" t="s">
        <v>75</v>
      </c>
      <c r="C45" s="89" t="s">
        <v>76</v>
      </c>
      <c r="D45" s="92">
        <f>D42+D44</f>
        <v>2997853.121161974</v>
      </c>
      <c r="E45" s="92">
        <f t="shared" ref="E45:O45" si="16">E42+E44</f>
        <v>5729927.1217490798</v>
      </c>
      <c r="F45" s="92">
        <f t="shared" si="16"/>
        <v>7321552.2640401134</v>
      </c>
      <c r="G45" s="92">
        <f t="shared" si="16"/>
        <v>10390966.023793602</v>
      </c>
      <c r="H45" s="92">
        <f t="shared" si="16"/>
        <v>11665758.286760934</v>
      </c>
      <c r="I45" s="92">
        <f t="shared" si="16"/>
        <v>10494500.082710139</v>
      </c>
      <c r="J45" s="92">
        <f t="shared" si="16"/>
        <v>15151838.812615909</v>
      </c>
      <c r="K45" s="92">
        <f t="shared" si="16"/>
        <v>21539058.775923342</v>
      </c>
      <c r="L45" s="92">
        <f t="shared" si="16"/>
        <v>25428696.222889662</v>
      </c>
      <c r="M45" s="92">
        <f t="shared" si="16"/>
        <v>26195375.961316429</v>
      </c>
      <c r="N45" s="92">
        <f t="shared" si="16"/>
        <v>31446073.39964791</v>
      </c>
      <c r="O45" s="92">
        <f t="shared" si="16"/>
        <v>66343630.039141953</v>
      </c>
      <c r="P45" s="92">
        <f>O45</f>
        <v>66343630.039141953</v>
      </c>
    </row>
    <row r="46" spans="1:17" ht="13.5" thickTop="1">
      <c r="A46" s="37"/>
    </row>
    <row r="47" spans="1:17" ht="25.5" customHeight="1">
      <c r="A47" s="37">
        <f>MAX($A$13:A46)+1</f>
        <v>23</v>
      </c>
      <c r="B47" s="62" t="s">
        <v>11</v>
      </c>
      <c r="C47" s="93" t="str">
        <f>"Line "&amp;$A$45&amp;" * (1 + 1.0631% / 12) ^ 3 - Line "&amp;$A$45&amp;""</f>
        <v>Line 22 * (1 + 1.0631% / 12) ^ 3 - Line 22</v>
      </c>
      <c r="P47" s="94">
        <f>(P45)*(1+0.0631/12)^3-(P45)</f>
        <v>1052083.6277189106</v>
      </c>
    </row>
    <row r="48" spans="1:17" ht="25.5" customHeight="1">
      <c r="A48" s="37">
        <f>MAX($A$13:A47)+1</f>
        <v>24</v>
      </c>
      <c r="B48" s="62" t="s">
        <v>12</v>
      </c>
      <c r="C48" s="93" t="str">
        <f>"(Line "&amp;$A$45&amp;" + "&amp;$A$47&amp;") * (1 + 1.075% / 12) ^ 3 - (Line "&amp;$A$45&amp;" + "&amp;$A$47&amp;")"</f>
        <v>(Line 22 + 23) * (1 + 1.075% / 12) ^ 3 - (Line 22 + 23)</v>
      </c>
      <c r="P48" s="94">
        <f>(P45+P47)*(1+0.075/12)^3-(P45+P47)</f>
        <v>1271584.0204806477</v>
      </c>
    </row>
    <row r="49" spans="1:16" ht="25.5" customHeight="1">
      <c r="A49" s="37">
        <f>MAX($A$13:A48)+1</f>
        <v>25</v>
      </c>
      <c r="B49" s="62" t="s">
        <v>13</v>
      </c>
      <c r="C49" s="93" t="str">
        <f>"(Line "&amp;$A$45&amp;" + "&amp;$A$47&amp;" + "&amp;$A$48&amp;") * (1 + 1.0802% / 12) ^ 6 - (Line "&amp;$A$45&amp;" + "&amp;$A$47&amp;" + "&amp;$A$48&amp;")"</f>
        <v>(Line 22 + 23 + 24) * (1 + 1.0802% / 12) ^ 6 - (Line 22 + 23 + 24)</v>
      </c>
      <c r="P49" s="94">
        <f>(P45+P47+P48)*(1+0.0802/12)^6-(P45+P47+P48)</f>
        <v>2799978.0501709878</v>
      </c>
    </row>
    <row r="50" spans="1:16">
      <c r="A50" s="37"/>
    </row>
    <row r="51" spans="1:16" ht="13.5" thickBot="1">
      <c r="A51" s="37">
        <f>MAX($A$13:A50)+1</f>
        <v>26</v>
      </c>
      <c r="B51" s="29" t="s">
        <v>77</v>
      </c>
      <c r="C51" s="30" t="str">
        <f>"∑ Lines "&amp;$A$45&amp;":"&amp;A49&amp;""</f>
        <v>∑ Lines 22:25</v>
      </c>
      <c r="P51" s="95">
        <f>P45+P47+P48+P49</f>
        <v>71467275.737512499</v>
      </c>
    </row>
    <row r="52" spans="1:16" ht="13.5" thickTop="1"/>
    <row r="55" spans="1:16">
      <c r="H55" s="96"/>
    </row>
  </sheetData>
  <mergeCells count="4">
    <mergeCell ref="F7:G7"/>
    <mergeCell ref="F8:G8"/>
    <mergeCell ref="F9:G9"/>
    <mergeCell ref="R27:U27"/>
  </mergeCells>
  <pageMargins left="0.7" right="0.7" top="0.75" bottom="0.75" header="0.3" footer="0.3"/>
  <pageSetup scale="42" orientation="landscape" r:id="rId1"/>
  <ignoredErrors>
    <ignoredError sqref="C7:C35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3CEDF0E995E438BF225420E77866D" ma:contentTypeVersion="24" ma:contentTypeDescription="" ma:contentTypeScope="" ma:versionID="b83a43417fa53733a9941bfe4dee8185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3d1e58e9723df997e85f06fba2dda68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Formal</CaseStatus>
    <OpenedDate xmlns="dc463f71-b30c-4ab2-9473-d307f9d35888">2023-06-15T07:00:00+00:00</OpenedDate>
    <SignificantOrder xmlns="dc463f71-b30c-4ab2-9473-d307f9d35888">false</SignificantOrder>
    <Date1 xmlns="dc463f71-b30c-4ab2-9473-d307f9d35888">2023-06-15T07:00:00+00:00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230482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8459F9CF-41B8-4151-B795-7B27CA721B7D}"/>
</file>

<file path=customXml/itemProps2.xml><?xml version="1.0" encoding="utf-8"?>
<ds:datastoreItem xmlns:ds="http://schemas.openxmlformats.org/officeDocument/2006/customXml" ds:itemID="{9AE913E5-86F2-46E2-A415-4F6F598E1C31}"/>
</file>

<file path=customXml/itemProps3.xml><?xml version="1.0" encoding="utf-8"?>
<ds:datastoreItem xmlns:ds="http://schemas.openxmlformats.org/officeDocument/2006/customXml" ds:itemID="{83F860E3-DBE5-40CB-B090-C4E95B7DC448}"/>
</file>

<file path=customXml/itemProps4.xml><?xml version="1.0" encoding="utf-8"?>
<ds:datastoreItem xmlns:ds="http://schemas.openxmlformats.org/officeDocument/2006/customXml" ds:itemID="{0783241E-28BD-406B-B070-B22E569956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Painter, Jack (PacifiCorp)</dc:creator>
  <cp:keywords/>
  <dc:description/>
  <cp:lastModifiedBy>McVee, Matthew (PacifiCorp)</cp:lastModifiedBy>
  <cp:revision/>
  <dcterms:created xsi:type="dcterms:W3CDTF">2023-06-08T21:08:40Z</dcterms:created>
  <dcterms:modified xsi:type="dcterms:W3CDTF">2023-06-09T16:09:11Z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0x0101006E56B4D1795A2E4DB2F0B01679ED314A006FA3CEDF0E995E438BF225420E77866D</vt:lpwstr>
  </property>
  <property fmtid="{D5CDD505-2E9C-101B-9397-08002B2CF9AE}" pid="3" name="_docset_NoMedatataSyncRequired">
    <vt:lpwstr>False</vt:lpwstr>
  </property>
</Properties>
</file>