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Columbia 2025\Fuel Surcharage G-48\2023\06-1-2023 - Copy\"/>
    </mc:Choice>
  </mc:AlternateContent>
  <xr:revisionPtr revIDLastSave="0" documentId="13_ncr:1_{A9BD9ECC-2064-45C1-8EC4-E291ADC1B6E9}" xr6:coauthVersionLast="47" xr6:coauthVersionMax="47" xr10:uidLastSave="{00000000-0000-0000-0000-000000000000}"/>
  <workbookProtection workbookAlgorithmName="SHA-512" workbookHashValue="fDjDWUVUNaRZ2FwpQUXJZ1NbsyaSxXBe8M+tVFWR7uwITrV5W9iYIZManGV9m55qeu1Z0qWc2vHnMS/BwqdLiQ==" workbookSaltValue="A03cFE9SKC9sT7U+C9Surw=="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<sst xmlns="http://schemas.openxmlformats.org/spreadsheetml/2006/main" count="606" uniqueCount="293">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</sst>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A7" sqref="A7:F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6" t="s">
        <v>0</v>
      </c>
      <c r="B1" s="236"/>
      <c r="C1" s="236"/>
      <c r="D1" s="236"/>
      <c r="E1" s="236"/>
      <c r="F1" s="236"/>
    </row>
    <row r="2" spans="1:6" ht="26.25" customHeight="1" x14ac:dyDescent="0.2">
      <c r="A2" s="226" t="s">
        <v>1</v>
      </c>
      <c r="B2" s="227"/>
      <c r="C2" s="58" t="s">
        <v>2</v>
      </c>
      <c r="D2" s="246" t="s">
        <v>167</v>
      </c>
      <c r="E2" s="246"/>
      <c r="F2" s="246"/>
    </row>
    <row r="3" spans="1:6" ht="5.25" customHeight="1" x14ac:dyDescent="0.2">
      <c r="A3" s="228"/>
      <c r="B3" s="229"/>
      <c r="C3" s="59"/>
      <c r="D3" s="59"/>
      <c r="F3" s="59"/>
    </row>
    <row r="4" spans="1:6" x14ac:dyDescent="0.2">
      <c r="A4" s="228"/>
      <c r="B4" s="229"/>
      <c r="C4" s="60" t="s">
        <v>4</v>
      </c>
      <c r="D4" s="248">
        <v>45108</v>
      </c>
      <c r="E4" s="248"/>
      <c r="F4" s="248"/>
    </row>
    <row r="5" spans="1:6" ht="5.25" customHeight="1" x14ac:dyDescent="0.2">
      <c r="A5" s="228"/>
      <c r="B5" s="229"/>
      <c r="C5" s="59"/>
      <c r="D5" s="59"/>
      <c r="F5" s="59"/>
    </row>
    <row r="6" spans="1:6" x14ac:dyDescent="0.2">
      <c r="A6" s="228"/>
      <c r="B6" s="229"/>
      <c r="C6" s="60" t="s">
        <v>5</v>
      </c>
      <c r="D6" s="233">
        <v>1575740</v>
      </c>
      <c r="E6" s="233"/>
      <c r="F6" s="233"/>
    </row>
    <row r="7" spans="1:6" x14ac:dyDescent="0.2">
      <c r="A7" s="249"/>
      <c r="B7" s="249"/>
      <c r="C7" s="249"/>
      <c r="D7" s="249"/>
      <c r="E7" s="249"/>
      <c r="F7" s="249"/>
    </row>
    <row r="8" spans="1:6" ht="28.5" customHeight="1" x14ac:dyDescent="0.2">
      <c r="A8" s="226" t="s">
        <v>6</v>
      </c>
      <c r="B8" s="227"/>
      <c r="C8" s="61" t="s">
        <v>7</v>
      </c>
      <c r="D8" s="235">
        <f>IF(AND(D2&gt;"", D4&gt;0, D6&gt;0), F45, 0)</f>
        <v>8.6781399999999991E-3</v>
      </c>
      <c r="E8" s="235"/>
      <c r="F8" s="235"/>
    </row>
    <row r="9" spans="1:6" ht="5.25" customHeight="1" x14ac:dyDescent="0.2">
      <c r="A9" s="228"/>
      <c r="B9" s="229"/>
      <c r="C9" s="62"/>
      <c r="D9" s="62"/>
      <c r="E9" s="62"/>
      <c r="F9" s="62"/>
    </row>
    <row r="10" spans="1:6" ht="29.25" customHeight="1" x14ac:dyDescent="0.2">
      <c r="A10" s="228"/>
      <c r="B10" s="229"/>
      <c r="C10" s="61" t="s">
        <v>8</v>
      </c>
      <c r="D10" s="247">
        <f>IF(AND(D2&gt;"", D4&gt;0, D6&gt;0), IF(F45&lt;F61, F45,F61), 0)</f>
        <v>1.0693084179973489E-3</v>
      </c>
      <c r="E10" s="247"/>
      <c r="F10" s="247"/>
    </row>
    <row r="11" spans="1:6" ht="5.25" customHeight="1" x14ac:dyDescent="0.2">
      <c r="A11" s="228"/>
      <c r="B11" s="229"/>
      <c r="C11" s="62"/>
      <c r="D11" s="62"/>
      <c r="E11" s="62"/>
      <c r="F11" s="62"/>
    </row>
    <row r="12" spans="1:6" ht="39" customHeight="1" x14ac:dyDescent="0.2">
      <c r="A12" s="228"/>
      <c r="B12" s="229"/>
      <c r="C12" s="234"/>
      <c r="D12" s="234"/>
      <c r="E12" s="234"/>
      <c r="F12" s="234"/>
    </row>
    <row r="13" spans="1:6" x14ac:dyDescent="0.2">
      <c r="A13" s="63"/>
      <c r="B13" s="64"/>
      <c r="C13" s="64"/>
      <c r="D13" s="65"/>
      <c r="E13" s="63"/>
      <c r="F13" s="63"/>
    </row>
    <row r="14" spans="1:6" ht="25.5" x14ac:dyDescent="0.2">
      <c r="A14" s="66" t="s">
        <v>9</v>
      </c>
      <c r="B14" s="59"/>
      <c r="C14" s="60"/>
      <c r="D14" s="59"/>
      <c r="F14" s="59"/>
    </row>
    <row r="15" spans="1:6" x14ac:dyDescent="0.2">
      <c r="A15" s="59">
        <v>1</v>
      </c>
      <c r="B15" s="237" t="s">
        <v>10</v>
      </c>
      <c r="C15" s="238"/>
      <c r="D15" s="238"/>
      <c r="E15" s="238"/>
      <c r="F15" s="239"/>
    </row>
    <row r="16" spans="1:6" x14ac:dyDescent="0.2">
      <c r="A16" s="59">
        <v>2</v>
      </c>
      <c r="C16" s="57" t="s">
        <v>11</v>
      </c>
      <c r="F16" s="67">
        <f>IF(D2="","",VLOOKUP(D2,CompanyInfo,3, FALSE))</f>
        <v>1327743</v>
      </c>
    </row>
    <row r="17" spans="1:8" x14ac:dyDescent="0.2">
      <c r="A17" s="59">
        <v>3</v>
      </c>
      <c r="C17" s="57" t="s">
        <v>12</v>
      </c>
      <c r="F17" s="67">
        <f>IF(D2="","",VLOOKUP(D2,CompanyInfo,4, FALSE))</f>
        <v>47897</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1598613</v>
      </c>
    </row>
    <row r="23" spans="1:8" x14ac:dyDescent="0.2">
      <c r="A23" s="59">
        <v>9</v>
      </c>
      <c r="B23" s="59"/>
      <c r="C23" s="60"/>
      <c r="D23" s="59"/>
      <c r="F23" s="59"/>
    </row>
    <row r="24" spans="1:8" x14ac:dyDescent="0.2">
      <c r="A24" s="59">
        <v>10</v>
      </c>
      <c r="B24" s="240" t="s">
        <v>18</v>
      </c>
      <c r="C24" s="241"/>
      <c r="D24" s="241"/>
      <c r="E24" s="241"/>
      <c r="F24" s="242"/>
    </row>
    <row r="25" spans="1:8" x14ac:dyDescent="0.2">
      <c r="A25" s="59">
        <v>11</v>
      </c>
      <c r="C25" s="60" t="s">
        <v>19</v>
      </c>
      <c r="F25" s="67">
        <f>+F17</f>
        <v>47897</v>
      </c>
    </row>
    <row r="26" spans="1:8" x14ac:dyDescent="0.2">
      <c r="A26" s="59">
        <v>12</v>
      </c>
      <c r="C26" s="69" t="s">
        <v>20</v>
      </c>
      <c r="E26" s="59" t="s">
        <v>21</v>
      </c>
      <c r="F26" s="70">
        <f>+F16</f>
        <v>1327743</v>
      </c>
    </row>
    <row r="27" spans="1:8" x14ac:dyDescent="0.2">
      <c r="A27" s="59">
        <v>13</v>
      </c>
      <c r="C27" s="57" t="s">
        <v>22</v>
      </c>
      <c r="E27" s="59" t="s">
        <v>23</v>
      </c>
      <c r="F27" s="71">
        <f>F17/F16</f>
        <v>3.6073999260399038E-2</v>
      </c>
    </row>
    <row r="28" spans="1:8" x14ac:dyDescent="0.2">
      <c r="A28" s="59">
        <v>14</v>
      </c>
      <c r="C28" s="57" t="s">
        <v>24</v>
      </c>
      <c r="E28" s="59" t="s">
        <v>25</v>
      </c>
      <c r="F28" s="72">
        <v>100</v>
      </c>
    </row>
    <row r="29" spans="1:8" x14ac:dyDescent="0.2">
      <c r="A29" s="59">
        <v>15</v>
      </c>
      <c r="C29" s="57" t="s">
        <v>26</v>
      </c>
      <c r="E29" s="59" t="s">
        <v>23</v>
      </c>
      <c r="F29" s="73">
        <f>ROUND(F27,4)</f>
        <v>3.61E-2</v>
      </c>
    </row>
    <row r="30" spans="1:8" x14ac:dyDescent="0.2">
      <c r="A30" s="59">
        <v>16</v>
      </c>
    </row>
    <row r="31" spans="1:8" x14ac:dyDescent="0.2">
      <c r="A31" s="59">
        <v>17</v>
      </c>
      <c r="B31" s="240" t="s">
        <v>27</v>
      </c>
      <c r="C31" s="241"/>
      <c r="D31" s="241"/>
      <c r="E31" s="241"/>
      <c r="F31" s="242"/>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4.3049999999999997</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1.468</v>
      </c>
    </row>
    <row r="35" spans="1:6" x14ac:dyDescent="0.2">
      <c r="A35" s="59">
        <v>21</v>
      </c>
      <c r="C35" s="69" t="s">
        <v>33</v>
      </c>
      <c r="E35" s="59" t="s">
        <v>21</v>
      </c>
      <c r="F35" s="77">
        <f>+F33</f>
        <v>2.8369999999999997</v>
      </c>
    </row>
    <row r="36" spans="1:6" x14ac:dyDescent="0.2">
      <c r="A36" s="59">
        <v>22</v>
      </c>
      <c r="C36" s="57" t="s">
        <v>34</v>
      </c>
      <c r="E36" s="59" t="s">
        <v>23</v>
      </c>
      <c r="F36" s="71">
        <f>F34/F35</f>
        <v>0.51744800845964045</v>
      </c>
    </row>
    <row r="37" spans="1:6" x14ac:dyDescent="0.2">
      <c r="A37" s="59">
        <v>23</v>
      </c>
      <c r="C37" s="57" t="s">
        <v>24</v>
      </c>
      <c r="E37" s="59" t="s">
        <v>25</v>
      </c>
      <c r="F37" s="72">
        <v>100</v>
      </c>
    </row>
    <row r="38" spans="1:6" x14ac:dyDescent="0.2">
      <c r="A38" s="59">
        <v>24</v>
      </c>
      <c r="C38" s="57" t="s">
        <v>35</v>
      </c>
      <c r="E38" s="59" t="s">
        <v>23</v>
      </c>
      <c r="F38" s="73">
        <f>ROUND(F36,4)</f>
        <v>0.51739999999999997</v>
      </c>
    </row>
    <row r="39" spans="1:6" x14ac:dyDescent="0.2">
      <c r="A39" s="59">
        <v>25</v>
      </c>
    </row>
    <row r="40" spans="1:6" ht="56.25" customHeight="1" x14ac:dyDescent="0.2">
      <c r="A40" s="78">
        <v>26</v>
      </c>
      <c r="B40" s="243" t="s">
        <v>36</v>
      </c>
      <c r="C40" s="244"/>
      <c r="D40" s="244"/>
      <c r="E40" s="244"/>
      <c r="F40" s="245"/>
    </row>
    <row r="41" spans="1:6" x14ac:dyDescent="0.2">
      <c r="A41" s="59">
        <v>27</v>
      </c>
      <c r="C41" s="69" t="s">
        <v>37</v>
      </c>
      <c r="F41" s="79">
        <f>F29</f>
        <v>3.61E-2</v>
      </c>
    </row>
    <row r="42" spans="1:6" x14ac:dyDescent="0.2">
      <c r="A42" s="59">
        <v>28</v>
      </c>
      <c r="C42" s="69" t="s">
        <v>38</v>
      </c>
      <c r="E42" s="59" t="s">
        <v>25</v>
      </c>
      <c r="F42" s="80">
        <f>F38</f>
        <v>0.51739999999999997</v>
      </c>
    </row>
    <row r="43" spans="1:6" x14ac:dyDescent="0.2">
      <c r="A43" s="59">
        <v>29</v>
      </c>
      <c r="B43" s="57" t="s">
        <v>39</v>
      </c>
      <c r="C43" s="57" t="s">
        <v>40</v>
      </c>
      <c r="E43" s="59" t="s">
        <v>23</v>
      </c>
      <c r="F43" s="79">
        <f>F42*F41</f>
        <v>1.8678139999999999E-2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8.6781399999999991E-3</v>
      </c>
    </row>
    <row r="46" spans="1:6" ht="13.5" thickTop="1" x14ac:dyDescent="0.2">
      <c r="A46" s="59">
        <v>32</v>
      </c>
      <c r="C46" s="69"/>
    </row>
    <row r="47" spans="1:6" ht="64.5" customHeight="1" x14ac:dyDescent="0.2">
      <c r="A47" s="78">
        <v>33</v>
      </c>
      <c r="B47" s="230" t="s">
        <v>43</v>
      </c>
      <c r="C47" s="231"/>
      <c r="D47" s="231"/>
      <c r="E47" s="231"/>
      <c r="F47" s="232"/>
    </row>
    <row r="48" spans="1:6" x14ac:dyDescent="0.2">
      <c r="A48" s="59">
        <v>34</v>
      </c>
      <c r="C48" s="57" t="s">
        <v>44</v>
      </c>
      <c r="F48" s="79">
        <f>F45</f>
        <v>8.6781399999999991E-3</v>
      </c>
    </row>
    <row r="49" spans="1:7" x14ac:dyDescent="0.2">
      <c r="A49" s="59">
        <v>35</v>
      </c>
      <c r="C49" s="57" t="s">
        <v>45</v>
      </c>
      <c r="E49" s="59" t="s">
        <v>25</v>
      </c>
      <c r="F49" s="70">
        <f>F16</f>
        <v>1327743</v>
      </c>
    </row>
    <row r="50" spans="1:7" x14ac:dyDescent="0.2">
      <c r="A50" s="59">
        <v>36</v>
      </c>
      <c r="C50" s="57" t="s">
        <v>46</v>
      </c>
      <c r="E50" s="59" t="s">
        <v>23</v>
      </c>
      <c r="F50" s="67">
        <f>F49*F48</f>
        <v>11522.339638019999</v>
      </c>
    </row>
    <row r="51" spans="1:7" x14ac:dyDescent="0.2">
      <c r="A51" s="59">
        <v>37</v>
      </c>
    </row>
    <row r="52" spans="1:7" x14ac:dyDescent="0.2">
      <c r="A52" s="59">
        <v>38</v>
      </c>
      <c r="C52" s="57" t="s">
        <v>47</v>
      </c>
      <c r="F52" s="79">
        <f>F29</f>
        <v>3.61E-2</v>
      </c>
    </row>
    <row r="53" spans="1:7" x14ac:dyDescent="0.2">
      <c r="A53" s="59">
        <v>39</v>
      </c>
      <c r="C53" s="57" t="s">
        <v>48</v>
      </c>
      <c r="E53" s="59" t="s">
        <v>25</v>
      </c>
      <c r="F53" s="70">
        <f>IF(D6&gt;F22, D6, F22)</f>
        <v>1598613</v>
      </c>
    </row>
    <row r="54" spans="1:7" x14ac:dyDescent="0.2">
      <c r="A54" s="59">
        <v>40</v>
      </c>
      <c r="C54" s="57" t="s">
        <v>49</v>
      </c>
      <c r="E54" s="59" t="s">
        <v>23</v>
      </c>
      <c r="F54" s="67">
        <f>F53*F52</f>
        <v>57709.929300000003</v>
      </c>
    </row>
    <row r="55" spans="1:7" x14ac:dyDescent="0.2">
      <c r="A55" s="59">
        <v>41</v>
      </c>
      <c r="F55" s="67"/>
    </row>
    <row r="56" spans="1:7" x14ac:dyDescent="0.2">
      <c r="A56" s="59">
        <v>42</v>
      </c>
      <c r="C56" s="57" t="s">
        <v>50</v>
      </c>
      <c r="F56" s="67">
        <f>F17</f>
        <v>47897</v>
      </c>
    </row>
    <row r="57" spans="1:7" x14ac:dyDescent="0.2">
      <c r="A57" s="59">
        <v>43</v>
      </c>
      <c r="C57" s="57" t="s">
        <v>51</v>
      </c>
      <c r="E57" s="59" t="s">
        <v>52</v>
      </c>
      <c r="F57" s="67">
        <f>F50</f>
        <v>11522.339638019999</v>
      </c>
    </row>
    <row r="58" spans="1:7" x14ac:dyDescent="0.2">
      <c r="A58" s="59">
        <v>44</v>
      </c>
      <c r="C58" s="57" t="s">
        <v>53</v>
      </c>
      <c r="E58" s="59" t="s">
        <v>31</v>
      </c>
      <c r="F58" s="70">
        <f>F54</f>
        <v>57709.929300000003</v>
      </c>
    </row>
    <row r="59" spans="1:7" x14ac:dyDescent="0.2">
      <c r="A59" s="59">
        <v>45</v>
      </c>
      <c r="C59" s="57" t="s">
        <v>54</v>
      </c>
      <c r="E59" s="59" t="s">
        <v>23</v>
      </c>
      <c r="F59" s="67">
        <f>F56+F57-F58</f>
        <v>1709.4103380199958</v>
      </c>
    </row>
    <row r="60" spans="1:7" x14ac:dyDescent="0.2">
      <c r="A60" s="59">
        <v>46</v>
      </c>
      <c r="C60" s="57" t="s">
        <v>55</v>
      </c>
      <c r="E60" s="59" t="s">
        <v>21</v>
      </c>
      <c r="F60" s="83">
        <f>F53</f>
        <v>1598613</v>
      </c>
    </row>
    <row r="61" spans="1:7" ht="13.5" thickBot="1" x14ac:dyDescent="0.25">
      <c r="A61" s="59">
        <v>47</v>
      </c>
      <c r="C61" s="84" t="s">
        <v>56</v>
      </c>
      <c r="E61" s="59" t="s">
        <v>23</v>
      </c>
      <c r="F61" s="82">
        <f>IF(AND(D2&gt;"", D4&gt;0, D6&gt;0), IF(F60=0, 0, F59/F60), 0)</f>
        <v>1.0693084179973489E-3</v>
      </c>
    </row>
    <row r="62" spans="1:7" ht="13.5" thickTop="1" x14ac:dyDescent="0.2"/>
    <row r="63" spans="1:7" x14ac:dyDescent="0.2">
      <c r="A63" s="224">
        <f ca="1">NOW()</f>
        <v>45084.631494212961</v>
      </c>
      <c r="B63" s="224"/>
      <c r="C63" s="224"/>
      <c r="D63" s="225" t="s">
        <v>57</v>
      </c>
      <c r="E63" s="225"/>
      <c r="F63" s="225"/>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4" activePane="bottomRight" state="frozen"/>
      <selection pane="topRight" activeCell="I14" sqref="I14"/>
      <selection pane="bottomLeft" activeCell="I14" sqref="I14"/>
      <selection pane="bottomRight" activeCell="E222" sqref="E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36" sqref="D236"/>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122"/>
      <c r="F237" s="128" t="str">
        <f t="shared" si="35"/>
        <v>NA</v>
      </c>
      <c r="G237" s="128"/>
      <c r="H237" s="128" t="str">
        <f t="shared" si="36"/>
        <v>NA</v>
      </c>
      <c r="I237" s="128"/>
      <c r="J237" s="128" t="str">
        <f t="shared" si="37"/>
        <v>NA</v>
      </c>
      <c r="K237" s="124"/>
      <c r="L237" s="125"/>
      <c r="M237" s="218">
        <v>45107</v>
      </c>
      <c r="N237" s="124"/>
      <c r="O237" s="126">
        <f t="shared" si="34"/>
        <v>0</v>
      </c>
      <c r="P237" s="124"/>
      <c r="Q237" s="124" t="str">
        <f t="shared" si="38"/>
        <v>NA</v>
      </c>
      <c r="R237" s="124"/>
      <c r="S237" s="124" t="str">
        <f t="shared" si="39"/>
        <v>NA</v>
      </c>
      <c r="T237" s="124"/>
      <c r="U237" s="124" t="str">
        <f t="shared" si="40"/>
        <v>NA</v>
      </c>
      <c r="V237" s="124"/>
    </row>
    <row r="238" spans="2:22" x14ac:dyDescent="0.2">
      <c r="B238" s="49">
        <v>45138</v>
      </c>
      <c r="D238" s="122"/>
      <c r="F238" s="128" t="str">
        <f t="shared" si="35"/>
        <v>NA</v>
      </c>
      <c r="G238" s="128"/>
      <c r="H238" s="128" t="str">
        <f t="shared" si="36"/>
        <v>NA</v>
      </c>
      <c r="I238" s="128"/>
      <c r="J238" s="128" t="str">
        <f t="shared" si="37"/>
        <v>NA</v>
      </c>
      <c r="K238" s="124"/>
      <c r="L238" s="125"/>
      <c r="M238" s="218">
        <v>45138</v>
      </c>
      <c r="N238" s="124"/>
      <c r="O238" s="126">
        <f t="shared" si="34"/>
        <v>0</v>
      </c>
      <c r="P238" s="124"/>
      <c r="Q238" s="124" t="str">
        <f t="shared" si="38"/>
        <v>NA</v>
      </c>
      <c r="R238" s="124"/>
      <c r="S238" s="124" t="str">
        <f t="shared" si="39"/>
        <v>NA</v>
      </c>
      <c r="T238" s="124"/>
      <c r="U238" s="124" t="str">
        <f t="shared" si="40"/>
        <v>NA</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0" t="s">
        <v>70</v>
      </c>
      <c r="D3" s="250"/>
      <c r="E3" s="250"/>
      <c r="F3" s="250"/>
      <c r="G3" s="2"/>
      <c r="H3" s="2"/>
      <c r="I3" s="2"/>
      <c r="J3" s="2"/>
      <c r="K3" s="2"/>
      <c r="L3" s="2"/>
      <c r="N3" s="250" t="s">
        <v>71</v>
      </c>
      <c r="O3" s="250"/>
      <c r="P3" s="250"/>
      <c r="Q3" s="250"/>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0" t="s">
        <v>81</v>
      </c>
      <c r="AA1" s="260"/>
      <c r="AB1" s="260"/>
      <c r="AC1" s="260"/>
      <c r="AD1" s="260"/>
    </row>
    <row r="2" spans="2:33" x14ac:dyDescent="0.2">
      <c r="B2" s="5" t="s">
        <v>82</v>
      </c>
      <c r="Z2" s="217"/>
      <c r="AA2" s="217"/>
      <c r="AB2" s="217"/>
      <c r="AC2" s="217"/>
      <c r="AD2" s="217"/>
    </row>
    <row r="3" spans="2:33" x14ac:dyDescent="0.2">
      <c r="B3" s="5" t="s">
        <v>81</v>
      </c>
      <c r="Z3" s="260" t="s">
        <v>83</v>
      </c>
      <c r="AA3" s="260"/>
      <c r="AB3" s="260"/>
      <c r="AC3" s="260"/>
      <c r="AD3" s="260"/>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2" t="s">
        <v>85</v>
      </c>
      <c r="E10" s="252"/>
      <c r="F10" s="252"/>
      <c r="G10" s="253" t="s">
        <v>86</v>
      </c>
      <c r="H10" s="252"/>
      <c r="I10" s="252"/>
      <c r="K10" s="11"/>
      <c r="L10" s="11"/>
      <c r="M10" s="254" t="s">
        <v>87</v>
      </c>
      <c r="N10" s="254"/>
      <c r="O10" s="254"/>
      <c r="P10" s="254"/>
      <c r="Q10" s="254"/>
      <c r="R10" s="255"/>
      <c r="S10" s="258" t="s">
        <v>88</v>
      </c>
      <c r="T10" s="259"/>
      <c r="U10" s="259"/>
      <c r="V10" s="259"/>
      <c r="W10" s="259"/>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6" t="s">
        <v>92</v>
      </c>
      <c r="M12" s="256"/>
      <c r="N12" s="256"/>
      <c r="P12" s="256" t="s">
        <v>93</v>
      </c>
      <c r="Q12" s="256"/>
      <c r="R12" s="257"/>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C5" sqref="C5"/>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0</v>
      </c>
      <c r="D4" s="195"/>
      <c r="E4" s="160"/>
      <c r="F4" s="160"/>
      <c r="G4" s="195">
        <v>135939</v>
      </c>
      <c r="H4" s="159"/>
      <c r="I4" s="152"/>
      <c r="J4" s="154"/>
      <c r="K4" s="195"/>
      <c r="L4" s="195"/>
      <c r="M4" s="202">
        <f t="shared" ref="M4:M24" si="1">+K4+L4</f>
        <v>0</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45"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45"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480039734.5</v>
      </c>
      <c r="D76" s="140"/>
      <c r="E76" s="141"/>
      <c r="F76" s="142"/>
      <c r="G76" s="143"/>
      <c r="H76" s="143"/>
      <c r="K76" s="140">
        <f>SUM(K3:K73)</f>
        <v>479039941.5</v>
      </c>
      <c r="L76" s="171">
        <f>SUM(L3:L73)</f>
        <v>999793</v>
      </c>
      <c r="M76" s="135">
        <f t="shared" si="2"/>
        <v>480039734.5</v>
      </c>
    </row>
    <row r="77" spans="1:17" x14ac:dyDescent="0.2">
      <c r="B77" s="139"/>
      <c r="C77" s="261" t="s">
        <v>286</v>
      </c>
      <c r="D77" s="262"/>
      <c r="E77" s="170"/>
      <c r="F77" s="142"/>
      <c r="G77" s="143"/>
      <c r="H77" s="143"/>
      <c r="K77" s="165"/>
      <c r="M77" s="135"/>
    </row>
    <row r="78" spans="1:17" x14ac:dyDescent="0.2">
      <c r="B78" s="139"/>
      <c r="C78" s="263" t="s">
        <v>287</v>
      </c>
      <c r="D78" s="264"/>
      <c r="E78" s="170"/>
      <c r="F78" s="142"/>
      <c r="G78" s="143"/>
      <c r="H78" s="143"/>
      <c r="K78" s="165"/>
      <c r="M78" s="135"/>
    </row>
    <row r="79" spans="1:17" x14ac:dyDescent="0.2">
      <c r="B79" s="139"/>
      <c r="C79" s="265" t="s">
        <v>288</v>
      </c>
      <c r="D79" s="266"/>
      <c r="E79" s="170"/>
      <c r="F79" s="142"/>
      <c r="G79" s="143"/>
      <c r="H79" s="143"/>
      <c r="K79" s="165"/>
      <c r="L79" s="171">
        <f>+M76-K76</f>
        <v>999793</v>
      </c>
      <c r="M79" s="135">
        <f t="shared" si="2"/>
        <v>999793</v>
      </c>
    </row>
    <row r="80" spans="1:17" ht="15.75" thickBot="1" x14ac:dyDescent="0.25">
      <c r="B80" s="139"/>
      <c r="C80" s="267" t="s">
        <v>289</v>
      </c>
      <c r="D80" s="268"/>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45EA26951AA374AA85487E7F9FD3543" ma:contentTypeVersion="16" ma:contentTypeDescription="" ma:contentTypeScope="" ma:versionID="1560eb890d3a25404888ff70ab9c94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2023-06-08T07:00:00+00:00</OpenedDate>
    <SignificantOrder xmlns="dc463f71-b30c-4ab2-9473-d307f9d35888">false</SignificantOrder>
    <Date1 xmlns="dc463f71-b30c-4ab2-9473-d307f9d35888">2023-06-08T07:00:00+00:00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230463</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4F972D72-E96F-48CE-A0C9-C99A0C8562E7}"/>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B48E65E7-F84A-4ADC-9DB3-613A1756C88B}"/>
</file>

<file path=customXml/itemProps5.xml><?xml version="1.0" encoding="utf-8"?>
<ds:datastoreItem xmlns:ds="http://schemas.openxmlformats.org/officeDocument/2006/customXml" ds:itemID="{FDB92287-8705-47D7-9DD9-DF5C40FE7A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dcterms:created xsi:type="dcterms:W3CDTF">2005-10-11T17:22:03Z</dcterms:created>
  <dcterms:modified xsi:type="dcterms:W3CDTF">2023-06-07T22:16:26Z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0x0101006E56B4D1795A2E4DB2F0B01679ED314A00A45EA26951AA374AA85487E7F9FD3543</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