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WEAF Filing/"/>
    </mc:Choice>
  </mc:AlternateContent>
  <xr:revisionPtr revIDLastSave="19" documentId="13_ncr:1_{442B4A2A-C027-4B7D-BA40-BB2A6C07F9B5}" xr6:coauthVersionLast="47" xr6:coauthVersionMax="47" xr10:uidLastSave="{85A7CFC7-3FE4-4778-A4D2-DB35F44F66DD}"/>
  <bookViews>
    <workbookView xWindow="28965" yWindow="120" windowWidth="14460" windowHeight="15405" xr2:uid="{00000000-000D-0000-FFFF-FFFF00000000}"/>
  </bookViews>
  <sheets>
    <sheet name="Sheet1" sheetId="1" r:id="rId1"/>
  </sheets>
  <definedNames>
    <definedName name="_xlnm.Print_Area" localSheetId="0">Sheet1!$A$1:$I$42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10" i="1" l="1"/>
  <c r="G27" i="1" l="1"/>
  <c r="C39" i="1" s="1"/>
  <c r="F27" i="1"/>
  <c r="C38" i="1" s="1"/>
  <c r="E27" i="1"/>
  <c r="C37" i="1" s="1"/>
  <c r="D27" i="1"/>
  <c r="C36" i="1" s="1"/>
  <c r="C27" i="1"/>
  <c r="C35" i="1" s="1"/>
  <c r="B27" i="1"/>
  <c r="C34" i="1" s="1"/>
  <c r="C40" i="1" l="1"/>
  <c r="C41" i="1" s="1"/>
  <c r="D34" i="1" s="1"/>
  <c r="E34" i="1" s="1"/>
  <c r="D37" i="1" l="1"/>
  <c r="F37" i="1" s="1"/>
  <c r="D36" i="1"/>
  <c r="F36" i="1" s="1"/>
  <c r="D39" i="1"/>
  <c r="F39" i="1" s="1"/>
  <c r="D35" i="1"/>
  <c r="F35" i="1" s="1"/>
  <c r="D38" i="1"/>
  <c r="F38" i="1" s="1"/>
  <c r="F34" i="1"/>
  <c r="E39" i="1" l="1"/>
  <c r="G39" i="1"/>
  <c r="G34" i="1"/>
  <c r="E38" i="1"/>
  <c r="G38" i="1"/>
  <c r="E35" i="1"/>
  <c r="G35" i="1"/>
  <c r="E36" i="1"/>
  <c r="G36" i="1"/>
  <c r="E37" i="1"/>
  <c r="G37" i="1"/>
  <c r="G40" i="1" l="1"/>
  <c r="E40" i="1"/>
</calcChain>
</file>

<file path=xl/sharedStrings.xml><?xml version="1.0" encoding="utf-8"?>
<sst xmlns="http://schemas.openxmlformats.org/spreadsheetml/2006/main" count="44" uniqueCount="35">
  <si>
    <t>Advice No. W22-09-05</t>
  </si>
  <si>
    <t>Attachment B - page 1 of 2</t>
  </si>
  <si>
    <t>WEAF 2022-2023 Program Year</t>
  </si>
  <si>
    <t>Notes</t>
  </si>
  <si>
    <t>CBO 1st year funding</t>
  </si>
  <si>
    <t>UG-210755 Order 09</t>
  </si>
  <si>
    <t>WEAF funding budget</t>
  </si>
  <si>
    <t xml:space="preserve"> </t>
  </si>
  <si>
    <t>2022-23 Current Budget per Order No. 05 in UG-200568</t>
  </si>
  <si>
    <t>WEAF Budget subtotal</t>
  </si>
  <si>
    <t xml:space="preserve">   -  plus revenue sensitive costs</t>
  </si>
  <si>
    <t>4.423% added to cover WUTC fees, uncollectibles, and state utility tax</t>
  </si>
  <si>
    <t xml:space="preserve">   Minus carryover</t>
  </si>
  <si>
    <t xml:space="preserve">   -  Est. 2021-2022 PY Ending Balance</t>
  </si>
  <si>
    <t>Amount to Collect</t>
  </si>
  <si>
    <t>Weather Normalized Forecast Volumes as used in 2022 PGA</t>
  </si>
  <si>
    <t>Rate Schedules</t>
  </si>
  <si>
    <t>Total</t>
  </si>
  <si>
    <t>Attachment B - page 2 of 2</t>
  </si>
  <si>
    <t>Current</t>
  </si>
  <si>
    <t xml:space="preserve">Amount </t>
  </si>
  <si>
    <t>Proforma</t>
  </si>
  <si>
    <t>Est.</t>
  </si>
  <si>
    <t>Est. Changes</t>
  </si>
  <si>
    <t>Rate</t>
  </si>
  <si>
    <t>WEAF</t>
  </si>
  <si>
    <t xml:space="preserve">that would </t>
  </si>
  <si>
    <t>2022-23</t>
  </si>
  <si>
    <t>in</t>
  </si>
  <si>
    <t>Schedule</t>
  </si>
  <si>
    <t>be collected</t>
  </si>
  <si>
    <t>Collections</t>
  </si>
  <si>
    <t>Surcharges</t>
  </si>
  <si>
    <t>Revenue</t>
  </si>
  <si>
    <t>% increase/decrease in Annual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</si>
</sst>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"/>
    <numFmt numFmtId="166" formatCode="&quot;$&quot;#,##0"/>
    <numFmt numFmtId="167" formatCode="&quot;$&quot;#,##0.00"/>
    <numFmt numFmtId="168" formatCode="_(* #,##0.0000_);_(* \(#,##0.0000\);_(* &quot;-&quot;??_);_(@_)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/>
    <xf numFmtId="164" fontId="0" fillId="0" borderId="0" xfId="1" applyNumberFormat="1" applyFont="1"/>
    <xf numFmtId="43" fontId="0" fillId="0" borderId="0" xfId="0" applyNumberFormat="1"/>
    <xf numFmtId="44" fontId="0" fillId="0" borderId="0" xfId="2" applyFont="1"/>
    <xf numFmtId="164" fontId="0" fillId="0" borderId="0" xfId="1" applyNumberFormat="1" applyFont="1" applyBorder="1"/>
    <xf numFmtId="0" fontId="2" fillId="0" borderId="0" xfId="0" applyFont="1"/>
    <xf numFmtId="167" fontId="0" fillId="0" borderId="0" xfId="0" applyNumberForma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Border="1"/>
    <xf numFmtId="165" fontId="0" fillId="0" borderId="3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5" fontId="0" fillId="0" borderId="3" xfId="0" applyNumberFormat="1" applyBorder="1"/>
    <xf numFmtId="0" fontId="0" fillId="0" borderId="3" xfId="0" applyBorder="1"/>
    <xf numFmtId="165" fontId="0" fillId="0" borderId="6" xfId="0" applyNumberFormat="1" applyBorder="1"/>
    <xf numFmtId="165" fontId="0" fillId="0" borderId="6" xfId="0" applyNumberFormat="1" applyBorder="1" applyAlignment="1">
      <alignment horizontal="center"/>
    </xf>
    <xf numFmtId="167" fontId="3" fillId="0" borderId="0" xfId="0" applyNumberFormat="1" applyFont="1"/>
    <xf numFmtId="17" fontId="3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164" fontId="0" fillId="0" borderId="12" xfId="0" applyNumberFormat="1" applyBorder="1"/>
    <xf numFmtId="43" fontId="0" fillId="0" borderId="0" xfId="1" applyFont="1"/>
    <xf numFmtId="0" fontId="4" fillId="0" borderId="0" xfId="0" applyFont="1"/>
    <xf numFmtId="167" fontId="0" fillId="0" borderId="11" xfId="0" applyNumberFormat="1" applyBorder="1"/>
    <xf numFmtId="164" fontId="3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/>
    <xf numFmtId="164" fontId="3" fillId="0" borderId="3" xfId="1" applyNumberFormat="1" applyFont="1" applyFill="1" applyBorder="1" applyAlignment="1"/>
    <xf numFmtId="164" fontId="3" fillId="0" borderId="9" xfId="1" applyNumberFormat="1" applyFont="1" applyFill="1" applyBorder="1" applyAlignment="1"/>
    <xf numFmtId="0" fontId="0" fillId="0" borderId="9" xfId="0" applyBorder="1"/>
    <xf numFmtId="0" fontId="0" fillId="0" borderId="14" xfId="0" applyBorder="1"/>
    <xf numFmtId="0" fontId="2" fillId="0" borderId="7" xfId="0" applyFont="1" applyBorder="1" applyAlignment="1">
      <alignment horizontal="center"/>
    </xf>
    <xf numFmtId="165" fontId="0" fillId="0" borderId="7" xfId="0" applyNumberFormat="1" applyBorder="1"/>
    <xf numFmtId="167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6" fillId="0" borderId="0" xfId="0" applyNumberFormat="1" applyFont="1"/>
    <xf numFmtId="39" fontId="3" fillId="0" borderId="11" xfId="0" applyNumberFormat="1" applyFont="1" applyBorder="1"/>
    <xf numFmtId="169" fontId="0" fillId="0" borderId="6" xfId="3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1" defaultTableStyle="TableStyleMedium2" defaultPivotStyle="PivotStyleLight16">
    <tableStyle name="Invisible" pivot="0" table="0" count="0" xr9:uid="{6E14B250-E439-4959-9C83-00DF7370EF6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view="pageBreakPreview" topLeftCell="A7" zoomScaleNormal="100" zoomScaleSheetLayoutView="100" workbookViewId="0">
      <selection activeCell="A42" sqref="A42"/>
    </sheetView>
  </sheetViews>
  <sheetFormatPr defaultRowHeight="14.4" x14ac:dyDescent="0.3"/>
  <cols>
    <col min="1" max="1" width="27.33203125" customWidth="1"/>
    <col min="2" max="2" width="13.33203125" customWidth="1"/>
    <col min="3" max="3" width="13.44140625" bestFit="1" customWidth="1"/>
    <col min="4" max="4" width="12.33203125" bestFit="1" customWidth="1"/>
    <col min="5" max="5" width="13.33203125" customWidth="1"/>
    <col min="6" max="6" width="11.5546875" bestFit="1" customWidth="1"/>
    <col min="7" max="7" width="13.33203125" bestFit="1" customWidth="1"/>
    <col min="8" max="8" width="12.5546875" customWidth="1"/>
    <col min="9" max="9" width="12.44140625" customWidth="1"/>
    <col min="10" max="10" width="17.33203125" customWidth="1"/>
    <col min="11" max="11" width="15" customWidth="1"/>
    <col min="12" max="12" width="13.33203125" bestFit="1" customWidth="1"/>
    <col min="13" max="13" width="16.44140625" bestFit="1" customWidth="1"/>
    <col min="14" max="14" width="13.109375" customWidth="1"/>
    <col min="15" max="15" width="11.5546875" bestFit="1" customWidth="1"/>
    <col min="16" max="16" width="24" bestFit="1" customWidth="1"/>
    <col min="17" max="17" width="13.33203125" bestFit="1" customWidth="1"/>
  </cols>
  <sheetData>
    <row r="1" spans="1:17" ht="18" x14ac:dyDescent="0.35">
      <c r="A1" s="47" t="s">
        <v>0</v>
      </c>
      <c r="B1" s="47" t="s">
        <v>1</v>
      </c>
      <c r="C1" s="47"/>
      <c r="D1" s="19"/>
    </row>
    <row r="3" spans="1:17" x14ac:dyDescent="0.3">
      <c r="A3" s="19" t="s">
        <v>2</v>
      </c>
      <c r="E3" s="19" t="s">
        <v>3</v>
      </c>
    </row>
    <row r="4" spans="1:17" x14ac:dyDescent="0.3">
      <c r="A4" t="s">
        <v>4</v>
      </c>
      <c r="C4" s="40">
        <v>73000</v>
      </c>
      <c r="E4" t="s">
        <v>5</v>
      </c>
    </row>
    <row r="5" spans="1:17" x14ac:dyDescent="0.3">
      <c r="A5" t="s">
        <v>6</v>
      </c>
      <c r="C5" s="61">
        <v>1467400</v>
      </c>
      <c r="D5" s="20" t="s">
        <v>7</v>
      </c>
      <c r="E5" t="s">
        <v>8</v>
      </c>
    </row>
    <row r="6" spans="1:17" ht="15" thickBot="1" x14ac:dyDescent="0.35">
      <c r="A6" t="s">
        <v>9</v>
      </c>
      <c r="C6" s="48">
        <f>C5+C4</f>
        <v>1540400</v>
      </c>
      <c r="K6" s="46"/>
    </row>
    <row r="7" spans="1:17" ht="15" thickTop="1" x14ac:dyDescent="0.3">
      <c r="A7" t="s">
        <v>10</v>
      </c>
      <c r="C7" s="40">
        <f>C6/(1-0.04423)</f>
        <v>1611684.8195695616</v>
      </c>
      <c r="E7" t="s">
        <v>11</v>
      </c>
    </row>
    <row r="8" spans="1:17" x14ac:dyDescent="0.3">
      <c r="A8" t="s">
        <v>12</v>
      </c>
      <c r="C8" s="20"/>
    </row>
    <row r="9" spans="1:17" ht="15" thickBot="1" x14ac:dyDescent="0.35">
      <c r="A9" t="s">
        <v>13</v>
      </c>
      <c r="C9" s="62">
        <v>-485203.63</v>
      </c>
      <c r="D9" s="21"/>
    </row>
    <row r="10" spans="1:17" ht="15" thickTop="1" x14ac:dyDescent="0.3">
      <c r="A10" t="s">
        <v>14</v>
      </c>
      <c r="C10" s="20">
        <f>SUM(C7:C9)</f>
        <v>1126481.1895695617</v>
      </c>
      <c r="E10" t="s">
        <v>7</v>
      </c>
      <c r="K10" s="15"/>
      <c r="L10" s="16"/>
      <c r="Q10" s="15"/>
    </row>
    <row r="11" spans="1:17" x14ac:dyDescent="0.3">
      <c r="C11" s="20"/>
      <c r="D11" s="20"/>
      <c r="E11" s="20"/>
      <c r="K11" s="15"/>
      <c r="L11" s="16"/>
    </row>
    <row r="12" spans="1:17" x14ac:dyDescent="0.3">
      <c r="K12" s="15"/>
      <c r="L12" s="16"/>
    </row>
    <row r="13" spans="1:17" x14ac:dyDescent="0.3">
      <c r="A13" s="19" t="s">
        <v>15</v>
      </c>
      <c r="K13" s="15"/>
      <c r="L13" s="16"/>
    </row>
    <row r="14" spans="1:17" x14ac:dyDescent="0.3">
      <c r="A14" s="22" t="s">
        <v>16</v>
      </c>
      <c r="B14" s="22">
        <v>503</v>
      </c>
      <c r="C14" s="23">
        <v>504</v>
      </c>
      <c r="D14" s="22">
        <v>505</v>
      </c>
      <c r="E14" s="22">
        <v>511</v>
      </c>
      <c r="F14" s="22">
        <v>570</v>
      </c>
      <c r="G14" s="24">
        <v>663</v>
      </c>
      <c r="H14" s="9"/>
    </row>
    <row r="15" spans="1:17" x14ac:dyDescent="0.3">
      <c r="A15" s="41">
        <v>44866</v>
      </c>
      <c r="B15" s="49">
        <v>16107111.675342688</v>
      </c>
      <c r="C15" s="50">
        <v>10521219.405385895</v>
      </c>
      <c r="D15" s="51">
        <v>1506549.8658034552</v>
      </c>
      <c r="E15" s="49">
        <v>2015445.4180372141</v>
      </c>
      <c r="F15" s="51">
        <v>349322.63543074724</v>
      </c>
      <c r="G15" s="52">
        <v>56917199</v>
      </c>
      <c r="H15" s="12"/>
      <c r="I15" s="13"/>
      <c r="J15" s="14"/>
      <c r="K15" s="18"/>
      <c r="L15" s="16"/>
    </row>
    <row r="16" spans="1:17" x14ac:dyDescent="0.3">
      <c r="A16" s="41">
        <v>44896</v>
      </c>
      <c r="B16" s="49">
        <v>22649646.954812255</v>
      </c>
      <c r="C16" s="50">
        <v>14880837.696760476</v>
      </c>
      <c r="D16" s="51">
        <v>1894821.4544705974</v>
      </c>
      <c r="E16" s="51">
        <v>2367873.9057142963</v>
      </c>
      <c r="F16" s="51">
        <v>374538.9882423763</v>
      </c>
      <c r="G16" s="52">
        <v>53394617</v>
      </c>
      <c r="H16" s="12"/>
      <c r="I16" s="12"/>
      <c r="J16" s="12"/>
      <c r="K16" s="4"/>
      <c r="L16" s="17"/>
    </row>
    <row r="17" spans="1:14" x14ac:dyDescent="0.3">
      <c r="A17" s="41">
        <v>44927</v>
      </c>
      <c r="B17" s="49">
        <v>22265481.676961824</v>
      </c>
      <c r="C17" s="50">
        <v>15090001.827815892</v>
      </c>
      <c r="D17" s="51">
        <v>1474300.4259070379</v>
      </c>
      <c r="E17" s="51">
        <v>2107460.1080233282</v>
      </c>
      <c r="F17" s="51">
        <v>222554.96129191638</v>
      </c>
      <c r="G17" s="52">
        <v>47833503</v>
      </c>
      <c r="H17" s="12"/>
      <c r="I17" s="12"/>
      <c r="J17" s="12"/>
    </row>
    <row r="18" spans="1:14" x14ac:dyDescent="0.3">
      <c r="A18" s="41">
        <v>44958</v>
      </c>
      <c r="B18" s="49">
        <v>17863868.401026372</v>
      </c>
      <c r="C18" s="50">
        <v>12686065.136749988</v>
      </c>
      <c r="D18" s="51">
        <v>1248694.3870220338</v>
      </c>
      <c r="E18" s="51">
        <v>1660919.5692868268</v>
      </c>
      <c r="F18" s="51">
        <v>208123.50591477848</v>
      </c>
      <c r="G18" s="52">
        <v>48208931</v>
      </c>
      <c r="H18" s="12"/>
      <c r="I18" s="12"/>
      <c r="J18" s="12"/>
      <c r="N18" s="3" t="s">
        <v>7</v>
      </c>
    </row>
    <row r="19" spans="1:14" x14ac:dyDescent="0.3">
      <c r="A19" s="41">
        <v>44986</v>
      </c>
      <c r="B19" s="49">
        <v>15012436.291447857</v>
      </c>
      <c r="C19" s="50">
        <v>10633175.400750613</v>
      </c>
      <c r="D19" s="51">
        <v>1229519.690090036</v>
      </c>
      <c r="E19" s="51">
        <v>1507402.9665639836</v>
      </c>
      <c r="F19" s="51">
        <v>175830.65114751324</v>
      </c>
      <c r="G19" s="52">
        <v>48839796</v>
      </c>
      <c r="H19" s="12"/>
      <c r="I19" s="12"/>
      <c r="J19" s="12"/>
    </row>
    <row r="20" spans="1:14" x14ac:dyDescent="0.3">
      <c r="A20" s="41">
        <v>45017</v>
      </c>
      <c r="B20" s="49">
        <v>9662088.9139826708</v>
      </c>
      <c r="C20" s="50">
        <v>6721447.5495405113</v>
      </c>
      <c r="D20" s="51">
        <v>805109.84302434034</v>
      </c>
      <c r="E20" s="51">
        <v>1061055.858030424</v>
      </c>
      <c r="F20" s="51">
        <v>164479.83542205242</v>
      </c>
      <c r="G20" s="52">
        <v>50333357</v>
      </c>
      <c r="H20" s="12"/>
      <c r="I20" s="12"/>
      <c r="J20" s="12"/>
    </row>
    <row r="21" spans="1:14" x14ac:dyDescent="0.3">
      <c r="A21" s="41">
        <v>45047</v>
      </c>
      <c r="B21" s="49">
        <v>5762668.771932221</v>
      </c>
      <c r="C21" s="50">
        <v>4163714.6284855921</v>
      </c>
      <c r="D21" s="51">
        <v>553947.02168246813</v>
      </c>
      <c r="E21" s="51">
        <v>649786.13678044884</v>
      </c>
      <c r="F21" s="51">
        <v>98737.441119269744</v>
      </c>
      <c r="G21" s="52">
        <v>43018269</v>
      </c>
      <c r="H21" s="12"/>
      <c r="I21" s="12"/>
      <c r="J21" s="12"/>
      <c r="N21" s="3"/>
    </row>
    <row r="22" spans="1:14" x14ac:dyDescent="0.3">
      <c r="A22" s="41">
        <v>45078</v>
      </c>
      <c r="B22" s="49">
        <v>3887129.5424020942</v>
      </c>
      <c r="C22" s="50">
        <v>3047599.1114179096</v>
      </c>
      <c r="D22" s="51">
        <v>464963.132249719</v>
      </c>
      <c r="E22" s="51">
        <v>598416.32775628928</v>
      </c>
      <c r="F22" s="51">
        <v>70693.886173988154</v>
      </c>
      <c r="G22" s="52">
        <v>34496191</v>
      </c>
      <c r="H22" s="12"/>
      <c r="I22" s="12"/>
      <c r="J22" s="12"/>
      <c r="N22" s="2"/>
    </row>
    <row r="23" spans="1:14" x14ac:dyDescent="0.3">
      <c r="A23" s="41">
        <v>45108</v>
      </c>
      <c r="B23" s="49">
        <v>3258710.893936316</v>
      </c>
      <c r="C23" s="50">
        <v>2867869.9298137557</v>
      </c>
      <c r="D23" s="51">
        <v>466148.68149328313</v>
      </c>
      <c r="E23" s="51">
        <v>677572.27030918212</v>
      </c>
      <c r="F23" s="51">
        <v>81140.224447463392</v>
      </c>
      <c r="G23" s="52">
        <v>50251600</v>
      </c>
      <c r="H23" s="12"/>
      <c r="I23" s="12"/>
      <c r="J23" s="12"/>
    </row>
    <row r="24" spans="1:14" x14ac:dyDescent="0.3">
      <c r="A24" s="41">
        <v>45139</v>
      </c>
      <c r="B24" s="49">
        <v>3111094.470666883</v>
      </c>
      <c r="C24" s="50">
        <v>3012157.5886838972</v>
      </c>
      <c r="D24" s="51">
        <v>544814.58323633252</v>
      </c>
      <c r="E24" s="51">
        <v>725942.01409300149</v>
      </c>
      <c r="F24" s="51">
        <v>120566.34331988585</v>
      </c>
      <c r="G24" s="52">
        <v>64342416</v>
      </c>
      <c r="H24" s="12"/>
      <c r="I24" s="12"/>
      <c r="J24" s="12"/>
    </row>
    <row r="25" spans="1:14" x14ac:dyDescent="0.3">
      <c r="A25" s="41">
        <v>45170</v>
      </c>
      <c r="B25" s="49">
        <v>3756120.2412823481</v>
      </c>
      <c r="C25" s="50">
        <v>3460148.3691039467</v>
      </c>
      <c r="D25" s="51">
        <v>726811.26484506158</v>
      </c>
      <c r="E25" s="51">
        <v>765443.12668195809</v>
      </c>
      <c r="F25" s="51">
        <v>158334.99808668584</v>
      </c>
      <c r="G25" s="52">
        <v>64724071</v>
      </c>
      <c r="H25" s="12"/>
      <c r="I25" s="12"/>
      <c r="J25" s="12"/>
    </row>
    <row r="26" spans="1:14" x14ac:dyDescent="0.3">
      <c r="A26" s="41">
        <v>45200</v>
      </c>
      <c r="B26" s="49">
        <v>8657453.2796432581</v>
      </c>
      <c r="C26" s="50">
        <v>6483360.2222843869</v>
      </c>
      <c r="D26" s="51">
        <v>1990887.627709365</v>
      </c>
      <c r="E26" s="51">
        <v>1412182.5339765481</v>
      </c>
      <c r="F26" s="51">
        <v>307397.336386443</v>
      </c>
      <c r="G26" s="52">
        <v>60792241</v>
      </c>
      <c r="H26" s="12"/>
      <c r="I26" s="12"/>
      <c r="J26" s="12"/>
    </row>
    <row r="27" spans="1:14" x14ac:dyDescent="0.3">
      <c r="A27" s="22" t="s">
        <v>17</v>
      </c>
      <c r="B27" s="42">
        <f t="shared" ref="B27:G27" si="0">SUM(B15:B26)</f>
        <v>131993811.11343679</v>
      </c>
      <c r="C27" s="43">
        <f t="shared" si="0"/>
        <v>93567596.866792873</v>
      </c>
      <c r="D27" s="44">
        <f t="shared" si="0"/>
        <v>12906567.97753373</v>
      </c>
      <c r="E27" s="44">
        <f t="shared" si="0"/>
        <v>15549500.235253498</v>
      </c>
      <c r="F27" s="44">
        <f t="shared" si="0"/>
        <v>2331720.8069831203</v>
      </c>
      <c r="G27" s="45">
        <f t="shared" si="0"/>
        <v>623152191</v>
      </c>
      <c r="H27" s="4"/>
      <c r="I27" s="4"/>
      <c r="J27" s="4"/>
      <c r="K27" s="4"/>
    </row>
    <row r="29" spans="1:14" ht="18" x14ac:dyDescent="0.35">
      <c r="A29" s="47" t="s">
        <v>0</v>
      </c>
      <c r="B29" s="47" t="s">
        <v>18</v>
      </c>
      <c r="C29" s="47"/>
    </row>
    <row r="30" spans="1:14" x14ac:dyDescent="0.3">
      <c r="A30" s="53"/>
      <c r="E30" s="54"/>
    </row>
    <row r="31" spans="1:14" x14ac:dyDescent="0.3">
      <c r="A31" s="25"/>
      <c r="B31" s="25" t="s">
        <v>19</v>
      </c>
      <c r="C31" s="25" t="s">
        <v>20</v>
      </c>
      <c r="D31" s="26" t="s">
        <v>21</v>
      </c>
      <c r="E31" s="28" t="s">
        <v>22</v>
      </c>
      <c r="F31" s="25" t="s">
        <v>23</v>
      </c>
      <c r="G31" s="25" t="s">
        <v>23</v>
      </c>
    </row>
    <row r="32" spans="1:14" x14ac:dyDescent="0.3">
      <c r="A32" s="27" t="s">
        <v>24</v>
      </c>
      <c r="B32" s="27" t="s">
        <v>25</v>
      </c>
      <c r="C32" s="27" t="s">
        <v>26</v>
      </c>
      <c r="D32" s="28" t="s">
        <v>25</v>
      </c>
      <c r="E32" s="28" t="s">
        <v>27</v>
      </c>
      <c r="F32" s="27" t="s">
        <v>28</v>
      </c>
      <c r="G32" s="27" t="s">
        <v>28</v>
      </c>
      <c r="J32" s="5"/>
    </row>
    <row r="33" spans="1:10" x14ac:dyDescent="0.3">
      <c r="A33" s="29" t="s">
        <v>29</v>
      </c>
      <c r="B33" s="29" t="s">
        <v>24</v>
      </c>
      <c r="C33" s="29" t="s">
        <v>30</v>
      </c>
      <c r="D33" s="30" t="s">
        <v>24</v>
      </c>
      <c r="E33" s="29" t="s">
        <v>31</v>
      </c>
      <c r="F33" s="29" t="s">
        <v>32</v>
      </c>
      <c r="G33" s="29" t="s">
        <v>33</v>
      </c>
      <c r="J33" s="5"/>
    </row>
    <row r="34" spans="1:10" x14ac:dyDescent="0.3">
      <c r="A34" s="25">
        <v>503</v>
      </c>
      <c r="B34" s="32">
        <v>4.7499999999999999E-3</v>
      </c>
      <c r="C34" s="33">
        <f>B34*B27</f>
        <v>626970.6027888247</v>
      </c>
      <c r="D34" s="32">
        <f>B34+(B34*C41)</f>
        <v>4.0602286983152111E-3</v>
      </c>
      <c r="E34" s="33">
        <f>D34*B27</f>
        <v>535925.05988277332</v>
      </c>
      <c r="F34" s="59">
        <f>ROUND(D34-B34, 5)</f>
        <v>-6.8999999999999997E-4</v>
      </c>
      <c r="G34" s="60">
        <f>F34*B27</f>
        <v>-91075.729668271379</v>
      </c>
    </row>
    <row r="35" spans="1:10" x14ac:dyDescent="0.3">
      <c r="A35" s="27">
        <v>504</v>
      </c>
      <c r="B35" s="32">
        <v>3.8400000000000001E-3</v>
      </c>
      <c r="C35" s="34">
        <f>B35*C27</f>
        <v>359299.57196848461</v>
      </c>
      <c r="D35" s="32">
        <f>B35+(B35*C41)</f>
        <v>3.2823743582169286E-3</v>
      </c>
      <c r="E35" s="34">
        <f>D35*C27</f>
        <v>307123.88071553956</v>
      </c>
      <c r="F35" s="59">
        <f t="shared" ref="F35:F39" si="1">ROUND(D35-B35, 5)</f>
        <v>-5.5999999999999995E-4</v>
      </c>
      <c r="G35" s="60">
        <f>F35*C27</f>
        <v>-52397.854245404007</v>
      </c>
    </row>
    <row r="36" spans="1:10" x14ac:dyDescent="0.3">
      <c r="A36" s="27">
        <v>505</v>
      </c>
      <c r="B36" s="32">
        <v>2.3800000000000002E-3</v>
      </c>
      <c r="C36" s="34">
        <f>B36*D27</f>
        <v>30717.631786530281</v>
      </c>
      <c r="D36" s="32">
        <f>B36+(B36*C41)</f>
        <v>2.0343882741032005E-3</v>
      </c>
      <c r="E36" s="34">
        <f>D36*D27</f>
        <v>26256.970552410479</v>
      </c>
      <c r="F36" s="59">
        <f t="shared" si="1"/>
        <v>-3.5E-4</v>
      </c>
      <c r="G36" s="60">
        <f>F36*D27</f>
        <v>-4517.2987921368058</v>
      </c>
    </row>
    <row r="37" spans="1:10" x14ac:dyDescent="0.3">
      <c r="A37" s="27">
        <v>511</v>
      </c>
      <c r="B37" s="32">
        <v>2.0100000000000001E-3</v>
      </c>
      <c r="C37" s="34">
        <f>B37*E27</f>
        <v>31254.495472859533</v>
      </c>
      <c r="D37" s="32">
        <f>B37+(B37*C41)</f>
        <v>1.7181178281291737E-3</v>
      </c>
      <c r="E37" s="34">
        <f>D37*E27</f>
        <v>26715.873572687815</v>
      </c>
      <c r="F37" s="59">
        <f t="shared" si="1"/>
        <v>-2.9E-4</v>
      </c>
      <c r="G37" s="60">
        <f>F37*E27</f>
        <v>-4509.3550682235145</v>
      </c>
    </row>
    <row r="38" spans="1:10" x14ac:dyDescent="0.3">
      <c r="A38" s="27">
        <v>570</v>
      </c>
      <c r="B38" s="32">
        <v>7.1000000000000002E-4</v>
      </c>
      <c r="C38" s="34">
        <f>B38*F27</f>
        <v>1655.5217729580154</v>
      </c>
      <c r="D38" s="32">
        <f>B38+(B38*C41)</f>
        <v>6.0689734227448416E-4</v>
      </c>
      <c r="E38" s="34">
        <f>D38*F27</f>
        <v>1415.1151606841711</v>
      </c>
      <c r="F38" s="59">
        <f t="shared" si="1"/>
        <v>-1E-4</v>
      </c>
      <c r="G38" s="60">
        <f>F38*F27</f>
        <v>-233.17208069831204</v>
      </c>
    </row>
    <row r="39" spans="1:10" ht="15" thickBot="1" x14ac:dyDescent="0.35">
      <c r="A39" s="27">
        <v>663</v>
      </c>
      <c r="B39" s="32">
        <v>4.2999999999999999E-4</v>
      </c>
      <c r="C39" s="35">
        <f>G27*B39</f>
        <v>267955.44212999998</v>
      </c>
      <c r="D39" s="32">
        <f>B39+(B39*C41)</f>
        <v>3.6755754532116644E-4</v>
      </c>
      <c r="E39" s="35">
        <f>D39*G27</f>
        <v>229044.28968546668</v>
      </c>
      <c r="F39" s="59">
        <f t="shared" si="1"/>
        <v>-6.0000000000000002E-5</v>
      </c>
      <c r="G39" s="35">
        <f>F39*G27</f>
        <v>-37389.131460000004</v>
      </c>
    </row>
    <row r="40" spans="1:10" ht="15" thickTop="1" x14ac:dyDescent="0.3">
      <c r="A40" s="27" t="s">
        <v>17</v>
      </c>
      <c r="B40" s="36"/>
      <c r="C40" s="34">
        <f>SUM(C34:C39)</f>
        <v>1317853.265919657</v>
      </c>
      <c r="D40" s="32"/>
      <c r="E40" s="34">
        <f>SUM(E34:E39)</f>
        <v>1126481.1895695622</v>
      </c>
      <c r="F40" s="37"/>
      <c r="G40" s="34">
        <f>SUM(G34:G39)</f>
        <v>-190122.54131473403</v>
      </c>
    </row>
    <row r="41" spans="1:10" x14ac:dyDescent="0.3">
      <c r="A41" s="64" t="s">
        <v>34</v>
      </c>
      <c r="B41" s="38"/>
      <c r="C41" s="63">
        <f>(C10-C40)/C40</f>
        <v>-0.14521501088100822</v>
      </c>
      <c r="D41" s="39"/>
      <c r="E41" s="31"/>
      <c r="F41" s="31"/>
      <c r="G41" s="31"/>
    </row>
    <row r="42" spans="1:10" x14ac:dyDescent="0.3">
      <c r="A42" s="55"/>
      <c r="B42" s="56"/>
      <c r="C42" s="57"/>
      <c r="D42" s="58"/>
    </row>
    <row r="43" spans="1:10" x14ac:dyDescent="0.3">
      <c r="A43" s="5"/>
      <c r="B43" s="1"/>
      <c r="C43" s="6"/>
      <c r="D43" s="7"/>
    </row>
    <row r="44" spans="1:10" x14ac:dyDescent="0.3">
      <c r="A44" s="5"/>
      <c r="B44" s="1"/>
      <c r="C44" s="6"/>
      <c r="D44" s="7"/>
    </row>
    <row r="45" spans="1:10" x14ac:dyDescent="0.3">
      <c r="A45" s="5"/>
      <c r="B45" s="1"/>
      <c r="C45" s="6"/>
      <c r="D45" s="7"/>
    </row>
    <row r="46" spans="1:10" x14ac:dyDescent="0.3">
      <c r="A46" s="5"/>
    </row>
    <row r="47" spans="1:10" x14ac:dyDescent="0.3">
      <c r="A47" s="5"/>
      <c r="B47" s="1"/>
      <c r="C47" s="6"/>
      <c r="D47" s="7"/>
    </row>
    <row r="48" spans="1:10" x14ac:dyDescent="0.3">
      <c r="A48" s="5"/>
      <c r="B48" s="1"/>
      <c r="C48" s="6"/>
      <c r="D48" s="7"/>
    </row>
    <row r="49" spans="1:4" x14ac:dyDescent="0.3">
      <c r="A49" s="5"/>
      <c r="B49" s="1"/>
      <c r="C49" s="8"/>
      <c r="D49" s="7"/>
    </row>
    <row r="50" spans="1:4" x14ac:dyDescent="0.3">
      <c r="A50" s="5"/>
      <c r="B50" s="9"/>
      <c r="C50" s="6"/>
      <c r="D50" s="7"/>
    </row>
    <row r="51" spans="1:4" x14ac:dyDescent="0.3">
      <c r="A51" s="5"/>
      <c r="B51" s="9"/>
      <c r="C51" s="10"/>
      <c r="D51" s="7"/>
    </row>
    <row r="52" spans="1:4" x14ac:dyDescent="0.3">
      <c r="A52" s="5"/>
      <c r="B52" s="9"/>
      <c r="C52" s="10"/>
      <c r="D52" s="7"/>
    </row>
    <row r="53" spans="1:4" x14ac:dyDescent="0.3">
      <c r="A53" s="5"/>
      <c r="B53" s="9"/>
      <c r="C53" s="10"/>
    </row>
    <row r="54" spans="1:4" x14ac:dyDescent="0.3">
      <c r="A54" s="11"/>
      <c r="D54" s="1"/>
    </row>
    <row r="55" spans="1:4" x14ac:dyDescent="0.3">
      <c r="D55" s="1"/>
    </row>
  </sheetData>
  <pageMargins left="0.7" right="0.7" top="0.75" bottom="0.75" header="0.3" footer="0.3"/>
  <pageSetup scale="94" fitToHeight="0" orientation="landscape" r:id="rId1"/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2022-09-16T07:00:00+00:00</OpenedDate>
    <SignificantOrder xmlns="dc463f71-b30c-4ab2-9473-d307f9d35888">false</SignificantOrder>
    <Date1 xmlns="dc463f71-b30c-4ab2-9473-d307f9d35888">2022-09-16T07:00:00+00:00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220703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6550BEA4D5B64FBB70E07952B45BB2" ma:contentTypeVersion="20" ma:contentTypeDescription="" ma:contentTypeScope="" ma:versionID="4d1916a35bec7c26a7e56cd45a33cf0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D35FBE1-3CC3-4BE5-9CCC-C509B8B936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4FAC7C-F0E5-4608-8D2C-4510567FA0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C0CE9E-304B-48BA-9779-E3D08975B2FA}"/>
</file>

<file path=customXml/itemProps4.xml><?xml version="1.0" encoding="utf-8"?>
<ds:datastoreItem xmlns:ds="http://schemas.openxmlformats.org/officeDocument/2006/customXml" ds:itemID="{7702B3F7-5535-40E4-80AC-9DD505FDD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Jennifer</dc:creator>
  <cp:keywords/>
  <dc:description/>
  <cp:lastModifiedBy>Blattner, Lori</cp:lastModifiedBy>
  <cp:revision/>
  <dcterms:created xsi:type="dcterms:W3CDTF">2017-10-10T15:18:54Z</dcterms:created>
  <dcterms:modified xsi:type="dcterms:W3CDTF">2022-09-14T22:13:17Z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0x0101006E56B4D1795A2E4DB2F0B01679ED314A00A86550BEA4D5B64FBB70E07952B45BB2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