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WEAF and Big Heart Cost Recovery/"/>
    </mc:Choice>
  </mc:AlternateContent>
  <xr:revisionPtr revIDLastSave="21" documentId="13_ncr:1_{48F59888-0EFA-448F-A901-21FB0009EF23}" xr6:coauthVersionLast="47" xr6:coauthVersionMax="47" xr10:uidLastSave="{88DE2D23-DA73-42D4-8CE5-D94A9474E8CC}"/>
  <bookViews>
    <workbookView xWindow="5490" yWindow="1140" windowWidth="21600" windowHeight="12360" xr2:uid="{00000000-000D-0000-FFFF-FFFF00000000}"/>
  </bookViews>
  <sheets>
    <sheet name="Sheet1" sheetId="1" r:id="rId1"/>
  </sheets>
  <definedNames>
    <definedName name="_xlnm.Print_Area" localSheetId="0">Sheet1!$A$1:$M$85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B26" i="1"/>
  <c r="C26" i="1"/>
  <c r="C34" i="1" s="1"/>
  <c r="D26" i="1"/>
  <c r="C35" i="1" s="1"/>
  <c r="E26" i="1"/>
  <c r="C36" i="1" s="1"/>
  <c r="F26" i="1"/>
  <c r="C37" i="1" s="1"/>
  <c r="G26" i="1"/>
  <c r="C38" i="1" s="1"/>
  <c r="C39" i="1" l="1"/>
  <c r="C40" i="1" s="1"/>
  <c r="C5" i="1"/>
  <c r="C9" i="1" s="1"/>
  <c r="C41" i="1" l="1"/>
  <c r="D33" i="1" s="1"/>
  <c r="F33" i="1" s="1"/>
  <c r="D37" i="1" l="1"/>
  <c r="E37" i="1" s="1"/>
  <c r="D36" i="1"/>
  <c r="E36" i="1" s="1"/>
  <c r="D38" i="1"/>
  <c r="F38" i="1" s="1"/>
  <c r="G38" i="1" s="1"/>
  <c r="D34" i="1"/>
  <c r="E34" i="1" s="1"/>
  <c r="D35" i="1"/>
  <c r="F35" i="1" s="1"/>
  <c r="G35" i="1" s="1"/>
  <c r="G33" i="1"/>
  <c r="E33" i="1"/>
  <c r="E38" i="1"/>
  <c r="E35" i="1"/>
  <c r="F37" i="1" l="1"/>
  <c r="G37" i="1" s="1"/>
  <c r="F34" i="1"/>
  <c r="G34" i="1" s="1"/>
  <c r="F36" i="1"/>
  <c r="G36" i="1" s="1"/>
  <c r="E39" i="1"/>
  <c r="G39" i="1" l="1"/>
</calcChain>
</file>

<file path=xl/sharedStrings.xml><?xml version="1.0" encoding="utf-8"?>
<sst xmlns="http://schemas.openxmlformats.org/spreadsheetml/2006/main" count="46" uniqueCount="38">
  <si>
    <t>Advice No. W23-09-05</t>
  </si>
  <si>
    <t>Workpaper 2- page 1 of 3</t>
  </si>
  <si>
    <t>WEAF 2021-2022 Program Year</t>
  </si>
  <si>
    <t>Notes</t>
  </si>
  <si>
    <t xml:space="preserve">   Budget</t>
  </si>
  <si>
    <t>Per UG 230551, WEAF will be replaced by CARES</t>
  </si>
  <si>
    <t xml:space="preserve">   -  plus revenue sensitive costs</t>
  </si>
  <si>
    <t>4.454% added to cover WUTC fees, uncollectibles, and state utility tax</t>
  </si>
  <si>
    <t xml:space="preserve">   Minus carryover</t>
  </si>
  <si>
    <t xml:space="preserve">   -  Est. 2022-2023 PY Ending Balance</t>
  </si>
  <si>
    <t>Residual balance</t>
  </si>
  <si>
    <t xml:space="preserve">   -  Big Heart Grants</t>
  </si>
  <si>
    <t>Offered per Schedule 304, per UG 210801 (see page 3 )</t>
  </si>
  <si>
    <t>Amount to Collect</t>
  </si>
  <si>
    <t>Weather Normalized Forecast Volumes as used in 2021 PGA</t>
  </si>
  <si>
    <t>Rate Schedules</t>
  </si>
  <si>
    <t xml:space="preserve"> </t>
  </si>
  <si>
    <t>Total</t>
  </si>
  <si>
    <t>Workpaper 2 - page 2 of 3</t>
  </si>
  <si>
    <t>Current</t>
  </si>
  <si>
    <t xml:space="preserve">Amount </t>
  </si>
  <si>
    <t>Proforma</t>
  </si>
  <si>
    <t>Est.</t>
  </si>
  <si>
    <t>Est. Changes</t>
  </si>
  <si>
    <t>Rate</t>
  </si>
  <si>
    <t>WEAF</t>
  </si>
  <si>
    <t xml:space="preserve">that would </t>
  </si>
  <si>
    <t>2021-22</t>
  </si>
  <si>
    <t>in</t>
  </si>
  <si>
    <t>Schedule</t>
  </si>
  <si>
    <t>be collected</t>
  </si>
  <si>
    <t>Collections</t>
  </si>
  <si>
    <t>Surcharges</t>
  </si>
  <si>
    <t>Revenue</t>
  </si>
  <si>
    <t>Less Amt to Collect</t>
  </si>
  <si>
    <t>% increase/decrease</t>
  </si>
  <si>
    <t>Workpaper 2 - page 3 of 3</t>
  </si>
  <si>
    <t>Ledger of Big Heart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</si>
</sst>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"/>
    <numFmt numFmtId="166" formatCode="&quot;$&quot;#,##0"/>
    <numFmt numFmtId="167" formatCode="&quot;$&quot;#,##0.00"/>
    <numFmt numFmtId="168" formatCode="_(* #,##0.0000_);_(* \(#,##0.0000\);_(* &quot;-&quot;??_);_(@_)"/>
    <numFmt numFmtId="169" formatCode="&quot;$&quot;#,##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right"/>
    </xf>
    <xf numFmtId="168" fontId="3" fillId="0" borderId="0" xfId="1" applyNumberFormat="1" applyFont="1" applyFill="1" applyBorder="1" applyAlignment="1"/>
    <xf numFmtId="164" fontId="0" fillId="0" borderId="0" xfId="1" applyNumberFormat="1" applyFont="1"/>
    <xf numFmtId="43" fontId="0" fillId="0" borderId="0" xfId="0" applyNumberFormat="1"/>
    <xf numFmtId="44" fontId="0" fillId="0" borderId="0" xfId="2" applyFont="1"/>
    <xf numFmtId="164" fontId="0" fillId="0" borderId="0" xfId="1" applyNumberFormat="1" applyFont="1" applyBorder="1"/>
    <xf numFmtId="0" fontId="2" fillId="0" borderId="0" xfId="0" applyFont="1"/>
    <xf numFmtId="167" fontId="0" fillId="0" borderId="0" xfId="0" applyNumberFormat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165" fontId="0" fillId="0" borderId="3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165" fontId="0" fillId="0" borderId="3" xfId="0" applyNumberFormat="1" applyBorder="1"/>
    <xf numFmtId="0" fontId="0" fillId="0" borderId="3" xfId="0" applyBorder="1"/>
    <xf numFmtId="165" fontId="0" fillId="0" borderId="6" xfId="0" applyNumberFormat="1" applyBorder="1"/>
    <xf numFmtId="165" fontId="0" fillId="0" borderId="6" xfId="0" applyNumberFormat="1" applyBorder="1" applyAlignment="1">
      <alignment horizontal="center"/>
    </xf>
    <xf numFmtId="6" fontId="3" fillId="0" borderId="4" xfId="0" applyNumberFormat="1" applyFont="1" applyBorder="1"/>
    <xf numFmtId="167" fontId="3" fillId="0" borderId="0" xfId="0" applyNumberFormat="1" applyFont="1"/>
    <xf numFmtId="17" fontId="3" fillId="0" borderId="3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1" xfId="0" applyNumberFormat="1" applyBorder="1"/>
    <xf numFmtId="164" fontId="0" fillId="0" borderId="12" xfId="0" applyNumberFormat="1" applyBorder="1"/>
    <xf numFmtId="43" fontId="0" fillId="0" borderId="0" xfId="1" applyFont="1"/>
    <xf numFmtId="0" fontId="4" fillId="0" borderId="0" xfId="0" applyFont="1"/>
    <xf numFmtId="167" fontId="0" fillId="0" borderId="11" xfId="0" applyNumberFormat="1" applyBorder="1"/>
    <xf numFmtId="0" fontId="0" fillId="0" borderId="9" xfId="0" applyBorder="1"/>
    <xf numFmtId="0" fontId="0" fillId="0" borderId="14" xfId="0" applyBorder="1"/>
    <xf numFmtId="0" fontId="2" fillId="0" borderId="7" xfId="0" applyFont="1" applyBorder="1" applyAlignment="1">
      <alignment horizontal="center"/>
    </xf>
    <xf numFmtId="165" fontId="0" fillId="0" borderId="7" xfId="0" applyNumberFormat="1" applyBorder="1"/>
    <xf numFmtId="167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1" applyNumberFormat="1" applyFont="1" applyFill="1"/>
    <xf numFmtId="7" fontId="3" fillId="0" borderId="11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69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46</xdr:row>
      <xdr:rowOff>152400</xdr:rowOff>
    </xdr:from>
    <xdr:to>
      <xdr:col>8</xdr:col>
      <xdr:colOff>171450</xdr:colOff>
      <xdr:row>84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EBD097-977C-E7E9-0D56-C6D226963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115425"/>
          <a:ext cx="7762875" cy="718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view="pageBreakPreview" topLeftCell="A27" zoomScaleNormal="100" zoomScaleSheetLayoutView="100" workbookViewId="0">
      <selection activeCell="K29" sqref="K29"/>
    </sheetView>
  </sheetViews>
  <sheetFormatPr defaultRowHeight="15" x14ac:dyDescent="0.25"/>
  <cols>
    <col min="1" max="1" width="27.28515625" customWidth="1"/>
    <col min="2" max="2" width="13.28515625" customWidth="1"/>
    <col min="3" max="3" width="13.42578125" bestFit="1" customWidth="1"/>
    <col min="4" max="4" width="12.28515625" bestFit="1" customWidth="1"/>
    <col min="5" max="5" width="13.28515625" customWidth="1"/>
    <col min="6" max="6" width="11.5703125" bestFit="1" customWidth="1"/>
    <col min="7" max="7" width="13.28515625" bestFit="1" customWidth="1"/>
    <col min="8" max="8" width="12.5703125" customWidth="1"/>
    <col min="9" max="9" width="12.42578125" customWidth="1"/>
    <col min="10" max="10" width="17.28515625" customWidth="1"/>
    <col min="11" max="11" width="15" customWidth="1"/>
    <col min="12" max="12" width="13.28515625" bestFit="1" customWidth="1"/>
    <col min="13" max="13" width="16.42578125" bestFit="1" customWidth="1"/>
    <col min="14" max="14" width="13.140625" customWidth="1"/>
    <col min="15" max="15" width="11.5703125" bestFit="1" customWidth="1"/>
    <col min="16" max="16" width="24" bestFit="1" customWidth="1"/>
    <col min="17" max="17" width="13.28515625" bestFit="1" customWidth="1"/>
  </cols>
  <sheetData>
    <row r="1" spans="1:17" ht="18.75" x14ac:dyDescent="0.3">
      <c r="A1" s="48" t="s">
        <v>0</v>
      </c>
      <c r="B1" s="48" t="s">
        <v>1</v>
      </c>
      <c r="C1" s="48"/>
      <c r="D1" s="19"/>
    </row>
    <row r="3" spans="1:17" x14ac:dyDescent="0.25">
      <c r="A3" s="19" t="s">
        <v>2</v>
      </c>
      <c r="E3" s="19" t="s">
        <v>3</v>
      </c>
    </row>
    <row r="4" spans="1:17" ht="15.75" thickBot="1" x14ac:dyDescent="0.3">
      <c r="A4" t="s">
        <v>4</v>
      </c>
      <c r="C4" s="49">
        <v>0</v>
      </c>
      <c r="E4" t="s">
        <v>5</v>
      </c>
      <c r="K4" s="47"/>
    </row>
    <row r="5" spans="1:17" ht="15.75" thickTop="1" x14ac:dyDescent="0.25">
      <c r="A5" t="s">
        <v>6</v>
      </c>
      <c r="C5" s="41">
        <f>C4/(1-0.04454)</f>
        <v>0</v>
      </c>
      <c r="E5" t="s">
        <v>7</v>
      </c>
    </row>
    <row r="6" spans="1:17" x14ac:dyDescent="0.25">
      <c r="A6" t="s">
        <v>8</v>
      </c>
      <c r="C6" s="20"/>
    </row>
    <row r="7" spans="1:17" x14ac:dyDescent="0.25">
      <c r="A7" t="s">
        <v>9</v>
      </c>
      <c r="C7" s="41">
        <v>250449.25</v>
      </c>
      <c r="D7" s="21"/>
      <c r="E7" s="20" t="s">
        <v>10</v>
      </c>
    </row>
    <row r="8" spans="1:17" ht="15.75" thickBot="1" x14ac:dyDescent="0.3">
      <c r="A8" t="s">
        <v>11</v>
      </c>
      <c r="C8" s="60">
        <v>3686878.3</v>
      </c>
      <c r="D8" s="21"/>
      <c r="E8" s="20" t="s">
        <v>12</v>
      </c>
    </row>
    <row r="9" spans="1:17" ht="15.75" thickTop="1" x14ac:dyDescent="0.25">
      <c r="A9" t="s">
        <v>13</v>
      </c>
      <c r="C9" s="20">
        <f>SUM(C5:C8)</f>
        <v>3937327.55</v>
      </c>
      <c r="K9" s="15"/>
      <c r="L9" s="16"/>
      <c r="Q9" s="15"/>
    </row>
    <row r="10" spans="1:17" x14ac:dyDescent="0.25">
      <c r="C10" s="20"/>
      <c r="D10" s="20"/>
      <c r="E10" s="20"/>
      <c r="K10" s="15"/>
      <c r="L10" s="16"/>
    </row>
    <row r="11" spans="1:17" x14ac:dyDescent="0.25">
      <c r="K11" s="15"/>
      <c r="L11" s="16"/>
    </row>
    <row r="12" spans="1:17" x14ac:dyDescent="0.25">
      <c r="A12" s="19" t="s">
        <v>14</v>
      </c>
      <c r="K12" s="15"/>
      <c r="L12" s="16"/>
    </row>
    <row r="13" spans="1:17" x14ac:dyDescent="0.25">
      <c r="A13" s="22" t="s">
        <v>15</v>
      </c>
      <c r="B13" s="22">
        <v>503</v>
      </c>
      <c r="C13" s="23">
        <v>504</v>
      </c>
      <c r="D13" s="22">
        <v>505</v>
      </c>
      <c r="E13" s="22">
        <v>511</v>
      </c>
      <c r="F13" s="22">
        <v>570</v>
      </c>
      <c r="G13" s="24">
        <v>663</v>
      </c>
      <c r="H13" s="9"/>
    </row>
    <row r="14" spans="1:17" x14ac:dyDescent="0.25">
      <c r="A14" s="58">
        <v>45231</v>
      </c>
      <c r="B14" s="59">
        <v>17315810.675350863</v>
      </c>
      <c r="C14" s="59">
        <v>11293765.358225597</v>
      </c>
      <c r="D14" s="59">
        <v>735491.66055245628</v>
      </c>
      <c r="E14" s="59">
        <v>1201473.4901570713</v>
      </c>
      <c r="F14" s="59">
        <v>211658.81571402124</v>
      </c>
      <c r="G14" s="59">
        <v>67157374</v>
      </c>
      <c r="H14" s="12"/>
      <c r="I14" s="13"/>
      <c r="J14" s="14"/>
      <c r="K14" s="18"/>
      <c r="L14" s="16"/>
    </row>
    <row r="15" spans="1:17" x14ac:dyDescent="0.25">
      <c r="A15" s="58">
        <v>45261</v>
      </c>
      <c r="B15" s="59">
        <v>23085865.652450498</v>
      </c>
      <c r="C15" s="59">
        <v>16143107.33522924</v>
      </c>
      <c r="D15" s="59">
        <v>1744455.0453847344</v>
      </c>
      <c r="E15" s="59">
        <v>1978284.4759590686</v>
      </c>
      <c r="F15" s="59">
        <v>253729.67413099617</v>
      </c>
      <c r="G15" s="59">
        <v>57618450</v>
      </c>
      <c r="H15" s="12"/>
      <c r="I15" s="12"/>
      <c r="J15" s="12"/>
      <c r="K15" s="4"/>
      <c r="L15" s="17"/>
    </row>
    <row r="16" spans="1:17" x14ac:dyDescent="0.25">
      <c r="A16" s="58">
        <v>45292</v>
      </c>
      <c r="B16" s="59">
        <v>21175670.408804387</v>
      </c>
      <c r="C16" s="59">
        <v>15636090.457111074</v>
      </c>
      <c r="D16" s="59">
        <v>1873817.1998599209</v>
      </c>
      <c r="E16" s="59">
        <v>2405113.3816743572</v>
      </c>
      <c r="F16" s="59">
        <v>258308.5525502637</v>
      </c>
      <c r="G16" s="59">
        <v>73465977</v>
      </c>
      <c r="H16" s="12"/>
      <c r="I16" s="12"/>
      <c r="J16" s="12"/>
    </row>
    <row r="17" spans="1:14" x14ac:dyDescent="0.25">
      <c r="A17" s="58">
        <v>45323</v>
      </c>
      <c r="B17" s="59">
        <v>18179348.126484383</v>
      </c>
      <c r="C17" s="59">
        <v>11930522.708412569</v>
      </c>
      <c r="D17" s="59">
        <v>1333902.1675327276</v>
      </c>
      <c r="E17" s="59">
        <v>3124994.7627187627</v>
      </c>
      <c r="F17" s="59">
        <v>233132.2348515671</v>
      </c>
      <c r="G17" s="59">
        <v>61773967</v>
      </c>
      <c r="H17" s="12"/>
      <c r="I17" s="12"/>
      <c r="J17" s="12"/>
      <c r="N17" s="3" t="s">
        <v>16</v>
      </c>
    </row>
    <row r="18" spans="1:14" x14ac:dyDescent="0.25">
      <c r="A18" s="58">
        <v>45352</v>
      </c>
      <c r="B18" s="59">
        <v>15036276.654226409</v>
      </c>
      <c r="C18" s="59">
        <v>10291117.355733333</v>
      </c>
      <c r="D18" s="59">
        <v>1498852.733575684</v>
      </c>
      <c r="E18" s="59">
        <v>1488340.2311158443</v>
      </c>
      <c r="F18" s="59">
        <v>222313.02534872876</v>
      </c>
      <c r="G18" s="59">
        <v>79904545</v>
      </c>
      <c r="H18" s="12"/>
      <c r="I18" s="12"/>
      <c r="J18" s="12"/>
    </row>
    <row r="19" spans="1:14" x14ac:dyDescent="0.25">
      <c r="A19" s="58">
        <v>45383</v>
      </c>
      <c r="B19" s="59">
        <v>9345987.6762141455</v>
      </c>
      <c r="C19" s="59">
        <v>6827502.1121037658</v>
      </c>
      <c r="D19" s="59">
        <v>1051409.0351863389</v>
      </c>
      <c r="E19" s="59">
        <v>1077176.0467438232</v>
      </c>
      <c r="F19" s="59">
        <v>192125.12975192617</v>
      </c>
      <c r="G19" s="59">
        <v>71305689</v>
      </c>
      <c r="H19" s="12"/>
      <c r="I19" s="12"/>
      <c r="J19" s="12"/>
    </row>
    <row r="20" spans="1:14" x14ac:dyDescent="0.25">
      <c r="A20" s="58">
        <v>45413</v>
      </c>
      <c r="B20" s="59">
        <v>5151369.5551327653</v>
      </c>
      <c r="C20" s="59">
        <v>4046380.9714616598</v>
      </c>
      <c r="D20" s="59">
        <v>942577.98527587065</v>
      </c>
      <c r="E20" s="59">
        <v>959808.74116965826</v>
      </c>
      <c r="F20" s="59">
        <v>131362.74696004632</v>
      </c>
      <c r="G20" s="59">
        <v>37542909</v>
      </c>
      <c r="H20" s="12"/>
      <c r="I20" s="12"/>
      <c r="J20" s="12"/>
      <c r="N20" s="3"/>
    </row>
    <row r="21" spans="1:14" x14ac:dyDescent="0.25">
      <c r="A21" s="58">
        <v>45444</v>
      </c>
      <c r="B21" s="59">
        <v>3466015.6017131042</v>
      </c>
      <c r="C21" s="59">
        <v>3296333.0230352944</v>
      </c>
      <c r="D21" s="59">
        <v>512685.84821720165</v>
      </c>
      <c r="E21" s="59">
        <v>677472.94208346074</v>
      </c>
      <c r="F21" s="59">
        <v>93792.584950938835</v>
      </c>
      <c r="G21" s="59">
        <v>40867560</v>
      </c>
      <c r="H21" s="12"/>
      <c r="I21" s="12"/>
      <c r="J21" s="12"/>
      <c r="N21" s="2"/>
    </row>
    <row r="22" spans="1:14" x14ac:dyDescent="0.25">
      <c r="A22" s="58">
        <v>45474</v>
      </c>
      <c r="B22" s="59">
        <v>2762699.0889494196</v>
      </c>
      <c r="C22" s="59">
        <v>2673223.5089533278</v>
      </c>
      <c r="D22" s="59">
        <v>658315.31836813805</v>
      </c>
      <c r="E22" s="59">
        <v>1254594.0948601058</v>
      </c>
      <c r="F22" s="59">
        <v>129067.98886900862</v>
      </c>
      <c r="G22" s="59">
        <v>71703139</v>
      </c>
      <c r="H22" s="12"/>
      <c r="I22" s="12"/>
      <c r="J22" s="12"/>
    </row>
    <row r="23" spans="1:14" x14ac:dyDescent="0.25">
      <c r="A23" s="58">
        <v>45505</v>
      </c>
      <c r="B23" s="59">
        <v>3085454.5398053378</v>
      </c>
      <c r="C23" s="59">
        <v>3121978.227925878</v>
      </c>
      <c r="D23" s="59">
        <v>502847.76828978799</v>
      </c>
      <c r="E23" s="59">
        <v>723251.36787644366</v>
      </c>
      <c r="F23" s="59">
        <v>106968.09610255409</v>
      </c>
      <c r="G23" s="59">
        <v>62068124</v>
      </c>
      <c r="H23" s="12"/>
      <c r="I23" s="12"/>
      <c r="J23" s="12"/>
    </row>
    <row r="24" spans="1:14" x14ac:dyDescent="0.25">
      <c r="A24" s="58">
        <v>45536</v>
      </c>
      <c r="B24" s="59">
        <v>3636964.522620067</v>
      </c>
      <c r="C24" s="59">
        <v>3722580.1258555073</v>
      </c>
      <c r="D24" s="59">
        <v>662195.04054196167</v>
      </c>
      <c r="E24" s="59">
        <v>778657.53717891383</v>
      </c>
      <c r="F24" s="59">
        <v>117702.77380354999</v>
      </c>
      <c r="G24" s="59">
        <v>68038302</v>
      </c>
      <c r="H24" s="12"/>
      <c r="I24" s="12"/>
      <c r="J24" s="12"/>
    </row>
    <row r="25" spans="1:14" x14ac:dyDescent="0.25">
      <c r="A25" s="42">
        <v>45566</v>
      </c>
      <c r="B25" s="59">
        <v>8313561.4185028709</v>
      </c>
      <c r="C25" s="59">
        <v>8034291.7457781844</v>
      </c>
      <c r="D25" s="59">
        <v>1228359.7707764443</v>
      </c>
      <c r="E25" s="59">
        <v>1126120.7183254999</v>
      </c>
      <c r="F25" s="59">
        <v>232866.34661699724</v>
      </c>
      <c r="G25" s="59">
        <v>63629908</v>
      </c>
      <c r="H25" s="12"/>
      <c r="I25" s="12"/>
      <c r="J25" s="12"/>
    </row>
    <row r="26" spans="1:14" x14ac:dyDescent="0.25">
      <c r="A26" s="22" t="s">
        <v>17</v>
      </c>
      <c r="B26" s="43">
        <f t="shared" ref="B26:G26" si="0">SUM(B14:B25)</f>
        <v>130555023.92025423</v>
      </c>
      <c r="C26" s="44">
        <f t="shared" si="0"/>
        <v>97016892.929825425</v>
      </c>
      <c r="D26" s="45">
        <f t="shared" si="0"/>
        <v>12744909.57356127</v>
      </c>
      <c r="E26" s="45">
        <f t="shared" si="0"/>
        <v>16795287.789863009</v>
      </c>
      <c r="F26" s="45">
        <f t="shared" si="0"/>
        <v>2183027.9696505982</v>
      </c>
      <c r="G26" s="46">
        <f t="shared" si="0"/>
        <v>755075944</v>
      </c>
      <c r="H26" s="4"/>
      <c r="I26" s="4"/>
      <c r="J26" s="4"/>
      <c r="K26" s="4"/>
    </row>
    <row r="28" spans="1:14" ht="18.75" x14ac:dyDescent="0.3">
      <c r="A28" s="48" t="s">
        <v>0</v>
      </c>
      <c r="B28" s="48" t="s">
        <v>18</v>
      </c>
      <c r="C28" s="48"/>
    </row>
    <row r="29" spans="1:14" x14ac:dyDescent="0.25">
      <c r="A29" s="50"/>
      <c r="E29" s="51"/>
    </row>
    <row r="30" spans="1:14" x14ac:dyDescent="0.25">
      <c r="A30" s="25"/>
      <c r="B30" s="25" t="s">
        <v>19</v>
      </c>
      <c r="C30" s="25" t="s">
        <v>20</v>
      </c>
      <c r="D30" s="26" t="s">
        <v>21</v>
      </c>
      <c r="E30" s="28" t="s">
        <v>22</v>
      </c>
      <c r="F30" s="25" t="s">
        <v>23</v>
      </c>
      <c r="G30" s="25" t="s">
        <v>23</v>
      </c>
    </row>
    <row r="31" spans="1:14" x14ac:dyDescent="0.25">
      <c r="A31" s="27" t="s">
        <v>24</v>
      </c>
      <c r="B31" s="27" t="s">
        <v>25</v>
      </c>
      <c r="C31" s="27" t="s">
        <v>26</v>
      </c>
      <c r="D31" s="28" t="s">
        <v>25</v>
      </c>
      <c r="E31" s="28" t="s">
        <v>27</v>
      </c>
      <c r="F31" s="27" t="s">
        <v>28</v>
      </c>
      <c r="G31" s="27" t="s">
        <v>28</v>
      </c>
    </row>
    <row r="32" spans="1:14" x14ac:dyDescent="0.25">
      <c r="A32" s="29" t="s">
        <v>29</v>
      </c>
      <c r="B32" s="29" t="s">
        <v>24</v>
      </c>
      <c r="C32" s="29" t="s">
        <v>30</v>
      </c>
      <c r="D32" s="30" t="s">
        <v>24</v>
      </c>
      <c r="E32" s="29" t="s">
        <v>31</v>
      </c>
      <c r="F32" s="29" t="s">
        <v>32</v>
      </c>
      <c r="G32" s="29" t="s">
        <v>33</v>
      </c>
    </row>
    <row r="33" spans="1:11" x14ac:dyDescent="0.25">
      <c r="A33" s="25">
        <v>503</v>
      </c>
      <c r="B33" s="32">
        <v>4.0600000000000002E-3</v>
      </c>
      <c r="C33" s="33">
        <f>B33*B26</f>
        <v>530053.3971162322</v>
      </c>
      <c r="D33" s="32">
        <f>B33+(B33*C41)</f>
        <v>1.3504290278263529E-2</v>
      </c>
      <c r="E33" s="33">
        <f>D33*B26</f>
        <v>1763052.9403047517</v>
      </c>
      <c r="F33" s="56">
        <f>ROUND(D33-B33, 5)</f>
        <v>9.4400000000000005E-3</v>
      </c>
      <c r="G33" s="57">
        <f>F33*B26</f>
        <v>1232439.4258071999</v>
      </c>
      <c r="I33" s="63"/>
      <c r="J33" s="63"/>
      <c r="K33" s="20"/>
    </row>
    <row r="34" spans="1:11" x14ac:dyDescent="0.25">
      <c r="A34" s="27">
        <v>504</v>
      </c>
      <c r="B34" s="32">
        <v>3.2799999999999999E-3</v>
      </c>
      <c r="C34" s="34">
        <f>B34*C26</f>
        <v>318215.40880982741</v>
      </c>
      <c r="D34" s="32">
        <f>B34+(B34*C41)</f>
        <v>1.0909869978498615E-2</v>
      </c>
      <c r="E34" s="34">
        <f>D34*C26</f>
        <v>1058441.6875823168</v>
      </c>
      <c r="F34" s="56">
        <f t="shared" ref="F34:F38" si="1">ROUND(D34-B34, 5)</f>
        <v>7.6299999999999996E-3</v>
      </c>
      <c r="G34" s="57">
        <f>F34*C26</f>
        <v>740238.89305456798</v>
      </c>
      <c r="I34" s="63"/>
      <c r="J34" s="63"/>
      <c r="K34" s="20"/>
    </row>
    <row r="35" spans="1:11" x14ac:dyDescent="0.25">
      <c r="A35" s="27">
        <v>505</v>
      </c>
      <c r="B35" s="32">
        <v>2.0300000000000001E-3</v>
      </c>
      <c r="C35" s="34">
        <f>B35*D26</f>
        <v>25872.166434329378</v>
      </c>
      <c r="D35" s="32">
        <f>B35+(B35*C41)</f>
        <v>6.7521451391317645E-3</v>
      </c>
      <c r="E35" s="34">
        <f>D35*D26</f>
        <v>86055.479225795614</v>
      </c>
      <c r="F35" s="56">
        <f t="shared" si="1"/>
        <v>4.7200000000000002E-3</v>
      </c>
      <c r="G35" s="57">
        <f>F35*D26</f>
        <v>60155.973187209194</v>
      </c>
      <c r="I35" s="63"/>
      <c r="J35" s="63"/>
      <c r="K35" s="20"/>
    </row>
    <row r="36" spans="1:11" x14ac:dyDescent="0.25">
      <c r="A36" s="27">
        <v>511</v>
      </c>
      <c r="B36" s="32">
        <v>1.72E-3</v>
      </c>
      <c r="C36" s="34">
        <f>B36*E26</f>
        <v>28887.894998564374</v>
      </c>
      <c r="D36" s="32">
        <f>B36+(B36*C41)</f>
        <v>5.721029378968785E-3</v>
      </c>
      <c r="E36" s="34">
        <f>D36*E26</f>
        <v>96086.33487404199</v>
      </c>
      <c r="F36" s="56">
        <f t="shared" si="1"/>
        <v>4.0000000000000001E-3</v>
      </c>
      <c r="G36" s="57">
        <f>F36*E26</f>
        <v>67181.151159452042</v>
      </c>
      <c r="I36" s="63"/>
      <c r="J36" s="63"/>
      <c r="K36" s="20"/>
    </row>
    <row r="37" spans="1:11" x14ac:dyDescent="0.25">
      <c r="A37" s="27">
        <v>570</v>
      </c>
      <c r="B37" s="32">
        <v>6.0999999999999997E-4</v>
      </c>
      <c r="C37" s="34">
        <f>B37*F26</f>
        <v>1331.6470614868649</v>
      </c>
      <c r="D37" s="32">
        <f>B37+(B37*C41)</f>
        <v>2.0289697216110225E-3</v>
      </c>
      <c r="E37" s="34">
        <f>D37*F26</f>
        <v>4429.2976518510504</v>
      </c>
      <c r="F37" s="56">
        <f t="shared" si="1"/>
        <v>1.42E-3</v>
      </c>
      <c r="G37" s="57">
        <f>F37*F26</f>
        <v>3099.8997169038494</v>
      </c>
      <c r="I37" s="63"/>
      <c r="J37" s="63"/>
      <c r="K37" s="20"/>
    </row>
    <row r="38" spans="1:11" ht="15.75" thickBot="1" x14ac:dyDescent="0.3">
      <c r="A38" s="27">
        <v>663</v>
      </c>
      <c r="B38" s="32">
        <v>3.6999999999999999E-4</v>
      </c>
      <c r="C38" s="35">
        <f>G26*B38</f>
        <v>279378.09928000002</v>
      </c>
      <c r="D38" s="32">
        <f>B38+(B38*C41)</f>
        <v>1.2306865524525875E-3</v>
      </c>
      <c r="E38" s="35">
        <f>D38*G26</f>
        <v>929261.81036124309</v>
      </c>
      <c r="F38" s="56">
        <f t="shared" si="1"/>
        <v>8.5999999999999998E-4</v>
      </c>
      <c r="G38" s="35">
        <f>F38*G26</f>
        <v>649365.31183999998</v>
      </c>
      <c r="I38" s="63"/>
      <c r="J38" s="63"/>
      <c r="K38" s="20"/>
    </row>
    <row r="39" spans="1:11" ht="15.75" thickTop="1" x14ac:dyDescent="0.25">
      <c r="A39" s="27" t="s">
        <v>17</v>
      </c>
      <c r="B39" s="36"/>
      <c r="C39" s="34">
        <f>SUM(C33:C38)</f>
        <v>1183738.6137004402</v>
      </c>
      <c r="D39" s="32"/>
      <c r="E39" s="34">
        <f>SUM(E33:E38)</f>
        <v>3937327.55</v>
      </c>
      <c r="F39" s="37"/>
      <c r="G39" s="34">
        <f>SUM(G33:G38)</f>
        <v>2752480.654765333</v>
      </c>
    </row>
    <row r="40" spans="1:11" x14ac:dyDescent="0.25">
      <c r="A40" s="27" t="s">
        <v>34</v>
      </c>
      <c r="B40" s="36"/>
      <c r="C40" s="40">
        <f>C9-C39</f>
        <v>2753588.9362995597</v>
      </c>
      <c r="D40" s="32"/>
      <c r="E40" s="37"/>
      <c r="F40" s="37"/>
      <c r="G40" s="37"/>
    </row>
    <row r="41" spans="1:11" x14ac:dyDescent="0.25">
      <c r="A41" s="61" t="s">
        <v>35</v>
      </c>
      <c r="B41" s="38"/>
      <c r="C41" s="62">
        <f>C40/C39</f>
        <v>2.3261798714934798</v>
      </c>
      <c r="D41" s="39"/>
      <c r="E41" s="31"/>
      <c r="F41" s="31"/>
      <c r="G41" s="31"/>
    </row>
    <row r="42" spans="1:11" x14ac:dyDescent="0.25">
      <c r="A42" s="52"/>
      <c r="B42" s="53"/>
      <c r="C42" s="54"/>
      <c r="D42" s="55"/>
    </row>
    <row r="43" spans="1:11" x14ac:dyDescent="0.25">
      <c r="A43" s="5"/>
      <c r="B43" s="1"/>
      <c r="C43" s="6"/>
      <c r="D43" s="7"/>
    </row>
    <row r="44" spans="1:11" ht="18.75" x14ac:dyDescent="0.3">
      <c r="A44" s="48" t="s">
        <v>0</v>
      </c>
      <c r="B44" s="48" t="s">
        <v>36</v>
      </c>
      <c r="C44" s="48"/>
    </row>
    <row r="45" spans="1:11" x14ac:dyDescent="0.25">
      <c r="A45" s="5"/>
      <c r="B45" s="1"/>
      <c r="C45" s="6"/>
      <c r="D45" s="7"/>
    </row>
    <row r="46" spans="1:11" x14ac:dyDescent="0.25">
      <c r="A46" s="5" t="s">
        <v>37</v>
      </c>
      <c r="B46" s="1"/>
      <c r="C46" s="6"/>
      <c r="D46" s="7"/>
    </row>
    <row r="47" spans="1:11" x14ac:dyDescent="0.25">
      <c r="A47" s="5"/>
      <c r="B47" s="1"/>
      <c r="C47" s="6"/>
      <c r="D47" s="7"/>
    </row>
    <row r="48" spans="1:11" x14ac:dyDescent="0.25">
      <c r="A48" s="5"/>
      <c r="B48" s="1"/>
      <c r="C48" s="6"/>
      <c r="D48" s="7"/>
    </row>
    <row r="49" spans="1:4" x14ac:dyDescent="0.25">
      <c r="A49" s="5"/>
      <c r="B49" s="1"/>
      <c r="C49" s="6"/>
      <c r="D49" s="7"/>
    </row>
    <row r="50" spans="1:4" x14ac:dyDescent="0.25">
      <c r="A50" s="5"/>
      <c r="B50" s="1"/>
      <c r="C50" s="6"/>
      <c r="D50" s="7"/>
    </row>
    <row r="51" spans="1:4" x14ac:dyDescent="0.25">
      <c r="A51" s="5"/>
      <c r="B51" s="1"/>
      <c r="C51" s="6"/>
      <c r="D51" s="7"/>
    </row>
    <row r="52" spans="1:4" x14ac:dyDescent="0.25">
      <c r="A52" s="5"/>
      <c r="B52" s="1"/>
      <c r="C52" s="6"/>
      <c r="D52" s="7"/>
    </row>
    <row r="53" spans="1:4" x14ac:dyDescent="0.25">
      <c r="A53" s="5"/>
      <c r="B53" s="1"/>
      <c r="C53" s="6"/>
      <c r="D53" s="7"/>
    </row>
    <row r="54" spans="1:4" x14ac:dyDescent="0.25">
      <c r="A54" s="5"/>
      <c r="B54" s="1"/>
      <c r="C54" s="6"/>
      <c r="D54" s="7"/>
    </row>
    <row r="55" spans="1:4" x14ac:dyDescent="0.25">
      <c r="A55" s="5"/>
      <c r="B55" s="1"/>
      <c r="C55" s="6"/>
      <c r="D55" s="7"/>
    </row>
    <row r="56" spans="1:4" x14ac:dyDescent="0.25">
      <c r="A56" s="5"/>
      <c r="B56" s="1"/>
      <c r="C56" s="6"/>
      <c r="D56" s="7"/>
    </row>
    <row r="57" spans="1:4" x14ac:dyDescent="0.25">
      <c r="A57" s="5"/>
      <c r="B57" s="1"/>
      <c r="C57" s="6"/>
      <c r="D57" s="7"/>
    </row>
    <row r="58" spans="1:4" x14ac:dyDescent="0.25">
      <c r="A58" s="5"/>
      <c r="B58" s="1"/>
      <c r="C58" s="6"/>
      <c r="D58" s="7"/>
    </row>
    <row r="59" spans="1:4" ht="18.75" x14ac:dyDescent="0.3">
      <c r="A59" s="48"/>
      <c r="B59" s="48"/>
      <c r="C59" s="48"/>
    </row>
    <row r="60" spans="1:4" ht="18.75" x14ac:dyDescent="0.3">
      <c r="A60" s="48"/>
      <c r="B60" s="48"/>
      <c r="C60" s="48"/>
    </row>
    <row r="61" spans="1:4" x14ac:dyDescent="0.25">
      <c r="B61" s="1"/>
      <c r="C61" s="6"/>
      <c r="D61" s="7"/>
    </row>
    <row r="62" spans="1:4" x14ac:dyDescent="0.25">
      <c r="A62" s="5"/>
    </row>
    <row r="63" spans="1:4" x14ac:dyDescent="0.25">
      <c r="A63" s="5"/>
      <c r="B63" s="1"/>
      <c r="C63" s="6"/>
      <c r="D63" s="7"/>
    </row>
    <row r="64" spans="1:4" x14ac:dyDescent="0.25">
      <c r="A64" s="5"/>
      <c r="B64" s="1"/>
      <c r="C64" s="6"/>
      <c r="D64" s="7"/>
    </row>
    <row r="65" spans="1:4" x14ac:dyDescent="0.25">
      <c r="A65" s="5"/>
      <c r="B65" s="1"/>
      <c r="C65" s="8"/>
      <c r="D65" s="7"/>
    </row>
    <row r="66" spans="1:4" x14ac:dyDescent="0.25">
      <c r="A66" s="5"/>
      <c r="B66" s="9"/>
      <c r="C66" s="6"/>
      <c r="D66" s="7"/>
    </row>
    <row r="67" spans="1:4" x14ac:dyDescent="0.25">
      <c r="A67" s="5"/>
      <c r="B67" s="9"/>
      <c r="C67" s="10"/>
      <c r="D67" s="7"/>
    </row>
    <row r="68" spans="1:4" x14ac:dyDescent="0.25">
      <c r="A68" s="5"/>
      <c r="B68" s="9"/>
      <c r="C68" s="10"/>
      <c r="D68" s="7"/>
    </row>
    <row r="69" spans="1:4" x14ac:dyDescent="0.25">
      <c r="A69" s="5"/>
      <c r="B69" s="9"/>
      <c r="C69" s="10"/>
    </row>
    <row r="70" spans="1:4" x14ac:dyDescent="0.25">
      <c r="A70" s="11"/>
      <c r="D70" s="1"/>
    </row>
    <row r="71" spans="1:4" x14ac:dyDescent="0.25">
      <c r="D71" s="1"/>
    </row>
  </sheetData>
  <phoneticPr fontId="6" type="noConversion"/>
  <pageMargins left="0.7" right="0.7" top="0.75" bottom="0.75" header="0.3" footer="0.3"/>
  <pageSetup scale="60" fitToHeight="3" orientation="landscape" r:id="rId1"/>
  <rowBreaks count="2" manualBreakCount="2">
    <brk id="26" max="16383" man="1"/>
    <brk id="4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206DFB28FDE945931BDBAB3CB4D0F2" ma:contentTypeVersion="24" ma:contentTypeDescription="" ma:contentTypeScope="" ma:versionID="d015d9ac353a7c75ac37799a0c4081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2023-09-15T07:00:00+00:00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230754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6405A4-3D4C-4DC0-9A54-F30F856677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24721-23E9-4B8A-8669-8A77A06274C9}"/>
</file>

<file path=customXml/itemProps3.xml><?xml version="1.0" encoding="utf-8"?>
<ds:datastoreItem xmlns:ds="http://schemas.openxmlformats.org/officeDocument/2006/customXml" ds:itemID="{41C182EA-FBF4-4DD6-8222-46D1160D8B31}"/>
</file>

<file path=customXml/itemProps4.xml><?xml version="1.0" encoding="utf-8"?>
<ds:datastoreItem xmlns:ds="http://schemas.openxmlformats.org/officeDocument/2006/customXml" ds:itemID="{318A5921-90AC-4B5A-927B-F14367E25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Gross, Jennifer</dc:creator>
  <cp:keywords/>
  <dc:description/>
  <cp:lastModifiedBy>Gross, Jennifer</cp:lastModifiedBy>
  <cp:revision/>
  <dcterms:created xsi:type="dcterms:W3CDTF">2017-10-10T15:18:54Z</dcterms:created>
  <dcterms:modified xsi:type="dcterms:W3CDTF">2023-09-13T00:03:28Z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0x0101006E56B4D1795A2E4DB2F0B01679ED314A00CF206DFB28FDE945931BDBAB3CB4D0F2</vt:lpwstr>
  </property>
  <property fmtid="{D5CDD505-2E9C-101B-9397-08002B2CF9AE}" pid="3" name="_docset_NoMedatataSyncRequired">
    <vt:lpwstr>False</vt:lpwstr>
  </property>
</Properties>
</file>