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0" yWindow="120" windowWidth="22980" windowHeight="10590"/>
  </bookViews>
  <sheets>
    <sheet name="07-2022 SOE" sheetId="36" r:id="rId1"/>
    <sheet name="08-2022 SOE" sheetId="35" r:id="rId2"/>
    <sheet name="09-2022 SOE" sheetId="34" r:id="rId3"/>
    <sheet name="12ME 09-2022 SOE" sheetId="37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F59" i="37" l="1"/>
  <c r="H59" i="37" s="1"/>
  <c r="F58" i="37"/>
  <c r="H58" i="37" s="1"/>
  <c r="D57" i="37"/>
  <c r="D60" i="37" s="1"/>
  <c r="F55" i="37"/>
  <c r="F54" i="37"/>
  <c r="H54" i="37" s="1"/>
  <c r="J12" i="37"/>
  <c r="F52" i="37"/>
  <c r="H52" i="37" s="1"/>
  <c r="B27" i="37"/>
  <c r="F26" i="37"/>
  <c r="H26" i="37" s="1"/>
  <c r="F25" i="37"/>
  <c r="H25" i="37" s="1"/>
  <c r="F24" i="37"/>
  <c r="H24" i="37" s="1"/>
  <c r="D27" i="37"/>
  <c r="L19" i="37"/>
  <c r="K19" i="37"/>
  <c r="J19" i="37"/>
  <c r="F19" i="37"/>
  <c r="H19" i="37" s="1"/>
  <c r="L18" i="37"/>
  <c r="J18" i="37"/>
  <c r="F18" i="37"/>
  <c r="H18" i="37" s="1"/>
  <c r="L15" i="37"/>
  <c r="F15" i="37"/>
  <c r="H15" i="37"/>
  <c r="K15" i="37"/>
  <c r="L14" i="37"/>
  <c r="K14" i="37"/>
  <c r="J14" i="37"/>
  <c r="F14" i="37"/>
  <c r="H14" i="37" s="1"/>
  <c r="L13" i="37"/>
  <c r="J13" i="37"/>
  <c r="F13" i="37"/>
  <c r="H13" i="37"/>
  <c r="L12" i="37"/>
  <c r="H12" i="37"/>
  <c r="K12" i="37"/>
  <c r="F12" i="37"/>
  <c r="L11" i="37"/>
  <c r="F11" i="37"/>
  <c r="D17" i="37"/>
  <c r="K11" i="37"/>
  <c r="B17" i="37"/>
  <c r="B21" i="37" s="1"/>
  <c r="F59" i="35"/>
  <c r="H59" i="35" s="1"/>
  <c r="F58" i="35"/>
  <c r="H58" i="35" s="1"/>
  <c r="K14" i="35"/>
  <c r="F54" i="35"/>
  <c r="H54" i="35" s="1"/>
  <c r="F53" i="35"/>
  <c r="F52" i="35"/>
  <c r="H52" i="35" s="1"/>
  <c r="F51" i="35"/>
  <c r="F25" i="35"/>
  <c r="H25" i="35" s="1"/>
  <c r="F24" i="35"/>
  <c r="H24" i="35" s="1"/>
  <c r="D26" i="35"/>
  <c r="F22" i="35"/>
  <c r="H22" i="35" s="1"/>
  <c r="J18" i="35"/>
  <c r="K18" i="35"/>
  <c r="K17" i="35"/>
  <c r="F17" i="35"/>
  <c r="H17" i="35" s="1"/>
  <c r="J14" i="35"/>
  <c r="F14" i="35"/>
  <c r="J13" i="35"/>
  <c r="K13" i="35"/>
  <c r="K12" i="35"/>
  <c r="F12" i="35"/>
  <c r="H12" i="35" s="1"/>
  <c r="B16" i="35"/>
  <c r="B20" i="35" s="1"/>
  <c r="K10" i="35"/>
  <c r="F59" i="36"/>
  <c r="H59" i="36" s="1"/>
  <c r="F58" i="36"/>
  <c r="H58" i="36" s="1"/>
  <c r="D57" i="36"/>
  <c r="D61" i="36" s="1"/>
  <c r="F54" i="36"/>
  <c r="H54" i="36" s="1"/>
  <c r="F53" i="36"/>
  <c r="H53" i="36" s="1"/>
  <c r="F52" i="36"/>
  <c r="H52" i="36" s="1"/>
  <c r="F51" i="36"/>
  <c r="B26" i="36"/>
  <c r="F25" i="36"/>
  <c r="H25" i="36" s="1"/>
  <c r="F24" i="36"/>
  <c r="H24" i="36" s="1"/>
  <c r="F23" i="36"/>
  <c r="H23" i="36" s="1"/>
  <c r="D26" i="36"/>
  <c r="J18" i="36"/>
  <c r="F18" i="36"/>
  <c r="H18" i="36" s="1"/>
  <c r="K18" i="36"/>
  <c r="K17" i="36"/>
  <c r="J17" i="36"/>
  <c r="F17" i="36"/>
  <c r="H17" i="36" s="1"/>
  <c r="K14" i="36"/>
  <c r="J14" i="36"/>
  <c r="J13" i="36"/>
  <c r="F13" i="36"/>
  <c r="H13" i="36" s="1"/>
  <c r="K13" i="36"/>
  <c r="K12" i="36"/>
  <c r="J12" i="36"/>
  <c r="F12" i="36"/>
  <c r="H12" i="36" s="1"/>
  <c r="K11" i="36"/>
  <c r="J11" i="36"/>
  <c r="B16" i="36"/>
  <c r="B20" i="36" s="1"/>
  <c r="K10" i="36"/>
  <c r="D16" i="36"/>
  <c r="F58" i="34"/>
  <c r="H58" i="34" s="1"/>
  <c r="F57" i="34"/>
  <c r="H57" i="34" s="1"/>
  <c r="D56" i="34"/>
  <c r="D60" i="34" s="1"/>
  <c r="F54" i="34"/>
  <c r="H54" i="34" s="1"/>
  <c r="F53" i="34"/>
  <c r="H53" i="34" s="1"/>
  <c r="F51" i="34"/>
  <c r="H51" i="34" s="1"/>
  <c r="F50" i="34"/>
  <c r="H50" i="34" s="1"/>
  <c r="B56" i="34"/>
  <c r="D26" i="34"/>
  <c r="F25" i="34"/>
  <c r="H25" i="34" s="1"/>
  <c r="F24" i="34"/>
  <c r="H24" i="34" s="1"/>
  <c r="F23" i="34"/>
  <c r="H23" i="34" s="1"/>
  <c r="F22" i="34"/>
  <c r="K18" i="34"/>
  <c r="J18" i="34"/>
  <c r="F18" i="34"/>
  <c r="H18" i="34"/>
  <c r="K17" i="34"/>
  <c r="J17" i="34"/>
  <c r="F17" i="34"/>
  <c r="H17" i="34" s="1"/>
  <c r="K14" i="34"/>
  <c r="J14" i="34"/>
  <c r="F14" i="34"/>
  <c r="H14" i="34" s="1"/>
  <c r="K13" i="34"/>
  <c r="J13" i="34"/>
  <c r="F13" i="34"/>
  <c r="H13" i="34" s="1"/>
  <c r="K12" i="34"/>
  <c r="J12" i="34"/>
  <c r="F12" i="34"/>
  <c r="H12" i="34" s="1"/>
  <c r="K11" i="34"/>
  <c r="F11" i="34"/>
  <c r="D16" i="34"/>
  <c r="K10" i="34"/>
  <c r="J10" i="34"/>
  <c r="F10" i="34"/>
  <c r="H10" i="34" s="1"/>
  <c r="B16" i="34"/>
  <c r="B20" i="34" s="1"/>
  <c r="B29" i="37" l="1"/>
  <c r="H55" i="37"/>
  <c r="D21" i="37"/>
  <c r="L17" i="37"/>
  <c r="F17" i="37"/>
  <c r="F21" i="37" s="1"/>
  <c r="H27" i="37"/>
  <c r="K13" i="37"/>
  <c r="K18" i="37"/>
  <c r="F23" i="37"/>
  <c r="F27" i="37" s="1"/>
  <c r="F56" i="37"/>
  <c r="H56" i="37" s="1"/>
  <c r="K17" i="37"/>
  <c r="H11" i="37"/>
  <c r="J11" i="37"/>
  <c r="J15" i="37"/>
  <c r="B57" i="37"/>
  <c r="F53" i="37"/>
  <c r="H53" i="37" s="1"/>
  <c r="H53" i="35"/>
  <c r="H51" i="35"/>
  <c r="K11" i="35"/>
  <c r="J12" i="35"/>
  <c r="F13" i="35"/>
  <c r="H13" i="35" s="1"/>
  <c r="J17" i="35"/>
  <c r="F18" i="35"/>
  <c r="H18" i="35" s="1"/>
  <c r="F23" i="35"/>
  <c r="H23" i="35" s="1"/>
  <c r="B26" i="35"/>
  <c r="B28" i="35" s="1"/>
  <c r="D57" i="35"/>
  <c r="F55" i="35"/>
  <c r="H55" i="35" s="1"/>
  <c r="H14" i="35"/>
  <c r="D16" i="35"/>
  <c r="J10" i="35"/>
  <c r="B57" i="35"/>
  <c r="F11" i="35"/>
  <c r="H11" i="35" s="1"/>
  <c r="F26" i="35"/>
  <c r="H26" i="35" s="1"/>
  <c r="F10" i="35"/>
  <c r="J11" i="35"/>
  <c r="D20" i="36"/>
  <c r="D28" i="36" s="1"/>
  <c r="K16" i="36"/>
  <c r="H51" i="36"/>
  <c r="B28" i="36"/>
  <c r="F22" i="36"/>
  <c r="F26" i="36" s="1"/>
  <c r="H26" i="36" s="1"/>
  <c r="F55" i="36"/>
  <c r="H55" i="36" s="1"/>
  <c r="F10" i="36"/>
  <c r="F14" i="36"/>
  <c r="H14" i="36" s="1"/>
  <c r="B57" i="36"/>
  <c r="J10" i="36"/>
  <c r="F11" i="36"/>
  <c r="H11" i="36" s="1"/>
  <c r="D20" i="34"/>
  <c r="K16" i="34"/>
  <c r="J16" i="34"/>
  <c r="B60" i="34"/>
  <c r="H22" i="34"/>
  <c r="F26" i="34"/>
  <c r="F16" i="34"/>
  <c r="F20" i="34" s="1"/>
  <c r="H11" i="34"/>
  <c r="J11" i="34"/>
  <c r="F52" i="34"/>
  <c r="H52" i="34" s="1"/>
  <c r="B26" i="34"/>
  <c r="B28" i="34" s="1"/>
  <c r="F57" i="35" l="1"/>
  <c r="F61" i="35" s="1"/>
  <c r="F57" i="36"/>
  <c r="F61" i="36" s="1"/>
  <c r="H61" i="36" s="1"/>
  <c r="H22" i="36"/>
  <c r="F29" i="37"/>
  <c r="H21" i="37"/>
  <c r="H17" i="37"/>
  <c r="F57" i="37"/>
  <c r="J17" i="37"/>
  <c r="B60" i="37"/>
  <c r="H23" i="37"/>
  <c r="D29" i="37"/>
  <c r="D61" i="35"/>
  <c r="H61" i="35" s="1"/>
  <c r="H57" i="35"/>
  <c r="K16" i="35"/>
  <c r="B61" i="35"/>
  <c r="J16" i="35"/>
  <c r="D20" i="35"/>
  <c r="F16" i="35"/>
  <c r="F20" i="35" s="1"/>
  <c r="F28" i="35" s="1"/>
  <c r="H10" i="35"/>
  <c r="F16" i="36"/>
  <c r="J16" i="36"/>
  <c r="B61" i="36"/>
  <c r="H10" i="36"/>
  <c r="H20" i="34"/>
  <c r="F28" i="34"/>
  <c r="D28" i="34"/>
  <c r="H28" i="34" s="1"/>
  <c r="H26" i="34"/>
  <c r="F56" i="34"/>
  <c r="H16" i="34"/>
  <c r="H57" i="36" l="1"/>
  <c r="F60" i="37"/>
  <c r="H60" i="37" s="1"/>
  <c r="H57" i="37"/>
  <c r="H29" i="37"/>
  <c r="H16" i="35"/>
  <c r="H20" i="35"/>
  <c r="D28" i="35"/>
  <c r="H28" i="35" s="1"/>
  <c r="F20" i="36"/>
  <c r="H16" i="36"/>
  <c r="F60" i="34"/>
  <c r="H60" i="34" s="1"/>
  <c r="H56" i="34"/>
  <c r="F28" i="36" l="1"/>
  <c r="H28" i="36" s="1"/>
  <c r="H20" i="36"/>
</calcChain>
</file>

<file path=xl/sharedStrings.xml><?xml version="1.0" encoding="utf-8"?>
<sst xmlns="http://schemas.openxmlformats.org/spreadsheetml/2006/main" count="252" uniqueCount="48">
  <si>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</si>
  <si>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</si>
  <si>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</si>
  <si>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</si>
  <si>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</si>
  <si>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</si>
  <si>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</si>
  <si>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</si>
  <si>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</si>
  <si>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</si>
  <si>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</si>
  <si>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</si>
  <si>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</si>
  <si>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</si>
  <si>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</si>
  <si>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</si>
  <si>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</si>
  <si>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</si>
  <si>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</si>
  <si>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</si>
  <si>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</si>
  <si>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</si>
  <si>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</si>
  <si>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</si>
  <si>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</si>
  <si>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</si>
  <si>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</si>
  <si>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</si>
  <si>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</si>
  <si>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</si>
  <si>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</si>
  <si>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</si>
  <si>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</si>
  <si>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</si>
  <si>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</si>
  <si>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</si>
  <si>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</si>
  <si>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BUDGET</t>
  </si>
  <si>
    <t>SCH. 95 PCA Amortization Recovery</t>
  </si>
  <si>
    <t>SCH. 141X (Protected-Plus EDIT) in above</t>
  </si>
  <si>
    <t>SCH. 141Z (Unprotected EDIT) in above</t>
  </si>
  <si>
    <t>SCH. 95 PCORC Billed + Chng Unbilled</t>
  </si>
  <si>
    <t>MONTH OF JULY 2022</t>
  </si>
  <si>
    <t>VARIANCE FROM 2021</t>
  </si>
  <si>
    <t>SCH. 142 (Decup in BillEngy) in above</t>
  </si>
  <si>
    <t>MONTH OF AUGUST 2022</t>
  </si>
  <si>
    <t>MONTH OF SEPTEMBER 2022</t>
  </si>
  <si>
    <t>TWELVE MONTHS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</si>
</sst>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2" fillId="0" borderId="0" xfId="0" applyNumberFormat="1" applyFont="1" applyFill="1" applyAlignment="1" applyProtection="1"/>
    <xf numFmtId="39" fontId="2" fillId="0" borderId="0" xfId="0" applyNumberFormat="1" applyFont="1" applyFill="1" applyProtection="1"/>
    <xf numFmtId="39" fontId="4" fillId="0" borderId="0" xfId="0" applyNumberFormat="1" applyFont="1" applyFill="1" applyProtection="1"/>
    <xf numFmtId="43" fontId="2" fillId="0" borderId="1" xfId="0" applyNumberFormat="1" applyFont="1" applyFill="1" applyBorder="1" applyAlignment="1" applyProtection="1">
      <alignment horizontal="centerContinuous"/>
    </xf>
    <xf numFmtId="39" fontId="2" fillId="0" borderId="0" xfId="0" applyNumberFormat="1" applyFont="1" applyFill="1" applyBorder="1" applyProtection="1"/>
    <xf numFmtId="39" fontId="2" fillId="0" borderId="1" xfId="0" applyNumberFormat="1" applyFont="1" applyFill="1" applyBorder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left"/>
    </xf>
    <xf numFmtId="39" fontId="2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2" fillId="0" borderId="1" xfId="0" quotePrefix="1" applyNumberFormat="1" applyFont="1" applyFill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8" fontId="5" fillId="0" borderId="0" xfId="0" applyNumberFormat="1" applyFont="1" applyFill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9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8" fontId="5" fillId="0" borderId="1" xfId="0" applyNumberFormat="1" applyFont="1" applyFill="1" applyBorder="1" applyAlignment="1" applyProtection="1">
      <alignment horizontal="right"/>
    </xf>
    <xf numFmtId="43" fontId="2" fillId="0" borderId="2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Alignment="1" applyProtection="1">
      <alignment horizontal="right"/>
    </xf>
    <xf numFmtId="39" fontId="2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70" fontId="5" fillId="0" borderId="0" xfId="0" applyNumberFormat="1" applyFont="1" applyFill="1" applyBorder="1" applyAlignment="1" applyProtection="1">
      <alignment horizontal="right"/>
    </xf>
    <xf numFmtId="44" fontId="2" fillId="0" borderId="0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Alignment="1" applyProtection="1">
      <alignment horizontal="right"/>
    </xf>
    <xf numFmtId="39" fontId="2" fillId="0" borderId="0" xfId="0" applyNumberFormat="1" applyFont="1" applyFill="1" applyBorder="1" applyAlignment="1" applyProtection="1">
      <alignment horizontal="right"/>
    </xf>
    <xf numFmtId="167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2" fillId="0" borderId="0" xfId="0" applyNumberFormat="1" applyFont="1" applyFill="1" applyProtection="1"/>
    <xf numFmtId="43" fontId="2" fillId="0" borderId="0" xfId="0" applyNumberFormat="1" applyFont="1" applyFill="1" applyProtection="1"/>
    <xf numFmtId="44" fontId="2" fillId="0" borderId="1" xfId="0" applyNumberFormat="1" applyFont="1" applyFill="1" applyBorder="1" applyAlignment="1" applyProtection="1">
      <alignment horizontal="centerContinuous"/>
    </xf>
    <xf numFmtId="44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 applyProtection="1">
      <alignment horizontal="fill"/>
    </xf>
    <xf numFmtId="43" fontId="2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1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65" fontId="5" fillId="0" borderId="0" xfId="0" applyNumberFormat="1" applyFont="1" applyFill="1" applyProtection="1"/>
    <xf numFmtId="17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171" fontId="2" fillId="0" borderId="0" xfId="0" applyNumberFormat="1" applyFont="1" applyFill="1" applyAlignment="1" applyProtection="1">
      <alignment horizontal="right"/>
    </xf>
    <xf numFmtId="41" fontId="2" fillId="0" borderId="0" xfId="0" applyNumberFormat="1" applyFont="1" applyFill="1" applyAlignment="1" applyProtection="1">
      <alignment horizontal="right"/>
    </xf>
    <xf numFmtId="41" fontId="2" fillId="0" borderId="2" xfId="0" applyNumberFormat="1" applyFont="1" applyFill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right"/>
    </xf>
    <xf numFmtId="171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1" fontId="5" fillId="0" borderId="3" xfId="0" applyNumberFormat="1" applyFont="1" applyFill="1" applyBorder="1" applyAlignment="1" applyProtection="1">
      <alignment horizontal="right"/>
    </xf>
    <xf numFmtId="41" fontId="2" fillId="0" borderId="0" xfId="0" applyNumberFormat="1" applyFont="1" applyFill="1" applyBorder="1" applyAlignment="1" applyProtection="1">
      <alignment horizontal="fill"/>
    </xf>
    <xf numFmtId="41" fontId="2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39" fontId="2" fillId="0" borderId="0" xfId="0" applyNumberFormat="1" applyFont="1" applyFill="1" applyBorder="1" applyAlignment="1" applyProtection="1">
      <alignment horizontal="left"/>
    </xf>
    <xf numFmtId="44" fontId="2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Alignment="1" applyProtection="1">
      <alignment horizontal="fill"/>
    </xf>
    <xf numFmtId="39" fontId="2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5">
    <cellStyle name="Comma 2" xfId="3"/>
    <cellStyle name="Currency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F35" sqref="F3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93506620.829999998</v>
      </c>
      <c r="C10" s="22"/>
      <c r="D10" s="22">
        <v>88284556.510000005</v>
      </c>
      <c r="E10" s="22"/>
      <c r="F10" s="22">
        <f>B10-D10</f>
        <v>5222064.3199999928</v>
      </c>
      <c r="G10" s="24"/>
      <c r="H10" s="23">
        <f>IF(D10=0,"n/a",IF(AND(F10/D10&lt;1,F10/D10&gt;-1),F10/D10,"n/a"))</f>
        <v>5.915037155347197E-2</v>
      </c>
      <c r="I10" s="25"/>
      <c r="J10" s="26">
        <f>IF(B51=0,"n/a",B10/B51)</f>
        <v>0.11538690138707319</v>
      </c>
      <c r="K10" s="27">
        <f>IF(D51=0,"n/a",D10/D51)</f>
        <v>0.11657717177867688</v>
      </c>
      <c r="M10" s="28"/>
    </row>
    <row r="11" spans="1:13" x14ac:dyDescent="0.2">
      <c r="A11" s="21" t="s">
        <v>10</v>
      </c>
      <c r="B11" s="29">
        <v>78518715.620000005</v>
      </c>
      <c r="C11" s="29"/>
      <c r="D11" s="29">
        <v>73082043.150000006</v>
      </c>
      <c r="E11" s="29"/>
      <c r="F11" s="29">
        <f>B11-D11</f>
        <v>5436672.4699999988</v>
      </c>
      <c r="G11" s="29"/>
      <c r="H11" s="23">
        <f>IF(D11=0,"n/a",IF(AND(F11/D11&lt;1,F11/D11&gt;-1),F11/D11,"n/a"))</f>
        <v>7.4391358474219099E-2</v>
      </c>
      <c r="I11" s="25"/>
      <c r="J11" s="30">
        <f>IF(B52=0,"n/a",B11/B52)</f>
        <v>0.10936037257130234</v>
      </c>
      <c r="K11" s="31">
        <f>IF(D52=0,"n/a",D11/D52)</f>
        <v>0.10605830421703567</v>
      </c>
    </row>
    <row r="12" spans="1:13" x14ac:dyDescent="0.2">
      <c r="A12" s="21" t="s">
        <v>11</v>
      </c>
      <c r="B12" s="29">
        <v>9007616.9399999995</v>
      </c>
      <c r="C12" s="29"/>
      <c r="D12" s="29">
        <v>9299344.5500000007</v>
      </c>
      <c r="E12" s="29"/>
      <c r="F12" s="29">
        <f>B12-D12</f>
        <v>-291727.61000000127</v>
      </c>
      <c r="G12" s="29"/>
      <c r="H12" s="23">
        <f>IF(D12=0,"n/a",IF(AND(F12/D12&lt;1,F12/D12&gt;-1),F12/D12,"n/a"))</f>
        <v>-3.1370771179781834E-2</v>
      </c>
      <c r="I12" s="25"/>
      <c r="J12" s="30">
        <f>IF(B53=0,"n/a",B12/B53)</f>
        <v>9.9587475479681706E-2</v>
      </c>
      <c r="K12" s="31">
        <f>IF(D53=0,"n/a",D12/D53)</f>
        <v>9.7668674137764311E-2</v>
      </c>
    </row>
    <row r="13" spans="1:13" x14ac:dyDescent="0.2">
      <c r="A13" s="21" t="s">
        <v>12</v>
      </c>
      <c r="B13" s="29">
        <v>1395488.72</v>
      </c>
      <c r="C13" s="29"/>
      <c r="D13" s="29">
        <v>1331797.3999999999</v>
      </c>
      <c r="E13" s="29"/>
      <c r="F13" s="29">
        <f>B13-D13</f>
        <v>63691.320000000065</v>
      </c>
      <c r="G13" s="29"/>
      <c r="H13" s="23">
        <f>IF(D13=0,"n/a",IF(AND(F13/D13&lt;1,F13/D13&gt;-1),F13/D13,"n/a"))</f>
        <v>4.7823580373411202E-2</v>
      </c>
      <c r="I13" s="25"/>
      <c r="J13" s="30">
        <f>IF(B54=0,"n/a",B13/B54)</f>
        <v>0.22832878219642855</v>
      </c>
      <c r="K13" s="31">
        <f>IF(D54=0,"n/a",D13/D54)</f>
        <v>0.20997508137378015</v>
      </c>
      <c r="L13" s="32"/>
    </row>
    <row r="14" spans="1:13" x14ac:dyDescent="0.2">
      <c r="A14" s="21" t="s">
        <v>13</v>
      </c>
      <c r="B14" s="29">
        <v>14893.1</v>
      </c>
      <c r="C14" s="33"/>
      <c r="D14" s="29">
        <v>15350.95</v>
      </c>
      <c r="E14" s="29"/>
      <c r="F14" s="29">
        <f>B14-D14</f>
        <v>-457.85000000000036</v>
      </c>
      <c r="G14" s="33"/>
      <c r="H14" s="23">
        <f>IF(D14=0,"n/a",IF(AND(F14/D14&lt;1,F14/D14&gt;-1),F14/D14,"n/a"))</f>
        <v>-2.982551568469706E-2</v>
      </c>
      <c r="I14" s="34"/>
      <c r="J14" s="30">
        <f>IF(B55=0,"n/a",B14/B55)</f>
        <v>5.0294137511819534E-2</v>
      </c>
      <c r="K14" s="31">
        <f>IF(D55=0,"n/a",D14/D55)</f>
        <v>5.3885671159786576E-2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182443335.20999998</v>
      </c>
      <c r="C16" s="29"/>
      <c r="D16" s="39">
        <f>SUM(D10:D15)</f>
        <v>172013092.56000003</v>
      </c>
      <c r="E16" s="29"/>
      <c r="F16" s="39">
        <f>SUM(F10:F15)</f>
        <v>10430242.649999991</v>
      </c>
      <c r="G16" s="40"/>
      <c r="H16" s="41">
        <f>IF(D16=0,"n/a",IF(AND(F16/D16&lt;1,F16/D16&gt;-1),F16/D16,"n/a"))</f>
        <v>6.0636330030295858E-2</v>
      </c>
      <c r="I16" s="25"/>
      <c r="J16" s="42">
        <f>IF(B57=0,"n/a",B16/B57)</f>
        <v>0.11225809028788947</v>
      </c>
      <c r="K16" s="42">
        <f>IF(D57=0,"n/a",D16/D57)</f>
        <v>0.11110373458415992</v>
      </c>
    </row>
    <row r="17" spans="1:13" x14ac:dyDescent="0.2">
      <c r="A17" s="21" t="s">
        <v>16</v>
      </c>
      <c r="B17" s="29">
        <v>1776397.94</v>
      </c>
      <c r="C17" s="29"/>
      <c r="D17" s="29">
        <v>2194141.7000000002</v>
      </c>
      <c r="E17" s="29"/>
      <c r="F17" s="29">
        <f>B17-D17</f>
        <v>-417743.76000000024</v>
      </c>
      <c r="G17" s="29"/>
      <c r="H17" s="23">
        <f>IF(D17=0,"n/a",IF(AND(F17/D17&lt;1,F17/D17&gt;-1),F17/D17,"n/a"))</f>
        <v>-0.19039051124182191</v>
      </c>
      <c r="I17" s="34"/>
      <c r="J17" s="31">
        <f>IF(B58=0,"n/a",B17/B58)</f>
        <v>8.7906029721347943E-3</v>
      </c>
      <c r="K17" s="31">
        <f>IF(D58=0,"n/a",D17/D58)</f>
        <v>1.1072628496533156E-2</v>
      </c>
    </row>
    <row r="18" spans="1:13" ht="12.75" customHeight="1" x14ac:dyDescent="0.2">
      <c r="A18" s="21" t="s">
        <v>17</v>
      </c>
      <c r="B18" s="29">
        <v>21497233.420000002</v>
      </c>
      <c r="C18" s="33"/>
      <c r="D18" s="29">
        <v>27744534.780000001</v>
      </c>
      <c r="E18" s="29"/>
      <c r="F18" s="29">
        <f>B18-D18</f>
        <v>-6247301.3599999994</v>
      </c>
      <c r="G18" s="33"/>
      <c r="H18" s="23">
        <f>IF(D18=0,"n/a",IF(AND(F18/D18&lt;1,F18/D18&gt;-1),F18/D18,"n/a"))</f>
        <v>-0.22517232346975397</v>
      </c>
      <c r="I18" s="25"/>
      <c r="J18" s="42">
        <f>IF(B59=0,"n/a",B18/B59)</f>
        <v>5.0139072947587023E-2</v>
      </c>
      <c r="K18" s="42">
        <f>IF(D59=0,"n/a",D18/D59)</f>
        <v>4.5940871376749383E-2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205716966.56999999</v>
      </c>
      <c r="C20" s="29"/>
      <c r="D20" s="29">
        <f>SUM(D16:D18)</f>
        <v>201951769.04000002</v>
      </c>
      <c r="E20" s="29"/>
      <c r="F20" s="29">
        <f>SUM(F16:F18)</f>
        <v>3765197.5299999919</v>
      </c>
      <c r="G20" s="29"/>
      <c r="H20" s="47">
        <f>IF(D20=0,"n/a",IF(AND(F20/D20&lt;1,F20/D20&gt;-1),F20/D20,"n/a"))</f>
        <v>1.8644043317363711E-2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14095694.15</v>
      </c>
      <c r="C22" s="29"/>
      <c r="D22" s="29">
        <v>3799178.83</v>
      </c>
      <c r="E22" s="29"/>
      <c r="F22" s="29">
        <f>B22-D22</f>
        <v>10296515.32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1669160.62</v>
      </c>
      <c r="C23" s="29"/>
      <c r="D23" s="29">
        <v>2717663.59</v>
      </c>
      <c r="E23" s="29"/>
      <c r="F23" s="29">
        <f>B23-D23</f>
        <v>-1048502.9699999997</v>
      </c>
      <c r="G23" s="29"/>
      <c r="H23" s="23">
        <f>IF(D23=0,"n/a",IF(AND(F23/D23&lt;1,F23/D23&gt;-1),F23/D23,"n/a"))</f>
        <v>-0.38581043432237316</v>
      </c>
      <c r="I23" s="34"/>
      <c r="J23" s="49"/>
      <c r="K23" s="49"/>
    </row>
    <row r="24" spans="1:13" x14ac:dyDescent="0.2">
      <c r="A24" s="21" t="s">
        <v>21</v>
      </c>
      <c r="B24" s="29">
        <v>-5334734.53</v>
      </c>
      <c r="C24" s="29"/>
      <c r="D24" s="29">
        <v>-4349812.8899999997</v>
      </c>
      <c r="E24" s="29"/>
      <c r="F24" s="29">
        <f>B24-D24</f>
        <v>-984921.6400000006</v>
      </c>
      <c r="G24" s="29"/>
      <c r="H24" s="23">
        <f>IF(D24=0,"n/a",IF(AND(F24/D24&lt;1,F24/D24&gt;-1),F24/D24,"n/a"))</f>
        <v>0.22642850736506062</v>
      </c>
      <c r="I24" s="34"/>
      <c r="J24" s="49"/>
      <c r="K24" s="49"/>
    </row>
    <row r="25" spans="1:13" x14ac:dyDescent="0.2">
      <c r="A25" s="21" t="s">
        <v>22</v>
      </c>
      <c r="B25" s="39">
        <v>1671893.04</v>
      </c>
      <c r="C25" s="33"/>
      <c r="D25" s="39">
        <v>5413260.0199999996</v>
      </c>
      <c r="E25" s="29"/>
      <c r="F25" s="39">
        <f>B25-D25</f>
        <v>-3741366.9799999995</v>
      </c>
      <c r="G25" s="33"/>
      <c r="H25" s="41">
        <f>IF(D25=0,"n/a",IF(AND(F25/D25&lt;1,F25/D25&gt;-1),F25/D25,"n/a"))</f>
        <v>-0.69114858074007679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12102013.279999997</v>
      </c>
      <c r="C26" s="29"/>
      <c r="D26" s="39">
        <f>SUM(D22:D25)</f>
        <v>7580289.5499999998</v>
      </c>
      <c r="E26" s="29"/>
      <c r="F26" s="39">
        <f>SUM(F22:F25)</f>
        <v>4521723.7300000014</v>
      </c>
      <c r="G26" s="29"/>
      <c r="H26" s="41">
        <f>IF(D26=0,"n/a",IF(AND(F26/D26&lt;1,F26/D26&gt;-1),F26/D26,"n/a"))</f>
        <v>0.59651068737869006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217818979.84999999</v>
      </c>
      <c r="C28" s="22"/>
      <c r="D28" s="51">
        <f>+D26+D20</f>
        <v>209532058.59000003</v>
      </c>
      <c r="E28" s="22"/>
      <c r="F28" s="51">
        <f>+F26+F20</f>
        <v>8286921.2599999933</v>
      </c>
      <c r="G28" s="29"/>
      <c r="H28" s="52">
        <f>IF(D28=0,"n/a",IF(AND(F28/D28&lt;1,F28/D28&gt;-1),F28/D28,"n/a"))</f>
        <v>3.9549658013026789E-2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33</v>
      </c>
      <c r="B31" s="22">
        <v>6862078.2199999997</v>
      </c>
      <c r="C31" s="22"/>
      <c r="D31" s="22">
        <v>7196139.6500000004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-5658920.8499999996</v>
      </c>
      <c r="C32" s="29"/>
      <c r="D32" s="29">
        <v>-5868317.8200000003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8238481.1200000001</v>
      </c>
      <c r="C33" s="29"/>
      <c r="D33" s="29">
        <v>6240062.9699999997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34</v>
      </c>
      <c r="B34" s="29">
        <v>-2261908.16</v>
      </c>
      <c r="C34" s="29"/>
      <c r="D34" s="29">
        <v>-2247562.14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38</v>
      </c>
      <c r="B35" s="29">
        <v>3509360.78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41</v>
      </c>
      <c r="B36" s="29">
        <v>5367667.26</v>
      </c>
      <c r="C36" s="29"/>
      <c r="D36" s="29">
        <v>5834577.0800000001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2087783.66</v>
      </c>
      <c r="C37" s="29"/>
      <c r="D37" s="29">
        <v>1539434.09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35</v>
      </c>
      <c r="B39" s="29">
        <v>-33995.230000000003</v>
      </c>
      <c r="C39" s="29"/>
      <c r="D39" s="29">
        <v>-67308.95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29</v>
      </c>
      <c r="B40" s="29">
        <v>4029692.1</v>
      </c>
      <c r="C40" s="29"/>
      <c r="D40" s="29">
        <v>4258411.1100000003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36</v>
      </c>
      <c r="B41" s="29">
        <v>0</v>
      </c>
      <c r="C41" s="29"/>
      <c r="D41" s="29">
        <v>-84766.75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39</v>
      </c>
      <c r="B42" s="29">
        <v>1261951.19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40</v>
      </c>
      <c r="B43" s="29">
        <v>-1254722.8400000001</v>
      </c>
      <c r="C43" s="29"/>
      <c r="D43" s="29">
        <v>-1189150.6299999999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 t="s">
        <v>44</v>
      </c>
      <c r="B44" s="29">
        <v>1222019.3899999999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9"/>
      <c r="C45" s="29"/>
      <c r="D45" s="29"/>
      <c r="E45" s="22"/>
      <c r="F45" s="22"/>
      <c r="G45" s="29"/>
      <c r="H45" s="29"/>
      <c r="I45" s="24"/>
      <c r="J45" s="24"/>
      <c r="K45" s="24"/>
    </row>
    <row r="46" spans="1:13" x14ac:dyDescent="0.2">
      <c r="A46" s="21"/>
      <c r="B46" s="22"/>
      <c r="C46" s="59"/>
      <c r="D46" s="22"/>
      <c r="E46" s="60"/>
      <c r="F46" s="60"/>
      <c r="G46" s="61"/>
      <c r="H46" s="61"/>
      <c r="I46" s="8"/>
      <c r="J46" s="8"/>
      <c r="K46" s="8"/>
    </row>
    <row r="47" spans="1:13" ht="12.75" customHeight="1" x14ac:dyDescent="0.2">
      <c r="A47" s="13"/>
      <c r="B47" s="60"/>
      <c r="C47" s="60"/>
      <c r="D47" s="60"/>
      <c r="E47" s="60"/>
      <c r="F47" s="62" t="s">
        <v>43</v>
      </c>
      <c r="G47" s="10"/>
      <c r="H47" s="10"/>
      <c r="I47" s="8"/>
      <c r="J47" s="8"/>
      <c r="K47" s="8"/>
    </row>
    <row r="48" spans="1:13" x14ac:dyDescent="0.2">
      <c r="A48" s="8"/>
      <c r="B48" s="63" t="s">
        <v>5</v>
      </c>
      <c r="C48" s="60"/>
      <c r="D48" s="63" t="s">
        <v>5</v>
      </c>
      <c r="E48" s="60"/>
      <c r="F48" s="60"/>
      <c r="G48" s="8"/>
      <c r="H48" s="8"/>
      <c r="I48" s="64"/>
      <c r="J48" s="8"/>
      <c r="K48" s="8"/>
    </row>
    <row r="49" spans="1:11" x14ac:dyDescent="0.2">
      <c r="A49" s="15" t="s">
        <v>30</v>
      </c>
      <c r="B49" s="16">
        <v>2022</v>
      </c>
      <c r="C49" s="60"/>
      <c r="D49" s="16">
        <v>2021</v>
      </c>
      <c r="E49" s="61"/>
      <c r="F49" s="65" t="s">
        <v>7</v>
      </c>
      <c r="G49" s="8"/>
      <c r="H49" s="17" t="s">
        <v>8</v>
      </c>
      <c r="I49" s="14"/>
      <c r="J49" s="8"/>
      <c r="K49" s="8"/>
    </row>
    <row r="50" spans="1:11" ht="6" customHeight="1" x14ac:dyDescent="0.2">
      <c r="A50" s="19"/>
      <c r="B50" s="66"/>
      <c r="C50" s="67"/>
      <c r="D50" s="69"/>
      <c r="E50" s="68"/>
      <c r="F50" s="69"/>
      <c r="G50" s="68"/>
      <c r="H50" s="69"/>
      <c r="I50" s="20"/>
      <c r="J50" s="19"/>
      <c r="K50" s="19"/>
    </row>
    <row r="51" spans="1:11" ht="12.75" customHeight="1" x14ac:dyDescent="0.2">
      <c r="A51" s="21" t="s">
        <v>9</v>
      </c>
      <c r="B51" s="70">
        <v>810374658.70000005</v>
      </c>
      <c r="C51" s="70"/>
      <c r="D51" s="70">
        <v>757305698.55999994</v>
      </c>
      <c r="E51" s="70"/>
      <c r="F51" s="70">
        <f>+B51-D51</f>
        <v>53068960.140000105</v>
      </c>
      <c r="G51" s="40"/>
      <c r="H51" s="47">
        <f>IF(D51=0,"n/a",IF(AND(F51/D51&lt;1,F51/D51&gt;-1),F51/D51,"n/a"))</f>
        <v>7.0076007933004544E-2</v>
      </c>
      <c r="I51" s="71"/>
      <c r="J51" s="19"/>
      <c r="K51" s="19"/>
    </row>
    <row r="52" spans="1:11" x14ac:dyDescent="0.2">
      <c r="A52" s="21" t="s">
        <v>10</v>
      </c>
      <c r="B52" s="70">
        <v>717981420.26999998</v>
      </c>
      <c r="C52" s="70"/>
      <c r="D52" s="70">
        <v>689074219.02999997</v>
      </c>
      <c r="E52" s="70"/>
      <c r="F52" s="70">
        <f>+B52-D52</f>
        <v>28907201.24000001</v>
      </c>
      <c r="G52" s="40"/>
      <c r="H52" s="47">
        <f>IF(D52=0,"n/a",IF(AND(F52/D52&lt;1,F52/D52&gt;-1),F52/D52,"n/a"))</f>
        <v>4.1950780397345684E-2</v>
      </c>
      <c r="I52" s="71"/>
      <c r="J52" s="19"/>
      <c r="K52" s="19"/>
    </row>
    <row r="53" spans="1:11" ht="12.75" customHeight="1" x14ac:dyDescent="0.2">
      <c r="A53" s="21" t="s">
        <v>11</v>
      </c>
      <c r="B53" s="70">
        <v>90449294.920000002</v>
      </c>
      <c r="C53" s="70"/>
      <c r="D53" s="70">
        <v>95213174.870000005</v>
      </c>
      <c r="E53" s="70"/>
      <c r="F53" s="70">
        <f>+B53-D53</f>
        <v>-4763879.950000003</v>
      </c>
      <c r="G53" s="40"/>
      <c r="H53" s="47">
        <f>IF(D53=0,"n/a",IF(AND(F53/D53&lt;1,F53/D53&gt;-1),F53/D53,"n/a"))</f>
        <v>-5.0033831520736503E-2</v>
      </c>
      <c r="I53" s="71"/>
      <c r="J53" s="19"/>
      <c r="K53" s="19"/>
    </row>
    <row r="54" spans="1:11" x14ac:dyDescent="0.2">
      <c r="A54" s="21" t="s">
        <v>12</v>
      </c>
      <c r="B54" s="70">
        <v>6111751.25</v>
      </c>
      <c r="C54" s="70"/>
      <c r="D54" s="70">
        <v>6342645</v>
      </c>
      <c r="E54" s="70"/>
      <c r="F54" s="70">
        <f>+B54-D54</f>
        <v>-230893.75</v>
      </c>
      <c r="G54" s="40"/>
      <c r="H54" s="47">
        <f>IF(D54=0,"n/a",IF(AND(F54/D54&lt;1,F54/D54&gt;-1),F54/D54,"n/a"))</f>
        <v>-3.6403385338451069E-2</v>
      </c>
      <c r="I54" s="71"/>
      <c r="J54" s="72"/>
      <c r="K54" s="19"/>
    </row>
    <row r="55" spans="1:11" x14ac:dyDescent="0.2">
      <c r="A55" s="21" t="s">
        <v>13</v>
      </c>
      <c r="B55" s="70">
        <v>296120</v>
      </c>
      <c r="C55" s="73"/>
      <c r="D55" s="70">
        <v>284880</v>
      </c>
      <c r="E55" s="73"/>
      <c r="F55" s="70">
        <f>+B55-D55</f>
        <v>11240</v>
      </c>
      <c r="G55" s="74"/>
      <c r="H55" s="47">
        <f>IF(D55=0,"n/a",IF(AND(F55/D55&lt;1,F55/D55&gt;-1),F55/D55,"n/a"))</f>
        <v>3.9455209210895813E-2</v>
      </c>
      <c r="I55" s="71"/>
      <c r="J55" s="19"/>
      <c r="K55" s="19"/>
    </row>
    <row r="56" spans="1:11" ht="6" customHeight="1" x14ac:dyDescent="0.2">
      <c r="A56" s="19"/>
      <c r="B56" s="75"/>
      <c r="C56" s="76"/>
      <c r="D56" s="75"/>
      <c r="E56" s="76"/>
      <c r="F56" s="75"/>
      <c r="G56" s="77"/>
      <c r="H56" s="78"/>
      <c r="I56" s="8"/>
      <c r="J56" s="8"/>
      <c r="K56" s="8"/>
    </row>
    <row r="57" spans="1:11" ht="12.75" customHeight="1" x14ac:dyDescent="0.2">
      <c r="A57" s="38" t="s">
        <v>15</v>
      </c>
      <c r="B57" s="79">
        <f>SUM(B51:B56)</f>
        <v>1625213245.1400001</v>
      </c>
      <c r="C57" s="70"/>
      <c r="D57" s="79">
        <f>SUM(D51:D56)</f>
        <v>1548220617.46</v>
      </c>
      <c r="E57" s="70"/>
      <c r="F57" s="79">
        <f>SUM(F51:F56)</f>
        <v>76992627.680000111</v>
      </c>
      <c r="G57" s="40"/>
      <c r="H57" s="41">
        <f>IF(D57=0,"n/a",IF(AND(F57/D57&lt;1,F57/D57&gt;-1),F57/D57,"n/a"))</f>
        <v>4.972975221471581E-2</v>
      </c>
      <c r="I57" s="71"/>
      <c r="J57" s="19"/>
      <c r="K57" s="19"/>
    </row>
    <row r="58" spans="1:11" ht="12.75" customHeight="1" x14ac:dyDescent="0.2">
      <c r="A58" s="21" t="s">
        <v>16</v>
      </c>
      <c r="B58" s="70">
        <v>202079191.34</v>
      </c>
      <c r="C58" s="73"/>
      <c r="D58" s="70">
        <v>198159064.09999999</v>
      </c>
      <c r="E58" s="73"/>
      <c r="F58" s="70">
        <f>+B58-D58</f>
        <v>3920127.2400000095</v>
      </c>
      <c r="G58" s="74"/>
      <c r="H58" s="47">
        <f>IF(D58=0,"n/a",IF(AND(F58/D58&lt;1,F58/D58&gt;-1),F58/D58,"n/a"))</f>
        <v>1.9782729888256519E-2</v>
      </c>
      <c r="I58" s="71"/>
      <c r="J58" s="19"/>
      <c r="K58" s="19"/>
    </row>
    <row r="59" spans="1:11" x14ac:dyDescent="0.2">
      <c r="A59" s="21" t="s">
        <v>17</v>
      </c>
      <c r="B59" s="70">
        <v>428752112</v>
      </c>
      <c r="C59" s="73"/>
      <c r="D59" s="70">
        <v>603918340</v>
      </c>
      <c r="E59" s="73"/>
      <c r="F59" s="70">
        <f>+B59-D59</f>
        <v>-175166228</v>
      </c>
      <c r="G59" s="74"/>
      <c r="H59" s="47">
        <f>IF(D59=0,"n/a",IF(AND(F59/D59&lt;1,F59/D59&gt;-1),F59/D59,"n/a"))</f>
        <v>-0.29004952556996366</v>
      </c>
      <c r="I59" s="71"/>
      <c r="J59" s="19"/>
      <c r="K59" s="19"/>
    </row>
    <row r="60" spans="1:11" ht="6" customHeight="1" x14ac:dyDescent="0.2">
      <c r="A60" s="8"/>
      <c r="B60" s="80"/>
      <c r="C60" s="70"/>
      <c r="D60" s="80"/>
      <c r="E60" s="70"/>
      <c r="F60" s="80"/>
      <c r="G60" s="40"/>
      <c r="H60" s="81"/>
      <c r="I60" s="8"/>
      <c r="J60" s="8"/>
      <c r="K60" s="8"/>
    </row>
    <row r="61" spans="1:11" ht="13.5" thickBot="1" x14ac:dyDescent="0.25">
      <c r="A61" s="38" t="s">
        <v>31</v>
      </c>
      <c r="B61" s="82">
        <f>SUM(B57:B59)</f>
        <v>2256044548.48</v>
      </c>
      <c r="C61" s="70"/>
      <c r="D61" s="82">
        <f>SUM(D57:D59)</f>
        <v>2350298021.5599999</v>
      </c>
      <c r="E61" s="70"/>
      <c r="F61" s="82">
        <f>SUM(F57:F59)</f>
        <v>-94253473.079999879</v>
      </c>
      <c r="G61" s="40"/>
      <c r="H61" s="52">
        <f>IF(D61=0,"n/a",IF(AND(F61/D61&lt;1,F61/D61&gt;-1),F61/D61,"n/a"))</f>
        <v>-4.0102775143996232E-2</v>
      </c>
      <c r="I61" s="71"/>
      <c r="J61" s="19"/>
      <c r="K61" s="19"/>
    </row>
    <row r="62" spans="1:11" ht="12.75" customHeight="1" thickTop="1" x14ac:dyDescent="0.2">
      <c r="A62" s="8"/>
      <c r="B62" s="83"/>
      <c r="C62" s="84"/>
      <c r="D62" s="83"/>
      <c r="E62" s="84"/>
      <c r="F62" s="83"/>
      <c r="G62" s="84"/>
      <c r="H62" s="83"/>
      <c r="I62" s="64"/>
      <c r="J62" s="8"/>
      <c r="K62" s="8"/>
    </row>
    <row r="63" spans="1:11" s="86" customFormat="1" x14ac:dyDescent="0.2">
      <c r="A63" s="7"/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s="86" customFormat="1" ht="12.75" customHeight="1" x14ac:dyDescent="0.2">
      <c r="A64" s="7" t="s">
        <v>32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19" workbookViewId="0">
      <selection activeCell="Q40" sqref="Q40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97181784.290000007</v>
      </c>
      <c r="C10" s="22"/>
      <c r="D10" s="22">
        <v>88463294.180000007</v>
      </c>
      <c r="E10" s="22"/>
      <c r="F10" s="22">
        <f>B10-D10</f>
        <v>8718490.1099999994</v>
      </c>
      <c r="G10" s="24"/>
      <c r="H10" s="23">
        <f>IF(D10=0,"n/a",IF(AND(F10/D10&lt;1,F10/D10&gt;-1),F10/D10,"n/a"))</f>
        <v>9.8554888678010558E-2</v>
      </c>
      <c r="I10" s="25"/>
      <c r="J10" s="26">
        <f>IF(B51=0,"n/a",B10/B51)</f>
        <v>0.11689396274115922</v>
      </c>
      <c r="K10" s="27">
        <f>IF(D51=0,"n/a",D10/D51)</f>
        <v>0.11565621736921539</v>
      </c>
      <c r="M10" s="28"/>
    </row>
    <row r="11" spans="1:13" x14ac:dyDescent="0.2">
      <c r="A11" s="21" t="s">
        <v>10</v>
      </c>
      <c r="B11" s="29">
        <v>82184703.969999999</v>
      </c>
      <c r="C11" s="29"/>
      <c r="D11" s="29">
        <v>76767015.5</v>
      </c>
      <c r="E11" s="29"/>
      <c r="F11" s="29">
        <f>B11-D11</f>
        <v>5417688.4699999988</v>
      </c>
      <c r="G11" s="29"/>
      <c r="H11" s="23">
        <f>IF(D11=0,"n/a",IF(AND(F11/D11&lt;1,F11/D11&gt;-1),F11/D11,"n/a"))</f>
        <v>7.0573128767784377E-2</v>
      </c>
      <c r="I11" s="25"/>
      <c r="J11" s="30">
        <f>IF(B52=0,"n/a",B11/B52)</f>
        <v>0.10891170497269261</v>
      </c>
      <c r="K11" s="31">
        <f>IF(D52=0,"n/a",D11/D52)</f>
        <v>0.10375344260335695</v>
      </c>
    </row>
    <row r="12" spans="1:13" x14ac:dyDescent="0.2">
      <c r="A12" s="21" t="s">
        <v>11</v>
      </c>
      <c r="B12" s="29">
        <v>10520873.68</v>
      </c>
      <c r="C12" s="29"/>
      <c r="D12" s="29">
        <v>8695135.8399999999</v>
      </c>
      <c r="E12" s="29"/>
      <c r="F12" s="29">
        <f>B12-D12</f>
        <v>1825737.8399999999</v>
      </c>
      <c r="G12" s="29"/>
      <c r="H12" s="23">
        <f>IF(D12=0,"n/a",IF(AND(F12/D12&lt;1,F12/D12&gt;-1),F12/D12,"n/a"))</f>
        <v>0.20997231942037145</v>
      </c>
      <c r="I12" s="25"/>
      <c r="J12" s="30">
        <f>IF(B53=0,"n/a",B12/B53)</f>
        <v>9.7775686587757871E-2</v>
      </c>
      <c r="K12" s="31">
        <f>IF(D53=0,"n/a",D12/D53)</f>
        <v>9.5219687293510588E-2</v>
      </c>
    </row>
    <row r="13" spans="1:13" x14ac:dyDescent="0.2">
      <c r="A13" s="21" t="s">
        <v>12</v>
      </c>
      <c r="B13" s="29">
        <v>1533680.43</v>
      </c>
      <c r="C13" s="29"/>
      <c r="D13" s="29">
        <v>1282222.98</v>
      </c>
      <c r="E13" s="29"/>
      <c r="F13" s="29">
        <f>B13-D13</f>
        <v>251457.44999999995</v>
      </c>
      <c r="G13" s="29"/>
      <c r="H13" s="23">
        <f>IF(D13=0,"n/a",IF(AND(F13/D13&lt;1,F13/D13&gt;-1),F13/D13,"n/a"))</f>
        <v>0.19611054701265762</v>
      </c>
      <c r="I13" s="25"/>
      <c r="J13" s="30">
        <f>IF(B54=0,"n/a",B13/B54)</f>
        <v>0.27893051594143248</v>
      </c>
      <c r="K13" s="31">
        <f>IF(D54=0,"n/a",D13/D54)</f>
        <v>0.29126012449818328</v>
      </c>
      <c r="L13" s="32"/>
    </row>
    <row r="14" spans="1:13" x14ac:dyDescent="0.2">
      <c r="A14" s="21" t="s">
        <v>13</v>
      </c>
      <c r="B14" s="29">
        <v>13570.01</v>
      </c>
      <c r="C14" s="33"/>
      <c r="D14" s="29">
        <v>13741.32</v>
      </c>
      <c r="E14" s="29"/>
      <c r="F14" s="29">
        <f>B14-D14</f>
        <v>-171.30999999999949</v>
      </c>
      <c r="G14" s="33"/>
      <c r="H14" s="23">
        <f>IF(D14=0,"n/a",IF(AND(F14/D14&lt;1,F14/D14&gt;-1),F14/D14,"n/a"))</f>
        <v>-1.2466779028506686E-2</v>
      </c>
      <c r="I14" s="34"/>
      <c r="J14" s="30">
        <f>IF(B55=0,"n/a",B14/B55)</f>
        <v>4.9500291821696941E-2</v>
      </c>
      <c r="K14" s="31">
        <f>IF(D55=0,"n/a",D14/D55)</f>
        <v>4.7832497911445282E-2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191434612.38</v>
      </c>
      <c r="C16" s="29"/>
      <c r="D16" s="39">
        <f>SUM(D10:D15)</f>
        <v>175221409.81999999</v>
      </c>
      <c r="E16" s="29"/>
      <c r="F16" s="39">
        <f>SUM(F10:F15)</f>
        <v>16213202.559999997</v>
      </c>
      <c r="G16" s="40"/>
      <c r="H16" s="41">
        <f>IF(D16=0,"n/a",IF(AND(F16/D16&lt;1,F16/D16&gt;-1),F16/D16,"n/a"))</f>
        <v>9.2529803159644486E-2</v>
      </c>
      <c r="I16" s="25"/>
      <c r="J16" s="42">
        <f>IF(B57=0,"n/a",B16/B57)</f>
        <v>0.11265225836007862</v>
      </c>
      <c r="K16" s="42">
        <f>IF(D57=0,"n/a",D16/D57)</f>
        <v>0.10945960115414063</v>
      </c>
    </row>
    <row r="17" spans="1:13" x14ac:dyDescent="0.2">
      <c r="A17" s="21" t="s">
        <v>16</v>
      </c>
      <c r="B17" s="29">
        <v>2042997.81</v>
      </c>
      <c r="C17" s="29"/>
      <c r="D17" s="29">
        <v>1875982.3</v>
      </c>
      <c r="E17" s="29"/>
      <c r="F17" s="29">
        <f>B17-D17</f>
        <v>167015.51</v>
      </c>
      <c r="G17" s="29"/>
      <c r="H17" s="23">
        <f>IF(D17=0,"n/a",IF(AND(F17/D17&lt;1,F17/D17&gt;-1),F17/D17,"n/a"))</f>
        <v>8.9028297335214737E-2</v>
      </c>
      <c r="I17" s="34"/>
      <c r="J17" s="31">
        <f>IF(B58=0,"n/a",B17/B58)</f>
        <v>9.6018753995935416E-3</v>
      </c>
      <c r="K17" s="31">
        <f>IF(D58=0,"n/a",D17/D58)</f>
        <v>9.2977033722179657E-3</v>
      </c>
    </row>
    <row r="18" spans="1:13" ht="12.75" customHeight="1" x14ac:dyDescent="0.2">
      <c r="A18" s="21" t="s">
        <v>17</v>
      </c>
      <c r="B18" s="29">
        <v>33801041.840000004</v>
      </c>
      <c r="C18" s="33"/>
      <c r="D18" s="29">
        <v>19118339.359999999</v>
      </c>
      <c r="E18" s="29"/>
      <c r="F18" s="29">
        <f>B18-D18</f>
        <v>14682702.480000004</v>
      </c>
      <c r="G18" s="33"/>
      <c r="H18" s="23">
        <f>IF(D18=0,"n/a",IF(AND(F18/D18&lt;1,F18/D18&gt;-1),F18/D18,"n/a"))</f>
        <v>0.7679904725783675</v>
      </c>
      <c r="I18" s="25"/>
      <c r="J18" s="42">
        <f>IF(B59=0,"n/a",B18/B59)</f>
        <v>7.9350047548815611E-2</v>
      </c>
      <c r="K18" s="42">
        <f>IF(D59=0,"n/a",D18/D59)</f>
        <v>4.6335316367915658E-2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227278652.03</v>
      </c>
      <c r="C20" s="29"/>
      <c r="D20" s="29">
        <f>SUM(D16:D18)</f>
        <v>196215731.48000002</v>
      </c>
      <c r="E20" s="29"/>
      <c r="F20" s="29">
        <f>SUM(F16:F18)</f>
        <v>31062920.550000001</v>
      </c>
      <c r="G20" s="29"/>
      <c r="H20" s="47">
        <f>IF(D20=0,"n/a",IF(AND(F20/D20&lt;1,F20/D20&gt;-1),F20/D20,"n/a"))</f>
        <v>0.15831004127804196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12695782.359999999</v>
      </c>
      <c r="C22" s="29"/>
      <c r="D22" s="29">
        <v>5478005.5099999998</v>
      </c>
      <c r="E22" s="29"/>
      <c r="F22" s="29">
        <f>B22-D22</f>
        <v>7217776.8499999996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2110878.64</v>
      </c>
      <c r="C23" s="29"/>
      <c r="D23" s="29">
        <v>2700466.08</v>
      </c>
      <c r="E23" s="29"/>
      <c r="F23" s="29">
        <f>B23-D23</f>
        <v>-589587.43999999994</v>
      </c>
      <c r="G23" s="29"/>
      <c r="H23" s="23">
        <f>IF(D23=0,"n/a",IF(AND(F23/D23&lt;1,F23/D23&gt;-1),F23/D23,"n/a"))</f>
        <v>-0.21832803024876354</v>
      </c>
      <c r="I23" s="34"/>
      <c r="J23" s="49"/>
      <c r="K23" s="49"/>
    </row>
    <row r="24" spans="1:13" x14ac:dyDescent="0.2">
      <c r="A24" s="21" t="s">
        <v>21</v>
      </c>
      <c r="B24" s="29">
        <v>-7583612.2000000002</v>
      </c>
      <c r="C24" s="29"/>
      <c r="D24" s="29">
        <v>-4122616.7</v>
      </c>
      <c r="E24" s="29"/>
      <c r="F24" s="29">
        <f>B24-D24</f>
        <v>-3460995.5</v>
      </c>
      <c r="G24" s="29"/>
      <c r="H24" s="23">
        <f>IF(D24=0,"n/a",IF(AND(F24/D24&lt;1,F24/D24&gt;-1),F24/D24,"n/a"))</f>
        <v>0.83951425801966983</v>
      </c>
      <c r="I24" s="34"/>
      <c r="J24" s="49"/>
      <c r="K24" s="49"/>
    </row>
    <row r="25" spans="1:13" x14ac:dyDescent="0.2">
      <c r="A25" s="21" t="s">
        <v>22</v>
      </c>
      <c r="B25" s="39">
        <v>2204618.21</v>
      </c>
      <c r="C25" s="33"/>
      <c r="D25" s="39">
        <v>5587562.6399999997</v>
      </c>
      <c r="E25" s="29"/>
      <c r="F25" s="39">
        <f>B25-D25</f>
        <v>-3382944.4299999997</v>
      </c>
      <c r="G25" s="33"/>
      <c r="H25" s="41">
        <f>IF(D25=0,"n/a",IF(AND(F25/D25&lt;1,F25/D25&gt;-1),F25/D25,"n/a"))</f>
        <v>-0.60544188011107469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9427667.0099999998</v>
      </c>
      <c r="C26" s="29"/>
      <c r="D26" s="39">
        <f>SUM(D22:D25)</f>
        <v>9643417.5299999993</v>
      </c>
      <c r="E26" s="29"/>
      <c r="F26" s="39">
        <f>SUM(F22:F25)</f>
        <v>-215750.51999999955</v>
      </c>
      <c r="G26" s="29"/>
      <c r="H26" s="41">
        <f>IF(D26=0,"n/a",IF(AND(F26/D26&lt;1,F26/D26&gt;-1),F26/D26,"n/a"))</f>
        <v>-2.2372827820512253E-2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236706319.03999999</v>
      </c>
      <c r="C28" s="22"/>
      <c r="D28" s="51">
        <f>+D26+D20</f>
        <v>205859149.01000002</v>
      </c>
      <c r="E28" s="22"/>
      <c r="F28" s="51">
        <f>+F26+F20</f>
        <v>30847170.030000001</v>
      </c>
      <c r="G28" s="29"/>
      <c r="H28" s="52">
        <f>IF(D28=0,"n/a",IF(AND(F28/D28&lt;1,F28/D28&gt;-1),F28/D28,"n/a"))</f>
        <v>0.14984599993902403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33</v>
      </c>
      <c r="B31" s="22">
        <v>7782671.9500000002</v>
      </c>
      <c r="C31" s="22"/>
      <c r="D31" s="22">
        <v>7005507.8799999999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-5794629.8399999999</v>
      </c>
      <c r="C32" s="29"/>
      <c r="D32" s="29">
        <v>-5934412.8099999996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8624173.9299999997</v>
      </c>
      <c r="C33" s="29"/>
      <c r="D33" s="29">
        <v>6454244.7000000002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34</v>
      </c>
      <c r="B34" s="29">
        <v>-2363304.6800000002</v>
      </c>
      <c r="C34" s="29"/>
      <c r="D34" s="29">
        <v>-2327233.63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38</v>
      </c>
      <c r="B35" s="29">
        <v>3670196.12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41</v>
      </c>
      <c r="B36" s="29">
        <v>5612077.29</v>
      </c>
      <c r="C36" s="29"/>
      <c r="D36" s="29">
        <v>5070539.2079999996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2177766.71</v>
      </c>
      <c r="C37" s="29"/>
      <c r="D37" s="29">
        <v>1590591.58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35</v>
      </c>
      <c r="B39" s="29">
        <v>-35472.1</v>
      </c>
      <c r="C39" s="29"/>
      <c r="D39" s="29">
        <v>-69728.73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29</v>
      </c>
      <c r="B40" s="29">
        <v>4191343.11</v>
      </c>
      <c r="C40" s="29"/>
      <c r="D40" s="29">
        <v>4387901.88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36</v>
      </c>
      <c r="B41" s="29">
        <v>0</v>
      </c>
      <c r="C41" s="29"/>
      <c r="D41" s="29">
        <v>-87630.76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39</v>
      </c>
      <c r="B42" s="29">
        <v>1316354.29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40</v>
      </c>
      <c r="B43" s="29">
        <v>-1306866.25</v>
      </c>
      <c r="C43" s="29"/>
      <c r="D43" s="29">
        <v>-1225935.6000000001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 t="s">
        <v>44</v>
      </c>
      <c r="B44" s="29">
        <v>1516875.92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9"/>
      <c r="C45" s="29"/>
      <c r="D45" s="29"/>
      <c r="E45" s="22"/>
      <c r="F45" s="22"/>
      <c r="G45" s="29"/>
      <c r="H45" s="29"/>
      <c r="I45" s="24"/>
      <c r="J45" s="24"/>
      <c r="K45" s="24"/>
    </row>
    <row r="46" spans="1:13" x14ac:dyDescent="0.2">
      <c r="A46" s="21"/>
      <c r="B46" s="22"/>
      <c r="C46" s="59"/>
      <c r="D46" s="22"/>
      <c r="E46" s="60"/>
      <c r="F46" s="60"/>
      <c r="G46" s="61"/>
      <c r="H46" s="61"/>
      <c r="I46" s="8"/>
      <c r="J46" s="8"/>
      <c r="K46" s="8"/>
    </row>
    <row r="47" spans="1:13" ht="12.75" customHeight="1" x14ac:dyDescent="0.2">
      <c r="A47" s="13"/>
      <c r="B47" s="60"/>
      <c r="C47" s="60"/>
      <c r="D47" s="60"/>
      <c r="E47" s="60"/>
      <c r="F47" s="62" t="s">
        <v>43</v>
      </c>
      <c r="G47" s="10"/>
      <c r="H47" s="10"/>
      <c r="I47" s="8"/>
      <c r="J47" s="8"/>
      <c r="K47" s="8"/>
    </row>
    <row r="48" spans="1:13" x14ac:dyDescent="0.2">
      <c r="A48" s="8"/>
      <c r="B48" s="63" t="s">
        <v>5</v>
      </c>
      <c r="C48" s="60"/>
      <c r="D48" s="63" t="s">
        <v>5</v>
      </c>
      <c r="E48" s="60"/>
      <c r="F48" s="60"/>
      <c r="G48" s="8"/>
      <c r="H48" s="8"/>
      <c r="I48" s="64"/>
      <c r="J48" s="8"/>
      <c r="K48" s="8"/>
    </row>
    <row r="49" spans="1:11" x14ac:dyDescent="0.2">
      <c r="A49" s="15" t="s">
        <v>30</v>
      </c>
      <c r="B49" s="16">
        <v>2022</v>
      </c>
      <c r="C49" s="60"/>
      <c r="D49" s="16">
        <v>2021</v>
      </c>
      <c r="E49" s="61"/>
      <c r="F49" s="65" t="s">
        <v>7</v>
      </c>
      <c r="G49" s="8"/>
      <c r="H49" s="17" t="s">
        <v>8</v>
      </c>
      <c r="I49" s="14"/>
      <c r="J49" s="8"/>
      <c r="K49" s="8"/>
    </row>
    <row r="50" spans="1:11" ht="6" customHeight="1" x14ac:dyDescent="0.2">
      <c r="A50" s="19"/>
      <c r="B50" s="66"/>
      <c r="C50" s="67"/>
      <c r="D50" s="69"/>
      <c r="E50" s="68"/>
      <c r="F50" s="69"/>
      <c r="G50" s="68"/>
      <c r="H50" s="69"/>
      <c r="I50" s="20"/>
      <c r="J50" s="19"/>
      <c r="K50" s="19"/>
    </row>
    <row r="51" spans="1:11" ht="12.75" customHeight="1" x14ac:dyDescent="0.2">
      <c r="A51" s="21" t="s">
        <v>9</v>
      </c>
      <c r="B51" s="70">
        <v>831367009.99000001</v>
      </c>
      <c r="C51" s="70"/>
      <c r="D51" s="70">
        <v>764881440.80999994</v>
      </c>
      <c r="E51" s="70"/>
      <c r="F51" s="70">
        <f>+B51-D51</f>
        <v>66485569.180000067</v>
      </c>
      <c r="G51" s="40"/>
      <c r="H51" s="47">
        <f>IF(D51=0,"n/a",IF(AND(F51/D51&lt;1,F51/D51&gt;-1),F51/D51,"n/a"))</f>
        <v>8.6922711982124548E-2</v>
      </c>
      <c r="I51" s="71"/>
      <c r="J51" s="19"/>
      <c r="K51" s="19"/>
    </row>
    <row r="52" spans="1:11" x14ac:dyDescent="0.2">
      <c r="A52" s="21" t="s">
        <v>10</v>
      </c>
      <c r="B52" s="70">
        <v>754599370.11000001</v>
      </c>
      <c r="C52" s="70"/>
      <c r="D52" s="70">
        <v>739898489.86000001</v>
      </c>
      <c r="E52" s="70"/>
      <c r="F52" s="70">
        <f>+B52-D52</f>
        <v>14700880.25</v>
      </c>
      <c r="G52" s="40"/>
      <c r="H52" s="47">
        <f>IF(D52=0,"n/a",IF(AND(F52/D52&lt;1,F52/D52&gt;-1),F52/D52,"n/a"))</f>
        <v>1.9868779908959713E-2</v>
      </c>
      <c r="I52" s="71"/>
      <c r="J52" s="19"/>
      <c r="K52" s="19"/>
    </row>
    <row r="53" spans="1:11" ht="12.75" customHeight="1" x14ac:dyDescent="0.2">
      <c r="A53" s="21" t="s">
        <v>11</v>
      </c>
      <c r="B53" s="70">
        <v>107602145.76000001</v>
      </c>
      <c r="C53" s="70"/>
      <c r="D53" s="70">
        <v>91316576.299999997</v>
      </c>
      <c r="E53" s="70"/>
      <c r="F53" s="70">
        <f>+B53-D53</f>
        <v>16285569.460000008</v>
      </c>
      <c r="G53" s="40"/>
      <c r="H53" s="47">
        <f>IF(D53=0,"n/a",IF(AND(F53/D53&lt;1,F53/D53&gt;-1),F53/D53,"n/a"))</f>
        <v>0.17834187526367004</v>
      </c>
      <c r="I53" s="71"/>
      <c r="J53" s="19"/>
      <c r="K53" s="19"/>
    </row>
    <row r="54" spans="1:11" x14ac:dyDescent="0.2">
      <c r="A54" s="21" t="s">
        <v>12</v>
      </c>
      <c r="B54" s="70">
        <v>5498431.8399999999</v>
      </c>
      <c r="C54" s="70"/>
      <c r="D54" s="70">
        <v>4402329.3</v>
      </c>
      <c r="E54" s="70"/>
      <c r="F54" s="70">
        <f>+B54-D54</f>
        <v>1096102.54</v>
      </c>
      <c r="G54" s="40"/>
      <c r="H54" s="47">
        <f>IF(D54=0,"n/a",IF(AND(F54/D54&lt;1,F54/D54&gt;-1),F54/D54,"n/a"))</f>
        <v>0.24898240574597635</v>
      </c>
      <c r="I54" s="71"/>
      <c r="J54" s="72"/>
      <c r="K54" s="19"/>
    </row>
    <row r="55" spans="1:11" x14ac:dyDescent="0.2">
      <c r="A55" s="21" t="s">
        <v>13</v>
      </c>
      <c r="B55" s="70">
        <v>274140</v>
      </c>
      <c r="C55" s="73"/>
      <c r="D55" s="70">
        <v>287280</v>
      </c>
      <c r="E55" s="73"/>
      <c r="F55" s="70">
        <f>+B55-D55</f>
        <v>-13140</v>
      </c>
      <c r="G55" s="74"/>
      <c r="H55" s="47">
        <f>IF(D55=0,"n/a",IF(AND(F55/D55&lt;1,F55/D55&gt;-1),F55/D55,"n/a"))</f>
        <v>-4.5739348370927316E-2</v>
      </c>
      <c r="I55" s="71"/>
      <c r="J55" s="19"/>
      <c r="K55" s="19"/>
    </row>
    <row r="56" spans="1:11" ht="6" customHeight="1" x14ac:dyDescent="0.2">
      <c r="A56" s="19"/>
      <c r="B56" s="75"/>
      <c r="C56" s="76"/>
      <c r="D56" s="75"/>
      <c r="E56" s="76"/>
      <c r="F56" s="75"/>
      <c r="G56" s="77"/>
      <c r="H56" s="78"/>
      <c r="I56" s="8"/>
      <c r="J56" s="8"/>
      <c r="K56" s="8"/>
    </row>
    <row r="57" spans="1:11" ht="12.75" customHeight="1" x14ac:dyDescent="0.2">
      <c r="A57" s="38" t="s">
        <v>15</v>
      </c>
      <c r="B57" s="79">
        <f>SUM(B51:B56)</f>
        <v>1699341097.6999998</v>
      </c>
      <c r="C57" s="70"/>
      <c r="D57" s="79">
        <f>SUM(D51:D56)</f>
        <v>1600786116.27</v>
      </c>
      <c r="E57" s="70"/>
      <c r="F57" s="79">
        <f>SUM(F51:F56)</f>
        <v>98554981.430000082</v>
      </c>
      <c r="G57" s="40"/>
      <c r="H57" s="41">
        <f>IF(D57=0,"n/a",IF(AND(F57/D57&lt;1,F57/D57&gt;-1),F57/D57,"n/a"))</f>
        <v>6.1566614320496205E-2</v>
      </c>
      <c r="I57" s="71"/>
      <c r="J57" s="19"/>
      <c r="K57" s="19"/>
    </row>
    <row r="58" spans="1:11" ht="12.75" customHeight="1" x14ac:dyDescent="0.2">
      <c r="A58" s="21" t="s">
        <v>16</v>
      </c>
      <c r="B58" s="70">
        <v>212770706.24000001</v>
      </c>
      <c r="C58" s="73"/>
      <c r="D58" s="70">
        <v>201768353.41999999</v>
      </c>
      <c r="E58" s="73"/>
      <c r="F58" s="70">
        <f>+B58-D58</f>
        <v>11002352.820000023</v>
      </c>
      <c r="G58" s="74"/>
      <c r="H58" s="47">
        <f>IF(D58=0,"n/a",IF(AND(F58/D58&lt;1,F58/D58&gt;-1),F58/D58,"n/a"))</f>
        <v>5.4529625848200189E-2</v>
      </c>
      <c r="I58" s="71"/>
      <c r="J58" s="19"/>
      <c r="K58" s="19"/>
    </row>
    <row r="59" spans="1:11" x14ac:dyDescent="0.2">
      <c r="A59" s="21" t="s">
        <v>17</v>
      </c>
      <c r="B59" s="70">
        <v>425973807</v>
      </c>
      <c r="C59" s="73"/>
      <c r="D59" s="70">
        <v>412608370</v>
      </c>
      <c r="E59" s="73"/>
      <c r="F59" s="70">
        <f>+B59-D59</f>
        <v>13365437</v>
      </c>
      <c r="G59" s="74"/>
      <c r="H59" s="47">
        <f>IF(D59=0,"n/a",IF(AND(F59/D59&lt;1,F59/D59&gt;-1),F59/D59,"n/a"))</f>
        <v>3.2392549380420951E-2</v>
      </c>
      <c r="I59" s="71"/>
      <c r="J59" s="19"/>
      <c r="K59" s="19"/>
    </row>
    <row r="60" spans="1:11" ht="6" customHeight="1" x14ac:dyDescent="0.2">
      <c r="A60" s="8"/>
      <c r="B60" s="80"/>
      <c r="C60" s="70"/>
      <c r="D60" s="80"/>
      <c r="E60" s="70"/>
      <c r="F60" s="80"/>
      <c r="G60" s="40"/>
      <c r="H60" s="81"/>
      <c r="I60" s="8"/>
      <c r="J60" s="8"/>
      <c r="K60" s="8"/>
    </row>
    <row r="61" spans="1:11" ht="13.5" thickBot="1" x14ac:dyDescent="0.25">
      <c r="A61" s="38" t="s">
        <v>31</v>
      </c>
      <c r="B61" s="82">
        <f>SUM(B57:B59)</f>
        <v>2338085610.9399996</v>
      </c>
      <c r="C61" s="70"/>
      <c r="D61" s="82">
        <f>SUM(D57:D59)</f>
        <v>2215162839.6900001</v>
      </c>
      <c r="E61" s="70"/>
      <c r="F61" s="82">
        <f>SUM(F57:F59)</f>
        <v>122922771.2500001</v>
      </c>
      <c r="G61" s="40"/>
      <c r="H61" s="52">
        <f>IF(D61=0,"n/a",IF(AND(F61/D61&lt;1,F61/D61&gt;-1),F61/D61,"n/a"))</f>
        <v>5.5491528228779098E-2</v>
      </c>
      <c r="I61" s="71"/>
      <c r="J61" s="19"/>
      <c r="K61" s="19"/>
    </row>
    <row r="62" spans="1:11" ht="12.75" customHeight="1" thickTop="1" x14ac:dyDescent="0.2">
      <c r="A62" s="8"/>
      <c r="B62" s="83"/>
      <c r="C62" s="84"/>
      <c r="D62" s="83"/>
      <c r="E62" s="84"/>
      <c r="F62" s="83"/>
      <c r="G62" s="84"/>
      <c r="H62" s="83"/>
      <c r="I62" s="64"/>
      <c r="J62" s="8"/>
      <c r="K62" s="8"/>
    </row>
    <row r="63" spans="1:11" s="86" customFormat="1" x14ac:dyDescent="0.2">
      <c r="A63" s="7"/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s="86" customFormat="1" ht="12.75" customHeight="1" x14ac:dyDescent="0.2">
      <c r="A64" s="7" t="s">
        <v>32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K1" sqref="K1:K104857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46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85665294.75</v>
      </c>
      <c r="C10" s="22"/>
      <c r="D10" s="22">
        <v>83041185.390000001</v>
      </c>
      <c r="E10" s="22"/>
      <c r="F10" s="22">
        <f>B10-D10</f>
        <v>2624109.3599999994</v>
      </c>
      <c r="G10" s="24"/>
      <c r="H10" s="23">
        <f>IF(D10=0,"n/a",IF(AND(F10/D10&lt;1,F10/D10&gt;-1),F10/D10,"n/a"))</f>
        <v>3.1600095153699485E-2</v>
      </c>
      <c r="I10" s="25"/>
      <c r="J10" s="26">
        <f>IF(B50=0,"n/a",B10/B50)</f>
        <v>0.11802786334407259</v>
      </c>
      <c r="K10" s="27">
        <f>IF(D50=0,"n/a",D10/D50)</f>
        <v>0.11626111206807205</v>
      </c>
      <c r="M10" s="28"/>
    </row>
    <row r="11" spans="1:13" x14ac:dyDescent="0.2">
      <c r="A11" s="21" t="s">
        <v>10</v>
      </c>
      <c r="B11" s="29">
        <v>72073156.209999993</v>
      </c>
      <c r="C11" s="29"/>
      <c r="D11" s="29">
        <v>67505545.280000001</v>
      </c>
      <c r="E11" s="29"/>
      <c r="F11" s="29">
        <f>B11-D11</f>
        <v>4567610.9299999923</v>
      </c>
      <c r="G11" s="29"/>
      <c r="H11" s="23">
        <f>IF(D11=0,"n/a",IF(AND(F11/D11&lt;1,F11/D11&gt;-1),F11/D11,"n/a"))</f>
        <v>6.7662751423670772E-2</v>
      </c>
      <c r="I11" s="25"/>
      <c r="J11" s="30">
        <f>IF(B51=0,"n/a",B11/B51)</f>
        <v>0.10973661882110108</v>
      </c>
      <c r="K11" s="31">
        <f>IF(D51=0,"n/a",D11/D51)</f>
        <v>0.10814876241709652</v>
      </c>
    </row>
    <row r="12" spans="1:13" x14ac:dyDescent="0.2">
      <c r="A12" s="21" t="s">
        <v>11</v>
      </c>
      <c r="B12" s="29">
        <v>9633129.9199999999</v>
      </c>
      <c r="C12" s="29"/>
      <c r="D12" s="29">
        <v>8784525.5299999993</v>
      </c>
      <c r="E12" s="29"/>
      <c r="F12" s="29">
        <f>B12-D12</f>
        <v>848604.3900000006</v>
      </c>
      <c r="G12" s="29"/>
      <c r="H12" s="23">
        <f>IF(D12=0,"n/a",IF(AND(F12/D12&lt;1,F12/D12&gt;-1),F12/D12,"n/a"))</f>
        <v>9.6602188371123179E-2</v>
      </c>
      <c r="I12" s="25"/>
      <c r="J12" s="30">
        <f>IF(B52=0,"n/a",B12/B52)</f>
        <v>9.73394689304794E-2</v>
      </c>
      <c r="K12" s="31">
        <f>IF(D52=0,"n/a",D12/D52)</f>
        <v>9.9454956078796425E-2</v>
      </c>
    </row>
    <row r="13" spans="1:13" x14ac:dyDescent="0.2">
      <c r="A13" s="21" t="s">
        <v>12</v>
      </c>
      <c r="B13" s="29">
        <v>1510197.91</v>
      </c>
      <c r="C13" s="29"/>
      <c r="D13" s="29">
        <v>1716105.64</v>
      </c>
      <c r="E13" s="29"/>
      <c r="F13" s="29">
        <f>B13-D13</f>
        <v>-205907.72999999998</v>
      </c>
      <c r="G13" s="29"/>
      <c r="H13" s="23">
        <f>IF(D13=0,"n/a",IF(AND(F13/D13&lt;1,F13/D13&gt;-1),F13/D13,"n/a"))</f>
        <v>-0.11998546313267754</v>
      </c>
      <c r="I13" s="25"/>
      <c r="J13" s="30">
        <f>IF(B53=0,"n/a",B13/B53)</f>
        <v>0.26524738464522463</v>
      </c>
      <c r="K13" s="31">
        <f>IF(D53=0,"n/a",D13/D53)</f>
        <v>0.22751899986216592</v>
      </c>
      <c r="L13" s="32"/>
    </row>
    <row r="14" spans="1:13" x14ac:dyDescent="0.2">
      <c r="A14" s="21" t="s">
        <v>13</v>
      </c>
      <c r="B14" s="29">
        <v>13990.31</v>
      </c>
      <c r="C14" s="33"/>
      <c r="D14" s="29">
        <v>16787.560000000001</v>
      </c>
      <c r="E14" s="29"/>
      <c r="F14" s="29">
        <f>B14-D14</f>
        <v>-2797.2500000000018</v>
      </c>
      <c r="G14" s="33"/>
      <c r="H14" s="23">
        <f>IF(D14=0,"n/a",IF(AND(F14/D14&lt;1,F14/D14&gt;-1),F14/D14,"n/a"))</f>
        <v>-0.16662635904205267</v>
      </c>
      <c r="I14" s="34"/>
      <c r="J14" s="30">
        <f>IF(B54=0,"n/a",B14/B54)</f>
        <v>4.8553862705629204E-2</v>
      </c>
      <c r="K14" s="31">
        <f>IF(D54=0,"n/a",D14/D54)</f>
        <v>5.2431632206883634E-2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168895769.09999996</v>
      </c>
      <c r="C16" s="29"/>
      <c r="D16" s="39">
        <f>SUM(D10:D15)</f>
        <v>161064149.40000001</v>
      </c>
      <c r="E16" s="29"/>
      <c r="F16" s="39">
        <f>SUM(F10:F15)</f>
        <v>7831619.6999999918</v>
      </c>
      <c r="G16" s="40"/>
      <c r="H16" s="41">
        <f>IF(D16=0,"n/a",IF(AND(F16/D16&lt;1,F16/D16&gt;-1),F16/D16,"n/a"))</f>
        <v>4.8624226615137676E-2</v>
      </c>
      <c r="I16" s="25"/>
      <c r="J16" s="42">
        <f>IF(B56=0,"n/a",B16/B56)</f>
        <v>0.11354072212854685</v>
      </c>
      <c r="K16" s="42">
        <f>IF(D56=0,"n/a",D16/D56)</f>
        <v>0.11226755084911734</v>
      </c>
    </row>
    <row r="17" spans="1:13" x14ac:dyDescent="0.2">
      <c r="A17" s="21" t="s">
        <v>16</v>
      </c>
      <c r="B17" s="29">
        <v>2002909.75</v>
      </c>
      <c r="C17" s="29"/>
      <c r="D17" s="29">
        <v>1813486.52</v>
      </c>
      <c r="E17" s="29"/>
      <c r="F17" s="29">
        <f>B17-D17</f>
        <v>189423.22999999998</v>
      </c>
      <c r="G17" s="29"/>
      <c r="H17" s="23">
        <f>IF(D17=0,"n/a",IF(AND(F17/D17&lt;1,F17/D17&gt;-1),F17/D17,"n/a"))</f>
        <v>0.10445251614001519</v>
      </c>
      <c r="I17" s="34"/>
      <c r="J17" s="31">
        <f>IF(B57=0,"n/a",B17/B57)</f>
        <v>1.0612898374802978E-2</v>
      </c>
      <c r="K17" s="31">
        <f>IF(D57=0,"n/a",D17/D57)</f>
        <v>9.40179433138876E-3</v>
      </c>
    </row>
    <row r="18" spans="1:13" ht="12.75" customHeight="1" x14ac:dyDescent="0.2">
      <c r="A18" s="21" t="s">
        <v>17</v>
      </c>
      <c r="B18" s="29">
        <v>80231746.829999998</v>
      </c>
      <c r="C18" s="33"/>
      <c r="D18" s="29">
        <v>23446422.539999999</v>
      </c>
      <c r="E18" s="29"/>
      <c r="F18" s="29">
        <f>B18-D18</f>
        <v>56785324.289999999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0.13364285947556565</v>
      </c>
      <c r="K18" s="42">
        <f>IF(D58=0,"n/a",D18/D58)</f>
        <v>6.0570653782057393E-2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251130425.67999995</v>
      </c>
      <c r="C20" s="29"/>
      <c r="D20" s="29">
        <f>SUM(D16:D18)</f>
        <v>186324058.46000001</v>
      </c>
      <c r="E20" s="29"/>
      <c r="F20" s="29">
        <f>SUM(F16:F18)</f>
        <v>64806367.219999991</v>
      </c>
      <c r="G20" s="29"/>
      <c r="H20" s="47">
        <f>IF(D20=0,"n/a",IF(AND(F20/D20&lt;1,F20/D20&gt;-1),F20/D20,"n/a"))</f>
        <v>0.34781534792466212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7149944.4699999997</v>
      </c>
      <c r="C22" s="29"/>
      <c r="D22" s="29">
        <v>8143241.29</v>
      </c>
      <c r="E22" s="29"/>
      <c r="F22" s="29">
        <f>B22-D22</f>
        <v>-993296.8200000003</v>
      </c>
      <c r="G22" s="29"/>
      <c r="H22" s="23">
        <f>IF(D22=0,"n/a",IF(AND(F22/D22&lt;1,F22/D22&gt;-1),F22/D22,"n/a"))</f>
        <v>-0.12197806556705877</v>
      </c>
      <c r="I22" s="34"/>
      <c r="J22" s="49"/>
      <c r="K22" s="49"/>
    </row>
    <row r="23" spans="1:13" x14ac:dyDescent="0.2">
      <c r="A23" s="21" t="s">
        <v>20</v>
      </c>
      <c r="B23" s="29">
        <v>2281278.41</v>
      </c>
      <c r="C23" s="29"/>
      <c r="D23" s="29">
        <v>2500155.5499999998</v>
      </c>
      <c r="E23" s="29"/>
      <c r="F23" s="29">
        <f>B23-D23</f>
        <v>-218877.13999999966</v>
      </c>
      <c r="G23" s="29"/>
      <c r="H23" s="23">
        <f>IF(D23=0,"n/a",IF(AND(F23/D23&lt;1,F23/D23&gt;-1),F23/D23,"n/a"))</f>
        <v>-8.7545408924656579E-2</v>
      </c>
      <c r="I23" s="34"/>
      <c r="J23" s="49"/>
      <c r="K23" s="49"/>
    </row>
    <row r="24" spans="1:13" x14ac:dyDescent="0.2">
      <c r="A24" s="21" t="s">
        <v>21</v>
      </c>
      <c r="B24" s="29">
        <v>-2864875.5</v>
      </c>
      <c r="C24" s="29"/>
      <c r="D24" s="29">
        <v>-3462970.7</v>
      </c>
      <c r="E24" s="29"/>
      <c r="F24" s="29">
        <f>B24-D24</f>
        <v>598095.20000000019</v>
      </c>
      <c r="G24" s="29"/>
      <c r="H24" s="23">
        <f>IF(D24=0,"n/a",IF(AND(F24/D24&lt;1,F24/D24&gt;-1),F24/D24,"n/a"))</f>
        <v>-0.17271159701120201</v>
      </c>
      <c r="I24" s="34"/>
      <c r="J24" s="49"/>
      <c r="K24" s="49"/>
    </row>
    <row r="25" spans="1:13" x14ac:dyDescent="0.2">
      <c r="A25" s="21" t="s">
        <v>22</v>
      </c>
      <c r="B25" s="39">
        <v>1900421.24</v>
      </c>
      <c r="C25" s="33"/>
      <c r="D25" s="39">
        <v>4490274.91</v>
      </c>
      <c r="E25" s="29"/>
      <c r="F25" s="39">
        <f>B25-D25</f>
        <v>-2589853.67</v>
      </c>
      <c r="G25" s="33"/>
      <c r="H25" s="41">
        <f>IF(D25=0,"n/a",IF(AND(F25/D25&lt;1,F25/D25&gt;-1),F25/D25,"n/a"))</f>
        <v>-0.57676951231478157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8466768.6199999992</v>
      </c>
      <c r="C26" s="29"/>
      <c r="D26" s="39">
        <f>SUM(D22:D25)</f>
        <v>11670701.050000001</v>
      </c>
      <c r="E26" s="29"/>
      <c r="F26" s="39">
        <f>SUM(F22:F25)</f>
        <v>-3203932.4299999997</v>
      </c>
      <c r="G26" s="29"/>
      <c r="H26" s="41">
        <f>IF(D26=0,"n/a",IF(AND(F26/D26&lt;1,F26/D26&gt;-1),F26/D26,"n/a"))</f>
        <v>-0.27452784680831144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259597194.29999995</v>
      </c>
      <c r="C28" s="22"/>
      <c r="D28" s="51">
        <f>+D26+D20</f>
        <v>197994759.51000002</v>
      </c>
      <c r="E28" s="22"/>
      <c r="F28" s="51">
        <f>+F26+F20</f>
        <v>61602434.789999992</v>
      </c>
      <c r="G28" s="29"/>
      <c r="H28" s="52">
        <f>IF(D28=0,"n/a",IF(AND(F28/D28&lt;1,F28/D28&gt;-1),F28/D28,"n/a"))</f>
        <v>0.31113164278920558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33</v>
      </c>
      <c r="B31" s="22">
        <v>7172336.7599999998</v>
      </c>
      <c r="C31" s="22"/>
      <c r="D31" s="22">
        <v>6784242.8799999999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-5065868.5</v>
      </c>
      <c r="C32" s="29"/>
      <c r="D32" s="29">
        <v>-5512637.4400000004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7578641.6900000004</v>
      </c>
      <c r="C33" s="29"/>
      <c r="D33" s="29">
        <v>5788876.5099999998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34</v>
      </c>
      <c r="B34" s="29">
        <v>-2068380.76</v>
      </c>
      <c r="C34" s="29"/>
      <c r="D34" s="29">
        <v>-2079389.95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38</v>
      </c>
      <c r="B35" s="29">
        <v>3213402.58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41</v>
      </c>
      <c r="B36" s="29">
        <v>4910643.59</v>
      </c>
      <c r="C36" s="29"/>
      <c r="D36" s="29">
        <v>4713399.2759999996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1912853.37</v>
      </c>
      <c r="C37" s="29"/>
      <c r="D37" s="29">
        <v>1438691.81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35</v>
      </c>
      <c r="B39" s="29">
        <v>-31066.06</v>
      </c>
      <c r="C39" s="29"/>
      <c r="D39" s="29">
        <v>-62295.34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29</v>
      </c>
      <c r="B40" s="29">
        <v>3667410.96</v>
      </c>
      <c r="C40" s="29"/>
      <c r="D40" s="29">
        <v>3979097.66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39</v>
      </c>
      <c r="B41" s="29">
        <v>1152526.1100000001</v>
      </c>
      <c r="C41" s="29"/>
      <c r="D41" s="29">
        <v>0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40</v>
      </c>
      <c r="B42" s="29">
        <v>-1144104.06</v>
      </c>
      <c r="C42" s="29"/>
      <c r="D42" s="29">
        <v>-1113311.4099999999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44</v>
      </c>
      <c r="B43" s="29">
        <v>1340659.6100000001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">
      <c r="A46" s="13"/>
      <c r="B46" s="60"/>
      <c r="C46" s="60"/>
      <c r="D46" s="60"/>
      <c r="E46" s="60"/>
      <c r="F46" s="62" t="s">
        <v>43</v>
      </c>
      <c r="G46" s="10"/>
      <c r="H46" s="10"/>
      <c r="I46" s="8"/>
      <c r="J46" s="8"/>
      <c r="K46" s="8"/>
    </row>
    <row r="47" spans="1:13" x14ac:dyDescent="0.2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">
      <c r="A48" s="15" t="s">
        <v>30</v>
      </c>
      <c r="B48" s="16">
        <v>2022</v>
      </c>
      <c r="C48" s="60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725805689.63</v>
      </c>
      <c r="C50" s="70"/>
      <c r="D50" s="70">
        <v>714264502.65999997</v>
      </c>
      <c r="E50" s="70"/>
      <c r="F50" s="70">
        <f>+B50-D50</f>
        <v>11541186.970000029</v>
      </c>
      <c r="G50" s="40"/>
      <c r="H50" s="47">
        <f>IF(D50=0,"n/a",IF(AND(F50/D50&lt;1,F50/D50&gt;-1),F50/D50,"n/a"))</f>
        <v>1.6158141594632483E-2</v>
      </c>
      <c r="I50" s="71"/>
      <c r="J50" s="19"/>
      <c r="K50" s="19"/>
    </row>
    <row r="51" spans="1:11" x14ac:dyDescent="0.2">
      <c r="A51" s="21" t="s">
        <v>10</v>
      </c>
      <c r="B51" s="70">
        <v>656783095.60000002</v>
      </c>
      <c r="C51" s="70"/>
      <c r="D51" s="70">
        <v>624191565.13</v>
      </c>
      <c r="E51" s="70"/>
      <c r="F51" s="70">
        <f>+B51-D51</f>
        <v>32591530.470000029</v>
      </c>
      <c r="G51" s="40"/>
      <c r="H51" s="47">
        <f>IF(D51=0,"n/a",IF(AND(F51/D51&lt;1,F51/D51&gt;-1),F51/D51,"n/a"))</f>
        <v>5.2213987324888328E-2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98964274.469999999</v>
      </c>
      <c r="C52" s="70"/>
      <c r="D52" s="70">
        <v>88326674.469999999</v>
      </c>
      <c r="E52" s="70"/>
      <c r="F52" s="70">
        <f>+B52-D52</f>
        <v>10637600</v>
      </c>
      <c r="G52" s="40"/>
      <c r="H52" s="47">
        <f>IF(D52=0,"n/a",IF(AND(F52/D52&lt;1,F52/D52&gt;-1),F52/D52,"n/a"))</f>
        <v>0.12043473915247474</v>
      </c>
      <c r="I52" s="71"/>
      <c r="J52" s="19"/>
      <c r="K52" s="19"/>
    </row>
    <row r="53" spans="1:11" x14ac:dyDescent="0.2">
      <c r="A53" s="21" t="s">
        <v>12</v>
      </c>
      <c r="B53" s="70">
        <v>5693544.96</v>
      </c>
      <c r="C53" s="70"/>
      <c r="D53" s="70">
        <v>7542691.5599999996</v>
      </c>
      <c r="E53" s="70"/>
      <c r="F53" s="70">
        <f>+B53-D53</f>
        <v>-1849146.5999999996</v>
      </c>
      <c r="G53" s="40"/>
      <c r="H53" s="47">
        <f>IF(D53=0,"n/a",IF(AND(F53/D53&lt;1,F53/D53&gt;-1),F53/D53,"n/a"))</f>
        <v>-0.24515739312559132</v>
      </c>
      <c r="I53" s="71"/>
      <c r="J53" s="72"/>
      <c r="K53" s="19"/>
    </row>
    <row r="54" spans="1:11" x14ac:dyDescent="0.2">
      <c r="A54" s="21" t="s">
        <v>13</v>
      </c>
      <c r="B54" s="70">
        <v>288140</v>
      </c>
      <c r="C54" s="73"/>
      <c r="D54" s="70">
        <v>320180</v>
      </c>
      <c r="E54" s="73"/>
      <c r="F54" s="70">
        <f>+B54-D54</f>
        <v>-32040</v>
      </c>
      <c r="G54" s="74"/>
      <c r="H54" s="47">
        <f>IF(D54=0,"n/a",IF(AND(F54/D54&lt;1,F54/D54&gt;-1),F54/D54,"n/a"))</f>
        <v>-0.1000687113498657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1487534744.6600001</v>
      </c>
      <c r="C56" s="70"/>
      <c r="D56" s="79">
        <f>SUM(D50:D55)</f>
        <v>1434645613.8199999</v>
      </c>
      <c r="E56" s="70"/>
      <c r="F56" s="79">
        <f>SUM(F50:F55)</f>
        <v>52889130.840000056</v>
      </c>
      <c r="G56" s="40"/>
      <c r="H56" s="41">
        <f>IF(D56=0,"n/a",IF(AND(F56/D56&lt;1,F56/D56&gt;-1),F56/D56,"n/a"))</f>
        <v>3.6865641473069651E-2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188724105.25999999</v>
      </c>
      <c r="C57" s="73"/>
      <c r="D57" s="70">
        <v>192887278.33000001</v>
      </c>
      <c r="E57" s="73"/>
      <c r="F57" s="70">
        <f>+B57-D57</f>
        <v>-4163173.0700000226</v>
      </c>
      <c r="G57" s="74"/>
      <c r="H57" s="47">
        <f>IF(D57=0,"n/a",IF(AND(F57/D57&lt;1,F57/D57&gt;-1),F57/D57,"n/a"))</f>
        <v>-2.1583450738920602E-2</v>
      </c>
      <c r="I57" s="71"/>
      <c r="J57" s="19"/>
      <c r="K57" s="19"/>
    </row>
    <row r="58" spans="1:11" x14ac:dyDescent="0.2">
      <c r="A58" s="21" t="s">
        <v>17</v>
      </c>
      <c r="B58" s="70">
        <v>600344434</v>
      </c>
      <c r="C58" s="73"/>
      <c r="D58" s="70">
        <v>387092116</v>
      </c>
      <c r="E58" s="73"/>
      <c r="F58" s="70">
        <f>+B58-D58</f>
        <v>213252318</v>
      </c>
      <c r="G58" s="74"/>
      <c r="H58" s="47">
        <f>IF(D58=0,"n/a",IF(AND(F58/D58&lt;1,F58/D58&gt;-1),F58/D58,"n/a"))</f>
        <v>0.55090845094866259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31</v>
      </c>
      <c r="B60" s="82">
        <f>SUM(B56:B58)</f>
        <v>2276603283.9200001</v>
      </c>
      <c r="C60" s="70"/>
      <c r="D60" s="82">
        <f>SUM(D56:D58)</f>
        <v>2014625008.1499999</v>
      </c>
      <c r="E60" s="70"/>
      <c r="F60" s="82">
        <f>SUM(F56:F58)</f>
        <v>261978275.77000004</v>
      </c>
      <c r="G60" s="40"/>
      <c r="H60" s="52">
        <f>IF(D60=0,"n/a",IF(AND(F60/D60&lt;1,F60/D60&gt;-1),F60/D60,"n/a"))</f>
        <v>0.1300382327779058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T36" sqref="T36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47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  <c r="L6" s="12"/>
    </row>
    <row r="7" spans="1:12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14"/>
      <c r="L7" s="8"/>
    </row>
    <row r="8" spans="1:12" ht="13.15" hidden="1" customHeight="1" x14ac:dyDescent="0.2">
      <c r="A8" s="13"/>
      <c r="B8" s="13"/>
      <c r="C8" s="8"/>
      <c r="D8" s="13"/>
      <c r="E8" s="11"/>
      <c r="F8" s="87"/>
      <c r="G8" s="11"/>
      <c r="H8" s="11"/>
      <c r="I8" s="11"/>
      <c r="J8" s="87"/>
      <c r="K8" s="18"/>
      <c r="L8" s="11"/>
    </row>
    <row r="9" spans="1:12" ht="12.75" customHeight="1" x14ac:dyDescent="0.2">
      <c r="A9" s="15" t="s">
        <v>6</v>
      </c>
      <c r="B9" s="16">
        <v>2022</v>
      </c>
      <c r="C9" s="8"/>
      <c r="D9" s="16">
        <v>2021</v>
      </c>
      <c r="E9" s="8"/>
      <c r="F9" s="17" t="s">
        <v>7</v>
      </c>
      <c r="G9" s="8"/>
      <c r="H9" s="17" t="s">
        <v>8</v>
      </c>
      <c r="I9" s="18"/>
      <c r="J9" s="16">
        <v>2022</v>
      </c>
      <c r="K9" s="17" t="s">
        <v>37</v>
      </c>
      <c r="L9" s="16">
        <v>2021</v>
      </c>
    </row>
    <row r="10" spans="1:12" ht="6.6" customHeight="1" x14ac:dyDescent="0.2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  <c r="L10" s="20"/>
    </row>
    <row r="11" spans="1:12" x14ac:dyDescent="0.2">
      <c r="A11" s="21" t="s">
        <v>9</v>
      </c>
      <c r="B11" s="22">
        <v>1376502376.1800001</v>
      </c>
      <c r="C11" s="22"/>
      <c r="D11" s="22">
        <v>1286881233.4300001</v>
      </c>
      <c r="E11" s="22"/>
      <c r="F11" s="22">
        <f>B11-D11</f>
        <v>89621142.75</v>
      </c>
      <c r="G11" s="24"/>
      <c r="H11" s="23">
        <f>IF(D11=0,"n/a",IF(AND(F11/D11&lt;1,F11/D11&gt;-1),F11/D11,"n/a"))</f>
        <v>6.9642124247260573E-2</v>
      </c>
      <c r="I11" s="25"/>
      <c r="J11" s="26">
        <f>IF(B52=0,"n/a",B11/B52)</f>
        <v>0.11767656164996533</v>
      </c>
      <c r="K11" s="27" t="e">
        <f>IF(#REF!=0,"n/a",#REF!/#REF!)</f>
        <v>#REF!</v>
      </c>
      <c r="L11" s="27">
        <f>IF(D52=0,"n/a",D11/D52)</f>
        <v>0.11305309273745781</v>
      </c>
    </row>
    <row r="12" spans="1:12" x14ac:dyDescent="0.2">
      <c r="A12" s="21" t="s">
        <v>10</v>
      </c>
      <c r="B12" s="29">
        <v>965494728.38</v>
      </c>
      <c r="C12" s="29"/>
      <c r="D12" s="29">
        <v>872808861.27999997</v>
      </c>
      <c r="E12" s="29"/>
      <c r="F12" s="29">
        <f>B12-D12</f>
        <v>92685867.100000024</v>
      </c>
      <c r="G12" s="29"/>
      <c r="H12" s="23">
        <f>IF(D12=0,"n/a",IF(AND(F12/D12&lt;1,F12/D12&gt;-1),F12/D12,"n/a"))</f>
        <v>0.10619262843421808</v>
      </c>
      <c r="I12" s="25"/>
      <c r="J12" s="30">
        <f>IF(B53=0,"n/a",B12/B53)</f>
        <v>0.11251302891134918</v>
      </c>
      <c r="K12" s="31" t="e">
        <f>IF(#REF!=0,"n/a",#REF!/#REF!)</f>
        <v>#REF!</v>
      </c>
      <c r="L12" s="31">
        <f>IF(D53=0,"n/a",D12/D53)</f>
        <v>0.10508517831118785</v>
      </c>
    </row>
    <row r="13" spans="1:12" x14ac:dyDescent="0.2">
      <c r="A13" s="21" t="s">
        <v>11</v>
      </c>
      <c r="B13" s="29">
        <v>115058794.47</v>
      </c>
      <c r="C13" s="29"/>
      <c r="D13" s="29">
        <v>107444281.25</v>
      </c>
      <c r="E13" s="29"/>
      <c r="F13" s="29">
        <f>B13-D13</f>
        <v>7614513.2199999988</v>
      </c>
      <c r="G13" s="29"/>
      <c r="H13" s="23">
        <f>IF(D13=0,"n/a",IF(AND(F13/D13&lt;1,F13/D13&gt;-1),F13/D13,"n/a"))</f>
        <v>7.0869413722286861E-2</v>
      </c>
      <c r="I13" s="25"/>
      <c r="J13" s="30">
        <f>IF(B54=0,"n/a",B13/B54)</f>
        <v>0.10396852159421205</v>
      </c>
      <c r="K13" s="31" t="e">
        <f>IF(#REF!=0,"n/a",#REF!/#REF!)</f>
        <v>#REF!</v>
      </c>
      <c r="L13" s="31">
        <f>IF(D54=0,"n/a",D13/D54)</f>
        <v>9.8261397777930776E-2</v>
      </c>
    </row>
    <row r="14" spans="1:12" x14ac:dyDescent="0.2">
      <c r="A14" s="21" t="s">
        <v>12</v>
      </c>
      <c r="B14" s="29">
        <v>17570430.25</v>
      </c>
      <c r="C14" s="29"/>
      <c r="D14" s="29">
        <v>18470767.98</v>
      </c>
      <c r="E14" s="29"/>
      <c r="F14" s="29">
        <f>B14-D14</f>
        <v>-900337.73000000045</v>
      </c>
      <c r="G14" s="29"/>
      <c r="H14" s="23">
        <f>IF(D14=0,"n/a",IF(AND(F14/D14&lt;1,F14/D14&gt;-1),F14/D14,"n/a"))</f>
        <v>-4.8743925048210172E-2</v>
      </c>
      <c r="I14" s="25"/>
      <c r="J14" s="30">
        <f>IF(B55=0,"n/a",B14/B55)</f>
        <v>0.25820955501455417</v>
      </c>
      <c r="K14" s="31" t="e">
        <f>IF(#REF!=0,"n/a",#REF!/#REF!)</f>
        <v>#REF!</v>
      </c>
      <c r="L14" s="31">
        <f>IF(D55=0,"n/a",D14/D55)</f>
        <v>0.24437736492216328</v>
      </c>
    </row>
    <row r="15" spans="1:12" x14ac:dyDescent="0.2">
      <c r="A15" s="21" t="s">
        <v>13</v>
      </c>
      <c r="B15" s="29">
        <v>346251.71</v>
      </c>
      <c r="C15" s="33"/>
      <c r="D15" s="29">
        <v>350236.83</v>
      </c>
      <c r="E15" s="29"/>
      <c r="F15" s="29">
        <f>B15-D15</f>
        <v>-3985.1199999999953</v>
      </c>
      <c r="G15" s="33"/>
      <c r="H15" s="23">
        <f>IF(D15=0,"n/a",IF(AND(F15/D15&lt;1,F15/D15&gt;-1),F15/D15,"n/a"))</f>
        <v>-1.1378357895713009E-2</v>
      </c>
      <c r="I15" s="34"/>
      <c r="J15" s="30">
        <f>IF(B56=0,"n/a",B15/B56)</f>
        <v>4.8234414614711674E-2</v>
      </c>
      <c r="K15" s="31" t="e">
        <f>IF(#REF!=0,"n/a",#REF!/#REF!)</f>
        <v>#REF!</v>
      </c>
      <c r="L15" s="31">
        <f>IF(D56=0,"n/a",D15/D56)</f>
        <v>4.8356417804114975E-2</v>
      </c>
    </row>
    <row r="16" spans="1:12" ht="8.4499999999999993" customHeight="1" x14ac:dyDescent="0.2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  <c r="L16" s="37" t="s">
        <v>14</v>
      </c>
    </row>
    <row r="17" spans="1:12" x14ac:dyDescent="0.2">
      <c r="A17" s="38" t="s">
        <v>15</v>
      </c>
      <c r="B17" s="39">
        <f>SUM(B11:B16)</f>
        <v>2474972580.9899998</v>
      </c>
      <c r="C17" s="29"/>
      <c r="D17" s="39">
        <f>SUM(D11:D16)</f>
        <v>2285955380.77</v>
      </c>
      <c r="E17" s="29"/>
      <c r="F17" s="39">
        <f>SUM(F11:F16)</f>
        <v>189017200.22000003</v>
      </c>
      <c r="G17" s="29"/>
      <c r="H17" s="41">
        <f>IF(D17=0,"n/a",IF(AND(F17/D17&lt;1,F17/D17&gt;-1),F17/D17,"n/a"))</f>
        <v>8.2686303420468149E-2</v>
      </c>
      <c r="I17" s="25"/>
      <c r="J17" s="42">
        <f>IF(B57=0,"n/a",B17/B57)</f>
        <v>0.11532734779064295</v>
      </c>
      <c r="K17" s="31" t="e">
        <f>IF(#REF!=0,"n/a",#REF!/#REF!)</f>
        <v>#REF!</v>
      </c>
      <c r="L17" s="42">
        <f>IF(D57=0,"n/a",D17/D57)</f>
        <v>0.1095593900115668</v>
      </c>
    </row>
    <row r="18" spans="1:12" x14ac:dyDescent="0.2">
      <c r="A18" s="21" t="s">
        <v>16</v>
      </c>
      <c r="B18" s="29">
        <v>21487689.23</v>
      </c>
      <c r="C18" s="29"/>
      <c r="D18" s="29">
        <v>19378104</v>
      </c>
      <c r="E18" s="29"/>
      <c r="F18" s="29">
        <f>B18-D18</f>
        <v>2109585.2300000004</v>
      </c>
      <c r="G18" s="29"/>
      <c r="H18" s="47">
        <f>IF(D18=0,"n/a",IF(AND(F18/D18&lt;1,F18/D18&gt;-1),F18/D18,"n/a"))</f>
        <v>0.10886437754694682</v>
      </c>
      <c r="I18" s="34"/>
      <c r="J18" s="31">
        <f>IF(B58=0,"n/a",B18/B58)</f>
        <v>9.4085351337166237E-3</v>
      </c>
      <c r="K18" s="31" t="e">
        <f>IF(#REF!=0,"n/a",#REF!/#REF!)</f>
        <v>#REF!</v>
      </c>
      <c r="L18" s="31">
        <f>IF(D58=0,"n/a",D18/D58)</f>
        <v>8.5955098827582704E-3</v>
      </c>
    </row>
    <row r="19" spans="1:12" x14ac:dyDescent="0.2">
      <c r="A19" s="21" t="s">
        <v>17</v>
      </c>
      <c r="B19" s="29">
        <v>209740188.69999999</v>
      </c>
      <c r="C19" s="29"/>
      <c r="D19" s="29">
        <v>138645606.06999999</v>
      </c>
      <c r="E19" s="29"/>
      <c r="F19" s="29">
        <f>B19-D19</f>
        <v>71094582.629999995</v>
      </c>
      <c r="G19" s="29"/>
      <c r="H19" s="47">
        <f>IF(D19=0,"n/a",IF(AND(F19/D19&lt;1,F19/D19&gt;-1),F19/D19,"n/a"))</f>
        <v>0.51277919759033297</v>
      </c>
      <c r="I19" s="25"/>
      <c r="J19" s="42">
        <f>IF(B59=0,"n/a",B19/B59)</f>
        <v>6.6072310062053261E-2</v>
      </c>
      <c r="K19" s="42" t="e">
        <f>IF(#REF!=0,"n/a",#REF!/#REF!)</f>
        <v>#REF!</v>
      </c>
      <c r="L19" s="42">
        <f>IF(D59=0,"n/a",D19/D59)</f>
        <v>3.9519595537399338E-2</v>
      </c>
    </row>
    <row r="20" spans="1:12" ht="6" customHeight="1" x14ac:dyDescent="0.2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  <c r="L20" s="45"/>
    </row>
    <row r="21" spans="1:12" x14ac:dyDescent="0.2">
      <c r="A21" s="46" t="s">
        <v>18</v>
      </c>
      <c r="B21" s="29">
        <f>SUM(B17:B19)</f>
        <v>2706200458.9199996</v>
      </c>
      <c r="C21" s="29"/>
      <c r="D21" s="29">
        <f>SUM(D17:D19)</f>
        <v>2443979090.8400002</v>
      </c>
      <c r="E21" s="29"/>
      <c r="F21" s="29">
        <f>SUM(F17:F19)</f>
        <v>262221368.08000001</v>
      </c>
      <c r="G21" s="29"/>
      <c r="H21" s="47">
        <f>IF(D21=0,"n/a",IF(AND(F21/D21&lt;1,F21/D21&gt;-1),F21/D21,"n/a"))</f>
        <v>0.10729280338886781</v>
      </c>
      <c r="I21" s="25"/>
      <c r="J21" s="24"/>
      <c r="K21" s="24"/>
      <c r="L21" s="24"/>
    </row>
    <row r="22" spans="1:12" ht="6.6" customHeight="1" x14ac:dyDescent="0.2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  <c r="L22" s="49"/>
    </row>
    <row r="23" spans="1:12" x14ac:dyDescent="0.2">
      <c r="A23" s="21" t="s">
        <v>19</v>
      </c>
      <c r="B23" s="29">
        <v>99347577.170000002</v>
      </c>
      <c r="C23" s="33"/>
      <c r="D23" s="29">
        <v>38237997.189999998</v>
      </c>
      <c r="E23" s="33"/>
      <c r="F23" s="29">
        <f>B23-D23</f>
        <v>61109579.980000004</v>
      </c>
      <c r="G23" s="33"/>
      <c r="H23" s="47" t="str">
        <f>IF(D23=0,"n/a",IF(AND(F23/D23&lt;1,F23/D23&gt;-1),F23/D23,"n/a"))</f>
        <v>n/a</v>
      </c>
      <c r="I23" s="34"/>
      <c r="J23" s="49"/>
      <c r="K23" s="49"/>
      <c r="L23" s="49"/>
    </row>
    <row r="24" spans="1:12" x14ac:dyDescent="0.2">
      <c r="A24" s="21" t="s">
        <v>20</v>
      </c>
      <c r="B24" s="29">
        <v>23525917.829999998</v>
      </c>
      <c r="C24" s="33"/>
      <c r="D24" s="29">
        <v>22863590.719999999</v>
      </c>
      <c r="E24" s="33"/>
      <c r="F24" s="29">
        <f>B24-D24</f>
        <v>662327.1099999994</v>
      </c>
      <c r="G24" s="33"/>
      <c r="H24" s="47">
        <f>IF(D24=0,"n/a",IF(AND(F24/D24&lt;1,F24/D24&gt;-1),F24/D24,"n/a"))</f>
        <v>2.8968639183198232E-2</v>
      </c>
      <c r="I24" s="34"/>
      <c r="J24" s="49"/>
      <c r="K24" s="49"/>
      <c r="L24" s="49"/>
    </row>
    <row r="25" spans="1:12" x14ac:dyDescent="0.2">
      <c r="A25" s="21" t="s">
        <v>21</v>
      </c>
      <c r="B25" s="29">
        <v>-51433296.850000001</v>
      </c>
      <c r="C25" s="33"/>
      <c r="D25" s="29">
        <v>-20293892.98</v>
      </c>
      <c r="E25" s="33"/>
      <c r="F25" s="29">
        <f>B25-D25</f>
        <v>-31139403.870000001</v>
      </c>
      <c r="G25" s="33"/>
      <c r="H25" s="47" t="str">
        <f>IF(D25=0,"n/a",IF(AND(F25/D25&lt;1,F25/D25&gt;-1),F25/D25,"n/a"))</f>
        <v>n/a</v>
      </c>
      <c r="I25" s="34"/>
      <c r="J25" s="49"/>
      <c r="K25" s="49"/>
      <c r="L25" s="49"/>
    </row>
    <row r="26" spans="1:12" x14ac:dyDescent="0.2">
      <c r="A26" s="21" t="s">
        <v>22</v>
      </c>
      <c r="B26" s="39">
        <v>23012272.530000001</v>
      </c>
      <c r="C26" s="33"/>
      <c r="D26" s="39">
        <v>131997742.95999999</v>
      </c>
      <c r="E26" s="33"/>
      <c r="F26" s="39">
        <f>B26-D26</f>
        <v>-108985470.42999999</v>
      </c>
      <c r="G26" s="33"/>
      <c r="H26" s="41">
        <f>IF(D26=0,"n/a",IF(AND(F26/D26&lt;1,F26/D26&gt;-1),F26/D26,"n/a"))</f>
        <v>-0.82566162107049412</v>
      </c>
      <c r="I26" s="34"/>
      <c r="J26" s="49"/>
      <c r="K26" s="49"/>
      <c r="L26" s="49"/>
    </row>
    <row r="27" spans="1:12" x14ac:dyDescent="0.2">
      <c r="A27" s="21" t="s">
        <v>23</v>
      </c>
      <c r="B27" s="39">
        <f>SUM(B23:B26)</f>
        <v>94452470.680000007</v>
      </c>
      <c r="C27" s="29"/>
      <c r="D27" s="39">
        <f>SUM(D23:D26)</f>
        <v>172805437.88999999</v>
      </c>
      <c r="E27" s="29"/>
      <c r="F27" s="39">
        <f>SUM(F23:F26)</f>
        <v>-78352967.209999993</v>
      </c>
      <c r="G27" s="29"/>
      <c r="H27" s="41">
        <f>IF(D27=0,"n/a",IF(AND(F27/D27&lt;1,F27/D27&gt;-1),F27/D27,"n/a"))</f>
        <v>-0.4534172544956363</v>
      </c>
      <c r="I27" s="25"/>
      <c r="J27" s="24"/>
      <c r="K27" s="24"/>
      <c r="L27" s="24"/>
    </row>
    <row r="28" spans="1:12" ht="6.6" customHeight="1" x14ac:dyDescent="0.2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  <c r="L28" s="49"/>
    </row>
    <row r="29" spans="1:12" ht="13.5" thickBot="1" x14ac:dyDescent="0.25">
      <c r="A29" s="38" t="s">
        <v>24</v>
      </c>
      <c r="B29" s="51">
        <f>+B27+B21</f>
        <v>2800652929.5999994</v>
      </c>
      <c r="C29" s="22"/>
      <c r="D29" s="51">
        <f>+D27+D21</f>
        <v>2616784528.73</v>
      </c>
      <c r="E29" s="22"/>
      <c r="F29" s="51">
        <f>+F27+F21</f>
        <v>183868400.87</v>
      </c>
      <c r="G29" s="29"/>
      <c r="H29" s="52">
        <f>IF(D29=0,"n/a",IF(AND(F29/D29&lt;1,F29/D29&gt;-1),F29/D29,"n/a"))</f>
        <v>7.0265013741592455E-2</v>
      </c>
      <c r="I29" s="25"/>
      <c r="J29" s="24"/>
      <c r="K29" s="24"/>
      <c r="L29" s="24"/>
    </row>
    <row r="30" spans="1:12" ht="4.1500000000000004" customHeight="1" thickTop="1" x14ac:dyDescent="0.2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  <c r="L30" s="24"/>
    </row>
    <row r="31" spans="1:12" ht="13.15" customHeight="1" x14ac:dyDescent="0.2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  <c r="L31" s="45"/>
    </row>
    <row r="32" spans="1:12" x14ac:dyDescent="0.2">
      <c r="A32" s="21" t="s">
        <v>33</v>
      </c>
      <c r="B32" s="22">
        <v>96810469.730000004</v>
      </c>
      <c r="C32" s="22"/>
      <c r="D32" s="22">
        <v>88686876.519999996</v>
      </c>
      <c r="E32" s="22"/>
      <c r="F32" s="22"/>
      <c r="G32" s="29"/>
      <c r="H32" s="29"/>
      <c r="I32" s="24"/>
      <c r="J32" s="24"/>
      <c r="K32" s="24"/>
      <c r="L32" s="24"/>
    </row>
    <row r="33" spans="1:12" x14ac:dyDescent="0.2">
      <c r="A33" s="21" t="s">
        <v>25</v>
      </c>
      <c r="B33" s="29">
        <v>-81907331.840000004</v>
      </c>
      <c r="C33" s="29"/>
      <c r="D33" s="29">
        <v>-87418375.620000005</v>
      </c>
      <c r="E33" s="22"/>
      <c r="F33" s="22"/>
      <c r="G33" s="29"/>
      <c r="H33" s="29"/>
      <c r="I33" s="25"/>
      <c r="J33" s="24"/>
      <c r="K33" s="24"/>
      <c r="L33" s="24"/>
    </row>
    <row r="34" spans="1:12" ht="12" customHeight="1" x14ac:dyDescent="0.2">
      <c r="A34" s="21" t="s">
        <v>26</v>
      </c>
      <c r="B34" s="29">
        <v>94079081.909999996</v>
      </c>
      <c r="C34" s="68"/>
      <c r="D34" s="29">
        <v>91364526.25</v>
      </c>
      <c r="E34" s="67"/>
      <c r="F34" s="67"/>
      <c r="G34" s="68"/>
      <c r="H34" s="68"/>
      <c r="I34" s="19"/>
      <c r="J34" s="19"/>
      <c r="K34" s="19"/>
      <c r="L34" s="19"/>
    </row>
    <row r="35" spans="1:12" x14ac:dyDescent="0.2">
      <c r="A35" s="21" t="s">
        <v>34</v>
      </c>
      <c r="B35" s="29">
        <v>-30184492.859999999</v>
      </c>
      <c r="C35" s="29"/>
      <c r="D35" s="29">
        <v>-32228558.280000001</v>
      </c>
      <c r="E35" s="22"/>
      <c r="F35" s="22"/>
      <c r="G35" s="29"/>
      <c r="H35" s="29"/>
      <c r="I35" s="24"/>
      <c r="J35" s="24"/>
      <c r="K35" s="24"/>
      <c r="L35" s="24"/>
    </row>
    <row r="36" spans="1:12" x14ac:dyDescent="0.2">
      <c r="A36" s="21" t="s">
        <v>38</v>
      </c>
      <c r="B36" s="29">
        <v>46275346.359999999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L36" s="24"/>
    </row>
    <row r="37" spans="1:12" x14ac:dyDescent="0.2">
      <c r="A37" s="21" t="s">
        <v>41</v>
      </c>
      <c r="B37" s="29">
        <v>70934645.030000001</v>
      </c>
      <c r="C37" s="29"/>
      <c r="D37" s="29">
        <v>15618515.563999999</v>
      </c>
      <c r="E37" s="22"/>
      <c r="F37" s="22"/>
      <c r="G37" s="29"/>
      <c r="H37" s="29"/>
      <c r="I37" s="24"/>
      <c r="J37" s="24"/>
      <c r="K37" s="24"/>
      <c r="L37" s="24"/>
    </row>
    <row r="38" spans="1:12" x14ac:dyDescent="0.2">
      <c r="A38" s="21" t="s">
        <v>27</v>
      </c>
      <c r="B38" s="29">
        <v>27724992.170000002</v>
      </c>
      <c r="C38" s="29"/>
      <c r="D38" s="29">
        <v>20992947.010000002</v>
      </c>
      <c r="E38" s="22"/>
      <c r="F38" s="22"/>
      <c r="G38" s="29"/>
      <c r="H38" s="29"/>
      <c r="I38" s="24"/>
      <c r="J38" s="24"/>
      <c r="K38" s="24"/>
      <c r="L38" s="24"/>
    </row>
    <row r="39" spans="1:12" x14ac:dyDescent="0.2">
      <c r="A39" s="21" t="s">
        <v>28</v>
      </c>
      <c r="B39" s="29">
        <v>0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L39" s="24"/>
    </row>
    <row r="40" spans="1:12" x14ac:dyDescent="0.2">
      <c r="A40" s="21" t="s">
        <v>35</v>
      </c>
      <c r="B40" s="29">
        <v>-576221.74</v>
      </c>
      <c r="C40" s="29"/>
      <c r="D40" s="29">
        <v>-1098254.1299999999</v>
      </c>
      <c r="E40" s="22"/>
      <c r="F40" s="22"/>
      <c r="G40" s="29"/>
      <c r="H40" s="29"/>
      <c r="I40" s="24"/>
      <c r="J40" s="24"/>
      <c r="K40" s="24"/>
      <c r="L40" s="24"/>
    </row>
    <row r="41" spans="1:12" x14ac:dyDescent="0.2">
      <c r="A41" s="21" t="s">
        <v>29</v>
      </c>
      <c r="B41" s="29">
        <v>57629206.43</v>
      </c>
      <c r="C41" s="29"/>
      <c r="D41" s="29">
        <v>59104459.350000001</v>
      </c>
      <c r="E41" s="22"/>
      <c r="F41" s="22"/>
      <c r="G41" s="29"/>
      <c r="H41" s="29"/>
      <c r="I41" s="24"/>
      <c r="J41" s="24"/>
      <c r="K41" s="24"/>
      <c r="L41" s="24"/>
    </row>
    <row r="42" spans="1:12" x14ac:dyDescent="0.2">
      <c r="A42" s="21" t="s">
        <v>36</v>
      </c>
      <c r="B42" s="29">
        <v>0</v>
      </c>
      <c r="C42" s="29"/>
      <c r="D42" s="29">
        <v>-1074586.52</v>
      </c>
      <c r="E42" s="22"/>
      <c r="F42" s="22"/>
      <c r="G42" s="29"/>
      <c r="H42" s="29"/>
      <c r="I42" s="24"/>
      <c r="J42" s="24"/>
      <c r="K42" s="24"/>
      <c r="L42" s="24"/>
    </row>
    <row r="43" spans="1:12" x14ac:dyDescent="0.2">
      <c r="A43" s="21" t="s">
        <v>39</v>
      </c>
      <c r="B43" s="29">
        <v>17004173.100000001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  <c r="L43" s="24"/>
    </row>
    <row r="44" spans="1:12" x14ac:dyDescent="0.2">
      <c r="A44" s="21" t="s">
        <v>40</v>
      </c>
      <c r="B44" s="29">
        <v>-16801216.219999999</v>
      </c>
      <c r="C44" s="29"/>
      <c r="D44" s="29">
        <v>-15769956.189999999</v>
      </c>
      <c r="E44" s="22"/>
      <c r="F44" s="22"/>
      <c r="G44" s="29"/>
      <c r="H44" s="29"/>
      <c r="I44" s="24"/>
      <c r="J44" s="24"/>
      <c r="K44" s="24"/>
      <c r="L44" s="24"/>
    </row>
    <row r="45" spans="1:12" x14ac:dyDescent="0.2">
      <c r="A45" s="21" t="s">
        <v>44</v>
      </c>
      <c r="B45" s="29">
        <v>16315651.140000001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  <c r="L45" s="24"/>
    </row>
    <row r="46" spans="1:12" ht="12.75" customHeight="1" x14ac:dyDescent="0.2">
      <c r="A46" s="21"/>
      <c r="B46" s="29"/>
      <c r="C46" s="59"/>
      <c r="D46" s="29"/>
      <c r="E46" s="60"/>
      <c r="F46" s="60"/>
      <c r="G46" s="61"/>
      <c r="H46" s="61"/>
      <c r="I46" s="8"/>
      <c r="J46" s="8"/>
      <c r="K46" s="8"/>
      <c r="L46" s="8"/>
    </row>
    <row r="47" spans="1:12" ht="12.75" customHeight="1" x14ac:dyDescent="0.2">
      <c r="A47" s="21"/>
      <c r="B47" s="29"/>
      <c r="C47" s="59"/>
      <c r="D47" s="29"/>
      <c r="E47" s="60"/>
      <c r="F47" s="60"/>
      <c r="G47" s="61"/>
      <c r="H47" s="61"/>
      <c r="I47" s="8"/>
      <c r="J47" s="8"/>
      <c r="K47" s="8"/>
      <c r="L47" s="8"/>
    </row>
    <row r="48" spans="1:12" ht="13.15" customHeight="1" x14ac:dyDescent="0.2">
      <c r="A48" s="13"/>
      <c r="B48" s="60"/>
      <c r="C48" s="60"/>
      <c r="D48" s="60"/>
      <c r="E48" s="60"/>
      <c r="F48" s="62" t="s">
        <v>43</v>
      </c>
      <c r="G48" s="10"/>
      <c r="H48" s="10"/>
      <c r="I48" s="8"/>
      <c r="J48" s="8"/>
      <c r="K48" s="8"/>
      <c r="L48" s="8"/>
    </row>
    <row r="49" spans="1:12" x14ac:dyDescent="0.2">
      <c r="A49" s="8"/>
      <c r="B49" s="63" t="s">
        <v>5</v>
      </c>
      <c r="C49" s="60"/>
      <c r="D49" s="63" t="s">
        <v>5</v>
      </c>
      <c r="E49" s="60"/>
      <c r="F49" s="60"/>
      <c r="G49" s="8"/>
      <c r="H49" s="8"/>
      <c r="I49" s="64"/>
      <c r="J49" s="8"/>
      <c r="K49" s="8"/>
      <c r="L49" s="8"/>
    </row>
    <row r="50" spans="1:12" ht="13.15" customHeight="1" x14ac:dyDescent="0.2">
      <c r="A50" s="15" t="s">
        <v>30</v>
      </c>
      <c r="B50" s="16">
        <v>2022</v>
      </c>
      <c r="C50" s="60"/>
      <c r="D50" s="16">
        <v>2021</v>
      </c>
      <c r="E50" s="60"/>
      <c r="F50" s="88" t="s">
        <v>7</v>
      </c>
      <c r="G50" s="8"/>
      <c r="H50" s="17" t="s">
        <v>8</v>
      </c>
      <c r="I50" s="14"/>
      <c r="J50" s="8"/>
      <c r="K50" s="8"/>
      <c r="L50" s="8"/>
    </row>
    <row r="51" spans="1:12" ht="6" customHeight="1" x14ac:dyDescent="0.2">
      <c r="A51" s="19"/>
      <c r="B51" s="66"/>
      <c r="C51" s="67"/>
      <c r="D51" s="66"/>
      <c r="E51" s="67"/>
      <c r="F51" s="66"/>
      <c r="G51" s="68"/>
      <c r="H51" s="69"/>
      <c r="I51" s="20"/>
      <c r="J51" s="19"/>
      <c r="K51" s="19"/>
      <c r="L51" s="19"/>
    </row>
    <row r="52" spans="1:12" x14ac:dyDescent="0.2">
      <c r="A52" s="21" t="s">
        <v>9</v>
      </c>
      <c r="B52" s="70">
        <v>11697336809.299999</v>
      </c>
      <c r="C52" s="70"/>
      <c r="D52" s="70">
        <v>11382981237.129999</v>
      </c>
      <c r="E52" s="70"/>
      <c r="F52" s="70">
        <f>+B52-D52</f>
        <v>314355572.17000008</v>
      </c>
      <c r="G52" s="40"/>
      <c r="H52" s="47">
        <f t="shared" ref="H52:H60" si="0">IF(D52=0,"n/a",IF(AND(F52/D52&lt;1,F52/D52&gt;-1),F52/D52,"n/a"))</f>
        <v>2.7616277811704344E-2</v>
      </c>
      <c r="I52" s="71"/>
      <c r="J52" s="19"/>
      <c r="K52" s="19"/>
      <c r="L52" s="19"/>
    </row>
    <row r="53" spans="1:12" ht="12.75" customHeight="1" x14ac:dyDescent="0.2">
      <c r="A53" s="21" t="s">
        <v>10</v>
      </c>
      <c r="B53" s="70">
        <v>8581181554.8999996</v>
      </c>
      <c r="C53" s="70"/>
      <c r="D53" s="70">
        <v>8305727556.5100002</v>
      </c>
      <c r="E53" s="70"/>
      <c r="F53" s="70">
        <f>+B53-D53</f>
        <v>275453998.38999939</v>
      </c>
      <c r="G53" s="40"/>
      <c r="H53" s="47">
        <f t="shared" si="0"/>
        <v>3.3164343101297553E-2</v>
      </c>
      <c r="I53" s="71"/>
      <c r="J53" s="19"/>
      <c r="K53" s="19"/>
      <c r="L53" s="19"/>
    </row>
    <row r="54" spans="1:12" x14ac:dyDescent="0.2">
      <c r="A54" s="21" t="s">
        <v>11</v>
      </c>
      <c r="B54" s="70">
        <v>1106669525.5999999</v>
      </c>
      <c r="C54" s="70"/>
      <c r="D54" s="70">
        <v>1093453621.46</v>
      </c>
      <c r="E54" s="70"/>
      <c r="F54" s="70">
        <f>+B54-D54</f>
        <v>13215904.139999866</v>
      </c>
      <c r="G54" s="40"/>
      <c r="H54" s="47">
        <f t="shared" si="0"/>
        <v>1.2086387461366437E-2</v>
      </c>
      <c r="I54" s="71"/>
      <c r="J54" s="19"/>
      <c r="K54" s="19"/>
      <c r="L54" s="19"/>
    </row>
    <row r="55" spans="1:12" x14ac:dyDescent="0.2">
      <c r="A55" s="21" t="s">
        <v>12</v>
      </c>
      <c r="B55" s="70">
        <v>68047172.959999993</v>
      </c>
      <c r="C55" s="70"/>
      <c r="D55" s="70">
        <v>75582973.840000004</v>
      </c>
      <c r="E55" s="70"/>
      <c r="F55" s="70">
        <f>+B55-D55</f>
        <v>-7535800.8800000101</v>
      </c>
      <c r="G55" s="40"/>
      <c r="H55" s="47">
        <f t="shared" si="0"/>
        <v>-9.9702360163181555E-2</v>
      </c>
      <c r="I55" s="71"/>
      <c r="J55" s="72"/>
      <c r="K55" s="19"/>
      <c r="L55" s="19"/>
    </row>
    <row r="56" spans="1:12" ht="12.75" customHeight="1" x14ac:dyDescent="0.2">
      <c r="A56" s="89" t="s">
        <v>13</v>
      </c>
      <c r="B56" s="79">
        <v>7178520</v>
      </c>
      <c r="C56" s="79"/>
      <c r="D56" s="79">
        <v>7242820</v>
      </c>
      <c r="E56" s="79"/>
      <c r="F56" s="79">
        <f>+B56-D56</f>
        <v>-64300</v>
      </c>
      <c r="G56" s="90"/>
      <c r="H56" s="41">
        <f t="shared" si="0"/>
        <v>-8.8777575585200236E-3</v>
      </c>
      <c r="I56" s="71"/>
      <c r="J56" s="19"/>
      <c r="K56" s="19"/>
      <c r="L56" s="19"/>
    </row>
    <row r="57" spans="1:12" ht="12.75" customHeight="1" x14ac:dyDescent="0.2">
      <c r="A57" s="46" t="s">
        <v>15</v>
      </c>
      <c r="B57" s="73">
        <f>SUM(B52:B56)</f>
        <v>21460413582.759995</v>
      </c>
      <c r="C57" s="73"/>
      <c r="D57" s="73">
        <f>SUM(D52:D56)</f>
        <v>20864988208.939999</v>
      </c>
      <c r="E57" s="73"/>
      <c r="F57" s="73">
        <f>SUM(F52:F56)</f>
        <v>595425373.81999934</v>
      </c>
      <c r="G57" s="74"/>
      <c r="H57" s="47">
        <f t="shared" si="0"/>
        <v>2.8537057766698286E-2</v>
      </c>
      <c r="I57" s="71"/>
      <c r="J57" s="19"/>
      <c r="K57" s="19"/>
      <c r="L57" s="19"/>
    </row>
    <row r="58" spans="1:12" x14ac:dyDescent="0.2">
      <c r="A58" s="21" t="s">
        <v>16</v>
      </c>
      <c r="B58" s="70">
        <v>2283850665.8699999</v>
      </c>
      <c r="C58" s="70"/>
      <c r="D58" s="70">
        <v>2254444967.6999998</v>
      </c>
      <c r="E58" s="73"/>
      <c r="F58" s="70">
        <f>+B58-D58</f>
        <v>29405698.170000076</v>
      </c>
      <c r="G58" s="74"/>
      <c r="H58" s="47">
        <f t="shared" si="0"/>
        <v>1.3043431350644133E-2</v>
      </c>
      <c r="I58" s="71"/>
      <c r="J58" s="19"/>
      <c r="K58" s="19"/>
      <c r="L58" s="19"/>
    </row>
    <row r="59" spans="1:12" x14ac:dyDescent="0.2">
      <c r="A59" s="89" t="s">
        <v>17</v>
      </c>
      <c r="B59" s="79">
        <v>3174403748</v>
      </c>
      <c r="C59" s="79"/>
      <c r="D59" s="79">
        <v>3508274925</v>
      </c>
      <c r="E59" s="79"/>
      <c r="F59" s="79">
        <f>+B59-D59</f>
        <v>-333871177</v>
      </c>
      <c r="G59" s="90"/>
      <c r="H59" s="41">
        <f t="shared" si="0"/>
        <v>-9.5166765472349632E-2</v>
      </c>
      <c r="I59" s="71"/>
      <c r="J59" s="19"/>
      <c r="K59" s="19"/>
      <c r="L59" s="19"/>
    </row>
    <row r="60" spans="1:12" ht="13.5" thickBot="1" x14ac:dyDescent="0.25">
      <c r="A60" s="38" t="s">
        <v>31</v>
      </c>
      <c r="B60" s="82">
        <f>SUM(B57:B59)</f>
        <v>26918667996.629993</v>
      </c>
      <c r="C60" s="70"/>
      <c r="D60" s="82">
        <f>SUM(D57:D59)</f>
        <v>26627708101.639999</v>
      </c>
      <c r="E60" s="70"/>
      <c r="F60" s="82">
        <f>SUM(F57:F59)</f>
        <v>290959894.98999941</v>
      </c>
      <c r="G60" s="40"/>
      <c r="H60" s="52">
        <f t="shared" si="0"/>
        <v>1.0926959762341664E-2</v>
      </c>
      <c r="I60" s="71"/>
      <c r="J60" s="19"/>
      <c r="K60" s="19"/>
      <c r="L60" s="19"/>
    </row>
    <row r="61" spans="1:12" ht="13.5" thickTop="1" x14ac:dyDescent="0.2">
      <c r="A61" s="8"/>
      <c r="B61" s="91"/>
      <c r="C61" s="61"/>
      <c r="D61" s="91"/>
      <c r="E61" s="61"/>
      <c r="F61" s="91"/>
      <c r="G61" s="84"/>
      <c r="H61" s="83"/>
      <c r="I61" s="64"/>
      <c r="J61" s="8"/>
      <c r="K61" s="8"/>
      <c r="L61" s="8"/>
    </row>
    <row r="62" spans="1:12" x14ac:dyDescent="0.2">
      <c r="B62" s="58"/>
      <c r="C62" s="58"/>
      <c r="D62" s="58"/>
      <c r="E62" s="58"/>
      <c r="F62" s="58"/>
    </row>
    <row r="63" spans="1:12" x14ac:dyDescent="0.2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86F557-8266-4B19-8578-F7CEF19DC90B}"/>
</file>

<file path=customXml/itemProps2.xml><?xml version="1.0" encoding="utf-8"?>
<ds:datastoreItem xmlns:ds="http://schemas.openxmlformats.org/officeDocument/2006/customXml" ds:itemID="{FA959254-1A86-4FCE-B1EC-EB933CC4CFCB}"/>
</file>

<file path=customXml/itemProps3.xml><?xml version="1.0" encoding="utf-8"?>
<ds:datastoreItem xmlns:ds="http://schemas.openxmlformats.org/officeDocument/2006/customXml" ds:itemID="{BBEDB9FE-04FC-44E5-A6CB-A84958123D5E}"/>
</file>

<file path=customXml/itemProps4.xml><?xml version="1.0" encoding="utf-8"?>
<ds:datastoreItem xmlns:ds="http://schemas.openxmlformats.org/officeDocument/2006/customXml" ds:itemID="{547CFEAD-2A34-4458-9F62-6CCCA1CAC5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07-2022 SOE</vt:lpstr>
      <vt:lpstr>08-2022 SOE</vt:lpstr>
      <vt:lpstr>09-2022 SOE</vt:lpstr>
      <vt:lpstr>12ME 09-2022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2020-02-04T00:22:18Z</cp:lastPrinted>
  <dcterms:created xsi:type="dcterms:W3CDTF">2019-04-22T17:29:29Z</dcterms:created>
  <dcterms:modified xsi:type="dcterms:W3CDTF">2022-11-01T15:55:33Z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0x0101006E56B4D1795A2E4DB2F0B01679ED314A00E1EBA6012FCA3E4DB50587C73B9C639A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