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1\Q4-2021\To File\"/>
    </mc:Choice>
  </mc:AlternateContent>
  <bookViews>
    <workbookView xWindow="0" yWindow="0" windowWidth="28800" windowHeight="12300" activeTab="1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3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6" i="4" l="1"/>
  <c r="G326" i="4"/>
  <c r="F327" i="4"/>
  <c r="E327" i="4"/>
  <c r="D327" i="4"/>
  <c r="H322" i="4"/>
  <c r="G322" i="4"/>
  <c r="I322" i="4" s="1"/>
  <c r="H321" i="4"/>
  <c r="G321" i="4"/>
  <c r="I321" i="4" s="1"/>
  <c r="H320" i="4"/>
  <c r="H319" i="4"/>
  <c r="G319" i="4"/>
  <c r="I319" i="4" s="1"/>
  <c r="G318" i="4"/>
  <c r="H317" i="4"/>
  <c r="G317" i="4"/>
  <c r="H316" i="4"/>
  <c r="G316" i="4"/>
  <c r="E323" i="4"/>
  <c r="H310" i="4"/>
  <c r="G310" i="4"/>
  <c r="G309" i="4"/>
  <c r="H308" i="4"/>
  <c r="H307" i="4"/>
  <c r="G307" i="4"/>
  <c r="I307" i="4" s="1"/>
  <c r="H305" i="4"/>
  <c r="G305" i="4"/>
  <c r="I305" i="4" s="1"/>
  <c r="G304" i="4"/>
  <c r="H303" i="4"/>
  <c r="H302" i="4"/>
  <c r="H300" i="4"/>
  <c r="G300" i="4"/>
  <c r="H299" i="4"/>
  <c r="G299" i="4"/>
  <c r="I299" i="4" s="1"/>
  <c r="H297" i="4"/>
  <c r="G297" i="4"/>
  <c r="I297" i="4" s="1"/>
  <c r="G296" i="4"/>
  <c r="H295" i="4"/>
  <c r="G295" i="4"/>
  <c r="H292" i="4"/>
  <c r="G292" i="4"/>
  <c r="H291" i="4"/>
  <c r="H290" i="4"/>
  <c r="G289" i="4"/>
  <c r="G288" i="4"/>
  <c r="D286" i="4"/>
  <c r="C286" i="4"/>
  <c r="F286" i="4"/>
  <c r="E286" i="4"/>
  <c r="H277" i="4"/>
  <c r="G276" i="4"/>
  <c r="F278" i="4"/>
  <c r="D278" i="4"/>
  <c r="C278" i="4"/>
  <c r="G275" i="4"/>
  <c r="D273" i="4"/>
  <c r="C273" i="4"/>
  <c r="F273" i="4"/>
  <c r="E273" i="4"/>
  <c r="C268" i="4"/>
  <c r="B268" i="4"/>
  <c r="F268" i="4"/>
  <c r="E268" i="4"/>
  <c r="D268" i="4"/>
  <c r="H261" i="4"/>
  <c r="G261" i="4"/>
  <c r="H258" i="4"/>
  <c r="G258" i="4"/>
  <c r="I258" i="4" s="1"/>
  <c r="C263" i="4"/>
  <c r="E255" i="4"/>
  <c r="D255" i="4"/>
  <c r="C255" i="4"/>
  <c r="F255" i="4"/>
  <c r="C252" i="4"/>
  <c r="D252" i="4"/>
  <c r="H251" i="4"/>
  <c r="G251" i="4"/>
  <c r="F252" i="4"/>
  <c r="E252" i="4"/>
  <c r="H249" i="4"/>
  <c r="C247" i="4"/>
  <c r="B247" i="4"/>
  <c r="F247" i="4"/>
  <c r="D247" i="4"/>
  <c r="H245" i="4"/>
  <c r="G245" i="4"/>
  <c r="H239" i="4"/>
  <c r="G239" i="4"/>
  <c r="H236" i="4"/>
  <c r="G236" i="4"/>
  <c r="I236" i="4" s="1"/>
  <c r="H235" i="4"/>
  <c r="H234" i="4"/>
  <c r="G232" i="4"/>
  <c r="H231" i="4"/>
  <c r="G231" i="4"/>
  <c r="G229" i="4"/>
  <c r="G228" i="4"/>
  <c r="D240" i="4"/>
  <c r="F225" i="4"/>
  <c r="E225" i="4"/>
  <c r="C225" i="4"/>
  <c r="B225" i="4"/>
  <c r="H224" i="4"/>
  <c r="H225" i="4" s="1"/>
  <c r="D225" i="4"/>
  <c r="G221" i="4"/>
  <c r="H220" i="4"/>
  <c r="H219" i="4"/>
  <c r="I219" i="4" s="1"/>
  <c r="G219" i="4"/>
  <c r="G218" i="4"/>
  <c r="H217" i="4"/>
  <c r="G217" i="4"/>
  <c r="I217" i="4" s="1"/>
  <c r="H216" i="4"/>
  <c r="H215" i="4"/>
  <c r="F222" i="4"/>
  <c r="E222" i="4"/>
  <c r="D222" i="4"/>
  <c r="H212" i="4"/>
  <c r="G212" i="4"/>
  <c r="H211" i="4"/>
  <c r="E213" i="4"/>
  <c r="D213" i="4"/>
  <c r="H210" i="4"/>
  <c r="I210" i="4" s="1"/>
  <c r="G210" i="4"/>
  <c r="G209" i="4"/>
  <c r="H208" i="4"/>
  <c r="H205" i="4"/>
  <c r="H204" i="4"/>
  <c r="G203" i="4"/>
  <c r="H202" i="4"/>
  <c r="I201" i="4"/>
  <c r="H201" i="4"/>
  <c r="G201" i="4"/>
  <c r="H200" i="4"/>
  <c r="G200" i="4"/>
  <c r="H199" i="4"/>
  <c r="G199" i="4"/>
  <c r="I199" i="4" s="1"/>
  <c r="H198" i="4"/>
  <c r="H197" i="4"/>
  <c r="H196" i="4"/>
  <c r="G195" i="4"/>
  <c r="H194" i="4"/>
  <c r="H193" i="4"/>
  <c r="G193" i="4"/>
  <c r="I193" i="4" s="1"/>
  <c r="H192" i="4"/>
  <c r="G192" i="4"/>
  <c r="I192" i="4" s="1"/>
  <c r="H191" i="4"/>
  <c r="I191" i="4" s="1"/>
  <c r="G191" i="4"/>
  <c r="H190" i="4"/>
  <c r="G190" i="4"/>
  <c r="I190" i="4" s="1"/>
  <c r="H189" i="4"/>
  <c r="H188" i="4"/>
  <c r="H187" i="4"/>
  <c r="G187" i="4"/>
  <c r="H186" i="4"/>
  <c r="G186" i="4"/>
  <c r="H185" i="4"/>
  <c r="H184" i="4"/>
  <c r="I184" i="4" s="1"/>
  <c r="G184" i="4"/>
  <c r="H183" i="4"/>
  <c r="G183" i="4"/>
  <c r="I183" i="4" s="1"/>
  <c r="H182" i="4"/>
  <c r="G182" i="4"/>
  <c r="I182" i="4" s="1"/>
  <c r="H181" i="4"/>
  <c r="H180" i="4"/>
  <c r="H179" i="4"/>
  <c r="G179" i="4"/>
  <c r="H178" i="4"/>
  <c r="H177" i="4"/>
  <c r="G177" i="4"/>
  <c r="I177" i="4" s="1"/>
  <c r="I176" i="4"/>
  <c r="H176" i="4"/>
  <c r="G176" i="4"/>
  <c r="H175" i="4"/>
  <c r="I175" i="4" s="1"/>
  <c r="G175" i="4"/>
  <c r="H174" i="4"/>
  <c r="G174" i="4"/>
  <c r="I174" i="4" s="1"/>
  <c r="H173" i="4"/>
  <c r="H172" i="4"/>
  <c r="H171" i="4"/>
  <c r="H167" i="4"/>
  <c r="G167" i="4"/>
  <c r="H166" i="4"/>
  <c r="I166" i="4" s="1"/>
  <c r="G166" i="4"/>
  <c r="H165" i="4"/>
  <c r="H164" i="4"/>
  <c r="H163" i="4"/>
  <c r="H162" i="4"/>
  <c r="G162" i="4"/>
  <c r="I162" i="4" s="1"/>
  <c r="H161" i="4"/>
  <c r="G161" i="4"/>
  <c r="H159" i="4"/>
  <c r="H158" i="4"/>
  <c r="G158" i="4"/>
  <c r="I158" i="4" s="1"/>
  <c r="H157" i="4"/>
  <c r="G157" i="4"/>
  <c r="H156" i="4"/>
  <c r="G156" i="4"/>
  <c r="I156" i="4" s="1"/>
  <c r="H155" i="4"/>
  <c r="G155" i="4"/>
  <c r="I155" i="4" s="1"/>
  <c r="H154" i="4"/>
  <c r="I154" i="4" s="1"/>
  <c r="G154" i="4"/>
  <c r="H153" i="4"/>
  <c r="G153" i="4"/>
  <c r="H152" i="4"/>
  <c r="H151" i="4"/>
  <c r="H150" i="4"/>
  <c r="G150" i="4"/>
  <c r="I150" i="4" s="1"/>
  <c r="H149" i="4"/>
  <c r="G149" i="4"/>
  <c r="H148" i="4"/>
  <c r="G148" i="4"/>
  <c r="H147" i="4"/>
  <c r="G147" i="4"/>
  <c r="I147" i="4" s="1"/>
  <c r="I146" i="4"/>
  <c r="H146" i="4"/>
  <c r="G146" i="4"/>
  <c r="H145" i="4"/>
  <c r="G145" i="4"/>
  <c r="H144" i="4"/>
  <c r="H143" i="4"/>
  <c r="H142" i="4"/>
  <c r="G142" i="4"/>
  <c r="I142" i="4" s="1"/>
  <c r="H141" i="4"/>
  <c r="G141" i="4"/>
  <c r="I141" i="4" s="1"/>
  <c r="H140" i="4"/>
  <c r="H137" i="4"/>
  <c r="I137" i="4" s="1"/>
  <c r="G137" i="4"/>
  <c r="H136" i="4"/>
  <c r="G136" i="4"/>
  <c r="I136" i="4" s="1"/>
  <c r="H135" i="4"/>
  <c r="H134" i="4"/>
  <c r="H133" i="4"/>
  <c r="G133" i="4"/>
  <c r="I133" i="4" s="1"/>
  <c r="H132" i="4"/>
  <c r="G132" i="4"/>
  <c r="H131" i="4"/>
  <c r="G131" i="4"/>
  <c r="H130" i="4"/>
  <c r="G130" i="4"/>
  <c r="I130" i="4" s="1"/>
  <c r="I129" i="4"/>
  <c r="H129" i="4"/>
  <c r="G129" i="4"/>
  <c r="H128" i="4"/>
  <c r="G128" i="4"/>
  <c r="H127" i="4"/>
  <c r="H126" i="4"/>
  <c r="H125" i="4"/>
  <c r="G125" i="4"/>
  <c r="I125" i="4" s="1"/>
  <c r="H124" i="4"/>
  <c r="G124" i="4"/>
  <c r="I124" i="4" s="1"/>
  <c r="H123" i="4"/>
  <c r="G123" i="4"/>
  <c r="I123" i="4" s="1"/>
  <c r="H122" i="4"/>
  <c r="G122" i="4"/>
  <c r="I122" i="4" s="1"/>
  <c r="H121" i="4"/>
  <c r="I121" i="4" s="1"/>
  <c r="G121" i="4"/>
  <c r="H120" i="4"/>
  <c r="H119" i="4"/>
  <c r="H118" i="4"/>
  <c r="H117" i="4"/>
  <c r="G117" i="4"/>
  <c r="I117" i="4" s="1"/>
  <c r="H116" i="4"/>
  <c r="G116" i="4"/>
  <c r="I115" i="4"/>
  <c r="H115" i="4"/>
  <c r="G115" i="4"/>
  <c r="H114" i="4"/>
  <c r="G114" i="4"/>
  <c r="I114" i="4" s="1"/>
  <c r="H113" i="4"/>
  <c r="I113" i="4" s="1"/>
  <c r="G113" i="4"/>
  <c r="H112" i="4"/>
  <c r="H111" i="4"/>
  <c r="H110" i="4"/>
  <c r="H109" i="4"/>
  <c r="G109" i="4"/>
  <c r="I109" i="4" s="1"/>
  <c r="H108" i="4"/>
  <c r="G108" i="4"/>
  <c r="H107" i="4"/>
  <c r="G107" i="4"/>
  <c r="I107" i="4" s="1"/>
  <c r="H106" i="4"/>
  <c r="G106" i="4"/>
  <c r="G105" i="4"/>
  <c r="H104" i="4"/>
  <c r="H103" i="4"/>
  <c r="H102" i="4"/>
  <c r="H101" i="4"/>
  <c r="G101" i="4"/>
  <c r="I101" i="4" s="1"/>
  <c r="H100" i="4"/>
  <c r="G100" i="4"/>
  <c r="I99" i="4"/>
  <c r="H99" i="4"/>
  <c r="G99" i="4"/>
  <c r="H98" i="4"/>
  <c r="G98" i="4"/>
  <c r="H97" i="4"/>
  <c r="I97" i="4" s="1"/>
  <c r="G97" i="4"/>
  <c r="H96" i="4"/>
  <c r="G96" i="4"/>
  <c r="I96" i="4" s="1"/>
  <c r="H95" i="4"/>
  <c r="H94" i="4"/>
  <c r="H93" i="4"/>
  <c r="G93" i="4"/>
  <c r="I93" i="4" s="1"/>
  <c r="G92" i="4"/>
  <c r="H91" i="4"/>
  <c r="H90" i="4"/>
  <c r="G90" i="4"/>
  <c r="I90" i="4" s="1"/>
  <c r="H89" i="4"/>
  <c r="I89" i="4" s="1"/>
  <c r="G89" i="4"/>
  <c r="H88" i="4"/>
  <c r="G88" i="4"/>
  <c r="I88" i="4" s="1"/>
  <c r="H87" i="4"/>
  <c r="H86" i="4"/>
  <c r="H85" i="4"/>
  <c r="G85" i="4"/>
  <c r="I85" i="4" s="1"/>
  <c r="G84" i="4"/>
  <c r="H83" i="4"/>
  <c r="H82" i="4"/>
  <c r="G82" i="4"/>
  <c r="I82" i="4" s="1"/>
  <c r="H81" i="4"/>
  <c r="I81" i="4" s="1"/>
  <c r="G81" i="4"/>
  <c r="H80" i="4"/>
  <c r="G80" i="4"/>
  <c r="H79" i="4"/>
  <c r="H78" i="4"/>
  <c r="H77" i="4"/>
  <c r="G77" i="4"/>
  <c r="G76" i="4"/>
  <c r="H75" i="4"/>
  <c r="H74" i="4"/>
  <c r="G74" i="4"/>
  <c r="I74" i="4" s="1"/>
  <c r="H73" i="4"/>
  <c r="I73" i="4" s="1"/>
  <c r="G73" i="4"/>
  <c r="H72" i="4"/>
  <c r="G72" i="4"/>
  <c r="I72" i="4" s="1"/>
  <c r="H71" i="4"/>
  <c r="E62" i="4"/>
  <c r="C62" i="4"/>
  <c r="B62" i="4"/>
  <c r="B20" i="2" s="1"/>
  <c r="H61" i="4"/>
  <c r="H62" i="4" s="1"/>
  <c r="F62" i="4"/>
  <c r="D62" i="4"/>
  <c r="G61" i="4"/>
  <c r="G62" i="4" s="1"/>
  <c r="F59" i="4"/>
  <c r="C59" i="4"/>
  <c r="H58" i="4"/>
  <c r="H59" i="4" s="1"/>
  <c r="E59" i="4"/>
  <c r="D59" i="4"/>
  <c r="D19" i="2" s="1"/>
  <c r="H54" i="4"/>
  <c r="G54" i="4"/>
  <c r="I54" i="4" s="1"/>
  <c r="H53" i="4"/>
  <c r="G53" i="4"/>
  <c r="I53" i="4" s="1"/>
  <c r="H52" i="4"/>
  <c r="H51" i="4"/>
  <c r="I51" i="4" s="1"/>
  <c r="G51" i="4"/>
  <c r="H50" i="4"/>
  <c r="I50" i="4" s="1"/>
  <c r="G50" i="4"/>
  <c r="H49" i="4"/>
  <c r="F56" i="4"/>
  <c r="E56" i="4"/>
  <c r="E47" i="4"/>
  <c r="H46" i="4"/>
  <c r="D47" i="4"/>
  <c r="D17" i="2" s="1"/>
  <c r="H39" i="4"/>
  <c r="G39" i="4"/>
  <c r="H38" i="4"/>
  <c r="G38" i="4"/>
  <c r="H37" i="4"/>
  <c r="H36" i="4"/>
  <c r="H35" i="4"/>
  <c r="H34" i="4"/>
  <c r="G34" i="4"/>
  <c r="G33" i="4"/>
  <c r="H32" i="4"/>
  <c r="G32" i="4"/>
  <c r="I32" i="4" s="1"/>
  <c r="H31" i="4"/>
  <c r="I31" i="4" s="1"/>
  <c r="G31" i="4"/>
  <c r="H30" i="4"/>
  <c r="G30" i="4"/>
  <c r="I30" i="4" s="1"/>
  <c r="H29" i="4"/>
  <c r="G29" i="4"/>
  <c r="H28" i="4"/>
  <c r="H27" i="4"/>
  <c r="E40" i="4"/>
  <c r="D40" i="4"/>
  <c r="D11" i="2" s="1"/>
  <c r="F25" i="4"/>
  <c r="C25" i="4"/>
  <c r="C10" i="2" s="1"/>
  <c r="E25" i="4"/>
  <c r="H24" i="4"/>
  <c r="D25" i="4"/>
  <c r="D10" i="2" s="1"/>
  <c r="H23" i="4"/>
  <c r="H25" i="4" s="1"/>
  <c r="H21" i="4"/>
  <c r="D21" i="4"/>
  <c r="C21" i="4"/>
  <c r="H20" i="4"/>
  <c r="F21" i="4"/>
  <c r="E21" i="4"/>
  <c r="F18" i="4"/>
  <c r="H17" i="4"/>
  <c r="H16" i="4"/>
  <c r="H15" i="4"/>
  <c r="H14" i="4"/>
  <c r="G14" i="4"/>
  <c r="I14" i="4" s="1"/>
  <c r="H13" i="4"/>
  <c r="H12" i="4"/>
  <c r="A3" i="4"/>
  <c r="H74" i="3"/>
  <c r="F31" i="3"/>
  <c r="F49" i="3"/>
  <c r="H72" i="3"/>
  <c r="G10" i="3"/>
  <c r="H71" i="3"/>
  <c r="H63" i="3"/>
  <c r="F63" i="3"/>
  <c r="F62" i="3"/>
  <c r="D62" i="3"/>
  <c r="C62" i="3"/>
  <c r="C64" i="3" s="1"/>
  <c r="H59" i="3"/>
  <c r="D59" i="3"/>
  <c r="C59" i="3"/>
  <c r="G58" i="3"/>
  <c r="D54" i="3"/>
  <c r="D55" i="3" s="1"/>
  <c r="C54" i="3"/>
  <c r="H54" i="3" s="1"/>
  <c r="C51" i="3"/>
  <c r="G50" i="3"/>
  <c r="F50" i="3"/>
  <c r="D50" i="3"/>
  <c r="C50" i="3"/>
  <c r="D49" i="3"/>
  <c r="C49" i="3"/>
  <c r="H49" i="3" s="1"/>
  <c r="H46" i="3"/>
  <c r="F46" i="3"/>
  <c r="D46" i="3"/>
  <c r="C46" i="3"/>
  <c r="D45" i="3"/>
  <c r="C45" i="3"/>
  <c r="F44" i="3"/>
  <c r="D44" i="3"/>
  <c r="D47" i="3" s="1"/>
  <c r="C44" i="3"/>
  <c r="H44" i="3" s="1"/>
  <c r="F41" i="3"/>
  <c r="D41" i="3"/>
  <c r="C41" i="3"/>
  <c r="H41" i="3" s="1"/>
  <c r="D40" i="3"/>
  <c r="H40" i="3" s="1"/>
  <c r="C40" i="3"/>
  <c r="C42" i="3" s="1"/>
  <c r="F37" i="3"/>
  <c r="D37" i="3"/>
  <c r="C37" i="3"/>
  <c r="H37" i="3" s="1"/>
  <c r="F36" i="3"/>
  <c r="D36" i="3"/>
  <c r="C36" i="3"/>
  <c r="H36" i="3" s="1"/>
  <c r="D35" i="3"/>
  <c r="H35" i="3" s="1"/>
  <c r="C35" i="3"/>
  <c r="F34" i="3"/>
  <c r="D34" i="3"/>
  <c r="C34" i="3"/>
  <c r="G33" i="3"/>
  <c r="D33" i="3"/>
  <c r="C33" i="3"/>
  <c r="F32" i="3"/>
  <c r="D32" i="3"/>
  <c r="C32" i="3"/>
  <c r="G31" i="3"/>
  <c r="D31" i="3"/>
  <c r="C31" i="3"/>
  <c r="H30" i="3"/>
  <c r="G30" i="3"/>
  <c r="D30" i="3"/>
  <c r="C30" i="3"/>
  <c r="F29" i="3"/>
  <c r="D29" i="3"/>
  <c r="H29" i="3" s="1"/>
  <c r="C29" i="3"/>
  <c r="F28" i="3"/>
  <c r="D28" i="3"/>
  <c r="C28" i="3"/>
  <c r="H28" i="3" s="1"/>
  <c r="F27" i="3"/>
  <c r="D27" i="3"/>
  <c r="C27" i="3"/>
  <c r="H27" i="3" s="1"/>
  <c r="F26" i="3"/>
  <c r="D26" i="3"/>
  <c r="C26" i="3"/>
  <c r="H26" i="3" s="1"/>
  <c r="G25" i="3"/>
  <c r="D25" i="3"/>
  <c r="C25" i="3"/>
  <c r="G22" i="3"/>
  <c r="D22" i="3"/>
  <c r="C22" i="3"/>
  <c r="H22" i="3" s="1"/>
  <c r="G21" i="3"/>
  <c r="D21" i="3"/>
  <c r="C21" i="3"/>
  <c r="H20" i="3"/>
  <c r="G20" i="3"/>
  <c r="D20" i="3"/>
  <c r="C20" i="3"/>
  <c r="G19" i="3"/>
  <c r="F19" i="3"/>
  <c r="D19" i="3"/>
  <c r="H19" i="3" s="1"/>
  <c r="C19" i="3"/>
  <c r="G18" i="3"/>
  <c r="D18" i="3"/>
  <c r="H18" i="3" s="1"/>
  <c r="C18" i="3"/>
  <c r="G17" i="3"/>
  <c r="D17" i="3"/>
  <c r="C17" i="3"/>
  <c r="H17" i="3" s="1"/>
  <c r="H16" i="3"/>
  <c r="G16" i="3"/>
  <c r="F16" i="3"/>
  <c r="D16" i="3"/>
  <c r="D23" i="3" s="1"/>
  <c r="C16" i="3"/>
  <c r="G13" i="3"/>
  <c r="F13" i="3"/>
  <c r="D13" i="3"/>
  <c r="C13" i="3"/>
  <c r="H13" i="3" s="1"/>
  <c r="H12" i="3"/>
  <c r="F12" i="3"/>
  <c r="D12" i="3"/>
  <c r="C12" i="3"/>
  <c r="G11" i="3"/>
  <c r="D11" i="3"/>
  <c r="C11" i="3"/>
  <c r="F10" i="3"/>
  <c r="D10" i="3"/>
  <c r="C10" i="3"/>
  <c r="H10" i="3" s="1"/>
  <c r="G9" i="3"/>
  <c r="D9" i="3"/>
  <c r="C9" i="3"/>
  <c r="B5" i="3"/>
  <c r="B3" i="3"/>
  <c r="D46" i="2"/>
  <c r="D42" i="2"/>
  <c r="C42" i="2"/>
  <c r="C46" i="2" s="1"/>
  <c r="D36" i="2"/>
  <c r="C36" i="2"/>
  <c r="D35" i="2"/>
  <c r="C35" i="2"/>
  <c r="D34" i="2"/>
  <c r="C34" i="2"/>
  <c r="B34" i="2"/>
  <c r="C33" i="2"/>
  <c r="D32" i="2"/>
  <c r="C32" i="2"/>
  <c r="D31" i="2"/>
  <c r="C31" i="2"/>
  <c r="D30" i="2"/>
  <c r="C30" i="2"/>
  <c r="F30" i="2" s="1"/>
  <c r="B30" i="2"/>
  <c r="D29" i="2"/>
  <c r="D28" i="2"/>
  <c r="C28" i="2"/>
  <c r="F28" i="2" s="1"/>
  <c r="B28" i="2"/>
  <c r="D27" i="2"/>
  <c r="D26" i="2"/>
  <c r="E21" i="2"/>
  <c r="E37" i="2" s="1"/>
  <c r="E39" i="2" s="1"/>
  <c r="D20" i="2"/>
  <c r="C20" i="2"/>
  <c r="C19" i="2"/>
  <c r="E12" i="2"/>
  <c r="D9" i="2"/>
  <c r="C9" i="2"/>
  <c r="A3" i="2"/>
  <c r="C29" i="1"/>
  <c r="C21" i="1"/>
  <c r="D21" i="1" s="1"/>
  <c r="B21" i="1"/>
  <c r="C20" i="1"/>
  <c r="C11" i="1"/>
  <c r="C10" i="1"/>
  <c r="D14" i="3" l="1"/>
  <c r="C23" i="3"/>
  <c r="H34" i="3"/>
  <c r="H45" i="3"/>
  <c r="H21" i="3"/>
  <c r="D38" i="3"/>
  <c r="G20" i="4"/>
  <c r="B21" i="4"/>
  <c r="B9" i="2" s="1"/>
  <c r="F9" i="2" s="1"/>
  <c r="H11" i="3"/>
  <c r="H25" i="3"/>
  <c r="C38" i="3"/>
  <c r="H47" i="3"/>
  <c r="H9" i="3"/>
  <c r="H55" i="3"/>
  <c r="G62" i="3"/>
  <c r="G49" i="3"/>
  <c r="G41" i="3"/>
  <c r="G32" i="3"/>
  <c r="G45" i="3"/>
  <c r="G34" i="3"/>
  <c r="G46" i="3"/>
  <c r="G36" i="3"/>
  <c r="G26" i="3"/>
  <c r="G12" i="3"/>
  <c r="G63" i="3"/>
  <c r="G44" i="3"/>
  <c r="G40" i="3"/>
  <c r="G37" i="3"/>
  <c r="G28" i="3"/>
  <c r="I39" i="4"/>
  <c r="E18" i="4"/>
  <c r="E41" i="4" s="1"/>
  <c r="H23" i="3"/>
  <c r="G27" i="3"/>
  <c r="D42" i="3"/>
  <c r="D51" i="3"/>
  <c r="H70" i="3"/>
  <c r="F21" i="3"/>
  <c r="F17" i="3"/>
  <c r="F30" i="3"/>
  <c r="F18" i="3"/>
  <c r="F9" i="3"/>
  <c r="F22" i="3"/>
  <c r="F11" i="3"/>
  <c r="I29" i="4"/>
  <c r="D56" i="4"/>
  <c r="D18" i="2" s="1"/>
  <c r="D21" i="2" s="1"/>
  <c r="E138" i="4"/>
  <c r="E168" i="4"/>
  <c r="H32" i="3"/>
  <c r="H42" i="3"/>
  <c r="D63" i="4"/>
  <c r="F20" i="2"/>
  <c r="G12" i="4"/>
  <c r="B18" i="4"/>
  <c r="G54" i="3"/>
  <c r="H18" i="4"/>
  <c r="C14" i="3"/>
  <c r="F20" i="3"/>
  <c r="G29" i="3"/>
  <c r="H31" i="3"/>
  <c r="C47" i="3"/>
  <c r="H50" i="3"/>
  <c r="H62" i="3"/>
  <c r="H64" i="3" s="1"/>
  <c r="D64" i="3"/>
  <c r="I38" i="4"/>
  <c r="I80" i="4"/>
  <c r="G24" i="4"/>
  <c r="I24" i="4" s="1"/>
  <c r="B25" i="4"/>
  <c r="B10" i="2" s="1"/>
  <c r="F10" i="2" s="1"/>
  <c r="F34" i="2"/>
  <c r="G35" i="3"/>
  <c r="C55" i="3"/>
  <c r="C66" i="3" s="1"/>
  <c r="F47" i="4"/>
  <c r="F63" i="4" s="1"/>
  <c r="H45" i="4"/>
  <c r="H47" i="4" s="1"/>
  <c r="G49" i="4"/>
  <c r="B56" i="4"/>
  <c r="B18" i="2" s="1"/>
  <c r="F18" i="2" s="1"/>
  <c r="F33" i="3"/>
  <c r="F40" i="4"/>
  <c r="F41" i="4" s="1"/>
  <c r="F65" i="4" s="1"/>
  <c r="C56" i="4"/>
  <c r="C18" i="2" s="1"/>
  <c r="I61" i="4"/>
  <c r="I62" i="4" s="1"/>
  <c r="D138" i="4"/>
  <c r="I108" i="4"/>
  <c r="I131" i="4"/>
  <c r="D168" i="4"/>
  <c r="D24" i="2" s="1"/>
  <c r="I145" i="4"/>
  <c r="I200" i="4"/>
  <c r="F138" i="4"/>
  <c r="I77" i="4"/>
  <c r="F168" i="4"/>
  <c r="I148" i="4"/>
  <c r="I34" i="4"/>
  <c r="F25" i="3"/>
  <c r="F35" i="3"/>
  <c r="G13" i="4"/>
  <c r="I13" i="4" s="1"/>
  <c r="G23" i="4"/>
  <c r="B40" i="4"/>
  <c r="B11" i="2" s="1"/>
  <c r="F11" i="2" s="1"/>
  <c r="E63" i="4"/>
  <c r="I100" i="4"/>
  <c r="I157" i="4"/>
  <c r="C40" i="4"/>
  <c r="C11" i="2" s="1"/>
  <c r="G52" i="4"/>
  <c r="I52" i="4" s="1"/>
  <c r="I106" i="4"/>
  <c r="I153" i="4"/>
  <c r="C18" i="4"/>
  <c r="I33" i="4"/>
  <c r="G45" i="4"/>
  <c r="B47" i="4"/>
  <c r="I84" i="4"/>
  <c r="I92" i="4"/>
  <c r="I116" i="4"/>
  <c r="I132" i="4"/>
  <c r="G170" i="4"/>
  <c r="B206" i="4"/>
  <c r="B25" i="2" s="1"/>
  <c r="H33" i="3"/>
  <c r="F58" i="3"/>
  <c r="F54" i="3"/>
  <c r="H73" i="3"/>
  <c r="F45" i="3"/>
  <c r="F40" i="3"/>
  <c r="D18" i="4"/>
  <c r="G15" i="4"/>
  <c r="I15" i="4" s="1"/>
  <c r="H33" i="4"/>
  <c r="H40" i="4" s="1"/>
  <c r="C12" i="1" s="1"/>
  <c r="G37" i="4"/>
  <c r="I37" i="4" s="1"/>
  <c r="C47" i="4"/>
  <c r="H55" i="4"/>
  <c r="H56" i="4" s="1"/>
  <c r="C19" i="1" s="1"/>
  <c r="B138" i="4"/>
  <c r="H76" i="4"/>
  <c r="I76" i="4" s="1"/>
  <c r="H84" i="4"/>
  <c r="H92" i="4"/>
  <c r="I128" i="4"/>
  <c r="G140" i="4"/>
  <c r="B168" i="4"/>
  <c r="B24" i="2" s="1"/>
  <c r="I209" i="4"/>
  <c r="G58" i="4"/>
  <c r="B59" i="4"/>
  <c r="B19" i="2" s="1"/>
  <c r="F19" i="2" s="1"/>
  <c r="C138" i="4"/>
  <c r="H70" i="4"/>
  <c r="G75" i="4"/>
  <c r="I75" i="4" s="1"/>
  <c r="G83" i="4"/>
  <c r="I83" i="4" s="1"/>
  <c r="G91" i="4"/>
  <c r="I91" i="4" s="1"/>
  <c r="I98" i="4"/>
  <c r="H105" i="4"/>
  <c r="I105" i="4" s="1"/>
  <c r="H168" i="4"/>
  <c r="C25" i="1" s="1"/>
  <c r="I149" i="4"/>
  <c r="I167" i="4"/>
  <c r="I187" i="4"/>
  <c r="I212" i="4"/>
  <c r="C222" i="4"/>
  <c r="C27" i="2" s="1"/>
  <c r="H218" i="4"/>
  <c r="I218" i="4" s="1"/>
  <c r="C206" i="4"/>
  <c r="C25" i="2" s="1"/>
  <c r="C213" i="4"/>
  <c r="C26" i="2" s="1"/>
  <c r="H209" i="4"/>
  <c r="H213" i="4" s="1"/>
  <c r="C27" i="1" s="1"/>
  <c r="E240" i="4"/>
  <c r="H229" i="4"/>
  <c r="I161" i="4"/>
  <c r="D206" i="4"/>
  <c r="D25" i="2" s="1"/>
  <c r="I186" i="4"/>
  <c r="H203" i="4"/>
  <c r="I203" i="4" s="1"/>
  <c r="F240" i="4"/>
  <c r="G104" i="4"/>
  <c r="I104" i="4" s="1"/>
  <c r="G112" i="4"/>
  <c r="I112" i="4" s="1"/>
  <c r="G120" i="4"/>
  <c r="I120" i="4" s="1"/>
  <c r="C168" i="4"/>
  <c r="C24" i="2" s="1"/>
  <c r="E206" i="4"/>
  <c r="I179" i="4"/>
  <c r="G208" i="4"/>
  <c r="B213" i="4"/>
  <c r="B26" i="2" s="1"/>
  <c r="F26" i="2" s="1"/>
  <c r="G17" i="4"/>
  <c r="I17" i="4" s="1"/>
  <c r="G28" i="4"/>
  <c r="I28" i="4" s="1"/>
  <c r="G36" i="4"/>
  <c r="I36" i="4" s="1"/>
  <c r="G71" i="4"/>
  <c r="I71" i="4" s="1"/>
  <c r="G79" i="4"/>
  <c r="I79" i="4" s="1"/>
  <c r="G87" i="4"/>
  <c r="I87" i="4" s="1"/>
  <c r="G95" i="4"/>
  <c r="I95" i="4" s="1"/>
  <c r="G103" i="4"/>
  <c r="I103" i="4" s="1"/>
  <c r="G111" i="4"/>
  <c r="I111" i="4" s="1"/>
  <c r="G119" i="4"/>
  <c r="I119" i="4" s="1"/>
  <c r="G127" i="4"/>
  <c r="I127" i="4" s="1"/>
  <c r="G135" i="4"/>
  <c r="I135" i="4" s="1"/>
  <c r="G144" i="4"/>
  <c r="I144" i="4" s="1"/>
  <c r="G152" i="4"/>
  <c r="I152" i="4" s="1"/>
  <c r="G160" i="4"/>
  <c r="I160" i="4" s="1"/>
  <c r="F206" i="4"/>
  <c r="G173" i="4"/>
  <c r="I173" i="4" s="1"/>
  <c r="G185" i="4"/>
  <c r="I185" i="4" s="1"/>
  <c r="H195" i="4"/>
  <c r="I195" i="4" s="1"/>
  <c r="C240" i="4"/>
  <c r="C29" i="2" s="1"/>
  <c r="G16" i="4"/>
  <c r="I16" i="4" s="1"/>
  <c r="G27" i="4"/>
  <c r="G35" i="4"/>
  <c r="I35" i="4" s="1"/>
  <c r="G46" i="4"/>
  <c r="I46" i="4" s="1"/>
  <c r="G55" i="4"/>
  <c r="I55" i="4" s="1"/>
  <c r="G70" i="4"/>
  <c r="G78" i="4"/>
  <c r="I78" i="4" s="1"/>
  <c r="G86" i="4"/>
  <c r="I86" i="4" s="1"/>
  <c r="G94" i="4"/>
  <c r="I94" i="4" s="1"/>
  <c r="G102" i="4"/>
  <c r="I102" i="4" s="1"/>
  <c r="G110" i="4"/>
  <c r="I110" i="4" s="1"/>
  <c r="G118" i="4"/>
  <c r="I118" i="4" s="1"/>
  <c r="G126" i="4"/>
  <c r="I126" i="4" s="1"/>
  <c r="G134" i="4"/>
  <c r="I134" i="4" s="1"/>
  <c r="G143" i="4"/>
  <c r="I143" i="4" s="1"/>
  <c r="G151" i="4"/>
  <c r="I151" i="4" s="1"/>
  <c r="G159" i="4"/>
  <c r="I159" i="4" s="1"/>
  <c r="H160" i="4"/>
  <c r="G165" i="4"/>
  <c r="I165" i="4" s="1"/>
  <c r="H170" i="4"/>
  <c r="I221" i="4"/>
  <c r="G164" i="4"/>
  <c r="I164" i="4" s="1"/>
  <c r="G171" i="4"/>
  <c r="I171" i="4" s="1"/>
  <c r="G178" i="4"/>
  <c r="I178" i="4" s="1"/>
  <c r="G194" i="4"/>
  <c r="I194" i="4" s="1"/>
  <c r="H221" i="4"/>
  <c r="G227" i="4"/>
  <c r="B240" i="4"/>
  <c r="B29" i="2" s="1"/>
  <c r="F213" i="4"/>
  <c r="I231" i="4"/>
  <c r="I239" i="4"/>
  <c r="G254" i="4"/>
  <c r="B255" i="4"/>
  <c r="B32" i="2" s="1"/>
  <c r="F32" i="2" s="1"/>
  <c r="G314" i="4"/>
  <c r="B323" i="4"/>
  <c r="G198" i="4"/>
  <c r="I198" i="4" s="1"/>
  <c r="G216" i="4"/>
  <c r="I216" i="4" s="1"/>
  <c r="H227" i="4"/>
  <c r="G233" i="4"/>
  <c r="D263" i="4"/>
  <c r="D33" i="2" s="1"/>
  <c r="D312" i="4"/>
  <c r="D329" i="4" s="1"/>
  <c r="D323" i="4"/>
  <c r="G181" i="4"/>
  <c r="I181" i="4" s="1"/>
  <c r="G189" i="4"/>
  <c r="I189" i="4" s="1"/>
  <c r="G197" i="4"/>
  <c r="I197" i="4" s="1"/>
  <c r="G205" i="4"/>
  <c r="I205" i="4" s="1"/>
  <c r="G215" i="4"/>
  <c r="G224" i="4"/>
  <c r="G230" i="4"/>
  <c r="H233" i="4"/>
  <c r="I245" i="4"/>
  <c r="G247" i="4"/>
  <c r="E263" i="4"/>
  <c r="E312" i="4"/>
  <c r="G163" i="4"/>
  <c r="I163" i="4" s="1"/>
  <c r="G172" i="4"/>
  <c r="I172" i="4" s="1"/>
  <c r="G180" i="4"/>
  <c r="I180" i="4" s="1"/>
  <c r="G188" i="4"/>
  <c r="I188" i="4" s="1"/>
  <c r="G196" i="4"/>
  <c r="I196" i="4" s="1"/>
  <c r="G204" i="4"/>
  <c r="I204" i="4" s="1"/>
  <c r="B222" i="4"/>
  <c r="B27" i="2" s="1"/>
  <c r="F27" i="2" s="1"/>
  <c r="H228" i="4"/>
  <c r="F264" i="4"/>
  <c r="F312" i="4"/>
  <c r="F329" i="4" s="1"/>
  <c r="F323" i="4"/>
  <c r="I229" i="4"/>
  <c r="I232" i="4"/>
  <c r="G202" i="4"/>
  <c r="I202" i="4" s="1"/>
  <c r="G211" i="4"/>
  <c r="I211" i="4" s="1"/>
  <c r="G220" i="4"/>
  <c r="I220" i="4" s="1"/>
  <c r="H232" i="4"/>
  <c r="G237" i="4"/>
  <c r="E247" i="4"/>
  <c r="E264" i="4" s="1"/>
  <c r="C264" i="4"/>
  <c r="F263" i="4"/>
  <c r="B263" i="4"/>
  <c r="B33" i="2" s="1"/>
  <c r="I228" i="4"/>
  <c r="G234" i="4"/>
  <c r="I234" i="4" s="1"/>
  <c r="H237" i="4"/>
  <c r="G249" i="4"/>
  <c r="B252" i="4"/>
  <c r="B31" i="2" s="1"/>
  <c r="F31" i="2" s="1"/>
  <c r="E278" i="4"/>
  <c r="E329" i="4"/>
  <c r="I292" i="4"/>
  <c r="I300" i="4"/>
  <c r="G308" i="4"/>
  <c r="I308" i="4" s="1"/>
  <c r="H311" i="4"/>
  <c r="I317" i="4"/>
  <c r="I326" i="4"/>
  <c r="G238" i="4"/>
  <c r="G250" i="4"/>
  <c r="I250" i="4" s="1"/>
  <c r="H254" i="4"/>
  <c r="H255" i="4" s="1"/>
  <c r="C33" i="1" s="1"/>
  <c r="G260" i="4"/>
  <c r="G272" i="4"/>
  <c r="H276" i="4"/>
  <c r="I276" i="4" s="1"/>
  <c r="G285" i="4"/>
  <c r="H289" i="4"/>
  <c r="I289" i="4" s="1"/>
  <c r="G294" i="4"/>
  <c r="G302" i="4"/>
  <c r="I302" i="4" s="1"/>
  <c r="I310" i="4"/>
  <c r="H314" i="4"/>
  <c r="H230" i="4"/>
  <c r="G235" i="4"/>
  <c r="I235" i="4" s="1"/>
  <c r="H238" i="4"/>
  <c r="G246" i="4"/>
  <c r="H250" i="4"/>
  <c r="H252" i="4" s="1"/>
  <c r="C32" i="1" s="1"/>
  <c r="G257" i="4"/>
  <c r="H260" i="4"/>
  <c r="G267" i="4"/>
  <c r="H272" i="4"/>
  <c r="B278" i="4"/>
  <c r="B36" i="2" s="1"/>
  <c r="F36" i="2" s="1"/>
  <c r="H285" i="4"/>
  <c r="G291" i="4"/>
  <c r="I291" i="4" s="1"/>
  <c r="H294" i="4"/>
  <c r="I316" i="4"/>
  <c r="B327" i="4"/>
  <c r="G325" i="4"/>
  <c r="H246" i="4"/>
  <c r="H247" i="4" s="1"/>
  <c r="H257" i="4"/>
  <c r="H263" i="4" s="1"/>
  <c r="C34" i="1" s="1"/>
  <c r="G262" i="4"/>
  <c r="I262" i="4" s="1"/>
  <c r="H267" i="4"/>
  <c r="H268" i="4" s="1"/>
  <c r="C35" i="1" s="1"/>
  <c r="G278" i="4"/>
  <c r="B37" i="1" s="1"/>
  <c r="I296" i="4"/>
  <c r="I304" i="4"/>
  <c r="B312" i="4"/>
  <c r="H325" i="4"/>
  <c r="H327" i="4" s="1"/>
  <c r="C327" i="4"/>
  <c r="G259" i="4"/>
  <c r="H262" i="4"/>
  <c r="G271" i="4"/>
  <c r="H275" i="4"/>
  <c r="G284" i="4"/>
  <c r="H288" i="4"/>
  <c r="G293" i="4"/>
  <c r="H296" i="4"/>
  <c r="G301" i="4"/>
  <c r="H304" i="4"/>
  <c r="I309" i="4"/>
  <c r="C312" i="4"/>
  <c r="C329" i="4" s="1"/>
  <c r="I318" i="4"/>
  <c r="H259" i="4"/>
  <c r="H271" i="4"/>
  <c r="G277" i="4"/>
  <c r="I277" i="4" s="1"/>
  <c r="H284" i="4"/>
  <c r="G290" i="4"/>
  <c r="I290" i="4" s="1"/>
  <c r="H293" i="4"/>
  <c r="G298" i="4"/>
  <c r="I298" i="4" s="1"/>
  <c r="H301" i="4"/>
  <c r="G306" i="4"/>
  <c r="I306" i="4" s="1"/>
  <c r="H309" i="4"/>
  <c r="G315" i="4"/>
  <c r="H318" i="4"/>
  <c r="I251" i="4"/>
  <c r="I261" i="4"/>
  <c r="B273" i="4"/>
  <c r="B35" i="2" s="1"/>
  <c r="F35" i="2" s="1"/>
  <c r="B286" i="4"/>
  <c r="I295" i="4"/>
  <c r="H298" i="4"/>
  <c r="G303" i="4"/>
  <c r="I303" i="4" s="1"/>
  <c r="H306" i="4"/>
  <c r="G311" i="4"/>
  <c r="H315" i="4"/>
  <c r="G320" i="4"/>
  <c r="I320" i="4" s="1"/>
  <c r="C323" i="4"/>
  <c r="H38" i="3" l="1"/>
  <c r="H264" i="4"/>
  <c r="C31" i="1"/>
  <c r="H312" i="4"/>
  <c r="I285" i="4"/>
  <c r="B264" i="4"/>
  <c r="G206" i="4"/>
  <c r="B26" i="1" s="1"/>
  <c r="D26" i="1" s="1"/>
  <c r="I170" i="4"/>
  <c r="I206" i="4" s="1"/>
  <c r="E65" i="4"/>
  <c r="H278" i="4"/>
  <c r="C37" i="1" s="1"/>
  <c r="I272" i="4"/>
  <c r="I249" i="4"/>
  <c r="I252" i="4" s="1"/>
  <c r="G252" i="4"/>
  <c r="B32" i="1" s="1"/>
  <c r="D32" i="1" s="1"/>
  <c r="I237" i="4"/>
  <c r="G138" i="4"/>
  <c r="I70" i="4"/>
  <c r="I138" i="4" s="1"/>
  <c r="H222" i="4"/>
  <c r="C28" i="1" s="1"/>
  <c r="D241" i="4"/>
  <c r="D23" i="2"/>
  <c r="D37" i="2" s="1"/>
  <c r="G56" i="4"/>
  <c r="B19" i="1" s="1"/>
  <c r="D19" i="1" s="1"/>
  <c r="I49" i="4"/>
  <c r="I56" i="4" s="1"/>
  <c r="G18" i="4"/>
  <c r="I12" i="4"/>
  <c r="I18" i="4" s="1"/>
  <c r="B31" i="1"/>
  <c r="D31" i="1" s="1"/>
  <c r="B241" i="4"/>
  <c r="B23" i="2"/>
  <c r="F23" i="2" s="1"/>
  <c r="G312" i="4"/>
  <c r="I325" i="4"/>
  <c r="I327" i="4" s="1"/>
  <c r="E45" i="2" s="1"/>
  <c r="G327" i="4"/>
  <c r="I267" i="4"/>
  <c r="I268" i="4" s="1"/>
  <c r="G268" i="4"/>
  <c r="B35" i="1" s="1"/>
  <c r="D35" i="1" s="1"/>
  <c r="H323" i="4"/>
  <c r="I260" i="4"/>
  <c r="I314" i="4"/>
  <c r="I323" i="4" s="1"/>
  <c r="E44" i="2" s="1"/>
  <c r="F44" i="2" s="1"/>
  <c r="G323" i="4"/>
  <c r="F29" i="2"/>
  <c r="F24" i="2"/>
  <c r="C63" i="4"/>
  <c r="C17" i="2"/>
  <c r="C21" i="2" s="1"/>
  <c r="G25" i="4"/>
  <c r="B11" i="1" s="1"/>
  <c r="D11" i="1" s="1"/>
  <c r="I23" i="4"/>
  <c r="I25" i="4" s="1"/>
  <c r="F241" i="4"/>
  <c r="F280" i="4" s="1"/>
  <c r="F331" i="4" s="1"/>
  <c r="H63" i="4"/>
  <c r="C18" i="1"/>
  <c r="C22" i="1" s="1"/>
  <c r="I284" i="4"/>
  <c r="I286" i="4" s="1"/>
  <c r="G286" i="4"/>
  <c r="G329" i="4" s="1"/>
  <c r="G59" i="4"/>
  <c r="B20" i="1" s="1"/>
  <c r="D20" i="1" s="1"/>
  <c r="I58" i="4"/>
  <c r="I59" i="4" s="1"/>
  <c r="B41" i="4"/>
  <c r="B65" i="4" s="1"/>
  <c r="B280" i="4" s="1"/>
  <c r="B331" i="4" s="1"/>
  <c r="B8" i="2"/>
  <c r="I288" i="4"/>
  <c r="I230" i="4"/>
  <c r="G240" i="4"/>
  <c r="B30" i="1" s="1"/>
  <c r="I227" i="4"/>
  <c r="H206" i="4"/>
  <c r="C26" i="1" s="1"/>
  <c r="G168" i="4"/>
  <c r="B25" i="1" s="1"/>
  <c r="D25" i="1" s="1"/>
  <c r="I140" i="4"/>
  <c r="I168" i="4" s="1"/>
  <c r="E241" i="4"/>
  <c r="H14" i="3"/>
  <c r="B329" i="4"/>
  <c r="B42" i="2"/>
  <c r="C8" i="2"/>
  <c r="C12" i="2" s="1"/>
  <c r="C41" i="4"/>
  <c r="C65" i="4" s="1"/>
  <c r="C280" i="4" s="1"/>
  <c r="C331" i="4" s="1"/>
  <c r="I271" i="4"/>
  <c r="I273" i="4" s="1"/>
  <c r="G273" i="4"/>
  <c r="B36" i="1" s="1"/>
  <c r="I301" i="4"/>
  <c r="I259" i="4"/>
  <c r="I257" i="4"/>
  <c r="G263" i="4"/>
  <c r="B34" i="1" s="1"/>
  <c r="D34" i="1" s="1"/>
  <c r="G225" i="4"/>
  <c r="B29" i="1" s="1"/>
  <c r="D29" i="1" s="1"/>
  <c r="I224" i="4"/>
  <c r="I225" i="4" s="1"/>
  <c r="G213" i="4"/>
  <c r="B27" i="1" s="1"/>
  <c r="D27" i="1" s="1"/>
  <c r="I208" i="4"/>
  <c r="I213" i="4" s="1"/>
  <c r="I311" i="4"/>
  <c r="H286" i="4"/>
  <c r="D37" i="1"/>
  <c r="I315" i="4"/>
  <c r="I275" i="4"/>
  <c r="I278" i="4" s="1"/>
  <c r="I294" i="4"/>
  <c r="I238" i="4"/>
  <c r="F33" i="2"/>
  <c r="G222" i="4"/>
  <c r="B28" i="1" s="1"/>
  <c r="D28" i="1" s="1"/>
  <c r="I215" i="4"/>
  <c r="I222" i="4" s="1"/>
  <c r="I233" i="4"/>
  <c r="I254" i="4"/>
  <c r="I255" i="4" s="1"/>
  <c r="G255" i="4"/>
  <c r="B33" i="1" s="1"/>
  <c r="D33" i="1" s="1"/>
  <c r="G40" i="4"/>
  <c r="B12" i="1" s="1"/>
  <c r="D12" i="1" s="1"/>
  <c r="I27" i="4"/>
  <c r="I40" i="4" s="1"/>
  <c r="D264" i="4"/>
  <c r="H138" i="4"/>
  <c r="B63" i="4"/>
  <c r="B17" i="2"/>
  <c r="H41" i="4"/>
  <c r="H65" i="4" s="1"/>
  <c r="C9" i="1"/>
  <c r="C13" i="1" s="1"/>
  <c r="G21" i="4"/>
  <c r="B10" i="1" s="1"/>
  <c r="D10" i="1" s="1"/>
  <c r="I20" i="4"/>
  <c r="I21" i="4" s="1"/>
  <c r="H273" i="4"/>
  <c r="C36" i="1" s="1"/>
  <c r="I293" i="4"/>
  <c r="I246" i="4"/>
  <c r="I247" i="4" s="1"/>
  <c r="H240" i="4"/>
  <c r="C30" i="1" s="1"/>
  <c r="C241" i="4"/>
  <c r="C23" i="2"/>
  <c r="D41" i="4"/>
  <c r="D65" i="4" s="1"/>
  <c r="D8" i="2"/>
  <c r="D12" i="2" s="1"/>
  <c r="F25" i="2"/>
  <c r="G47" i="4"/>
  <c r="I45" i="4"/>
  <c r="I47" i="4" s="1"/>
  <c r="D66" i="3"/>
  <c r="H51" i="3"/>
  <c r="H66" i="3" s="1"/>
  <c r="D280" i="4" l="1"/>
  <c r="D331" i="4" s="1"/>
  <c r="C37" i="2"/>
  <c r="C39" i="2" s="1"/>
  <c r="C48" i="2" s="1"/>
  <c r="G264" i="4"/>
  <c r="F8" i="2"/>
  <c r="F12" i="2" s="1"/>
  <c r="B12" i="2"/>
  <c r="B39" i="2" s="1"/>
  <c r="B48" i="2" s="1"/>
  <c r="D39" i="2"/>
  <c r="D48" i="2" s="1"/>
  <c r="F42" i="2"/>
  <c r="B46" i="2"/>
  <c r="I240" i="4"/>
  <c r="I241" i="4" s="1"/>
  <c r="I263" i="4"/>
  <c r="I264" i="4" s="1"/>
  <c r="D30" i="1"/>
  <c r="I329" i="4"/>
  <c r="I41" i="4"/>
  <c r="I65" i="4" s="1"/>
  <c r="E280" i="4"/>
  <c r="E331" i="4" s="1"/>
  <c r="D36" i="1"/>
  <c r="I63" i="4"/>
  <c r="H329" i="4"/>
  <c r="C38" i="1"/>
  <c r="C40" i="1" s="1"/>
  <c r="G41" i="4"/>
  <c r="G65" i="4" s="1"/>
  <c r="G280" i="4" s="1"/>
  <c r="G331" i="4" s="1"/>
  <c r="B9" i="1"/>
  <c r="G241" i="4"/>
  <c r="B24" i="1"/>
  <c r="D24" i="1" s="1"/>
  <c r="B21" i="2"/>
  <c r="B37" i="2" s="1"/>
  <c r="F17" i="2"/>
  <c r="F21" i="2" s="1"/>
  <c r="F37" i="2" s="1"/>
  <c r="G63" i="4"/>
  <c r="B18" i="1"/>
  <c r="H241" i="4"/>
  <c r="H280" i="4" s="1"/>
  <c r="H331" i="4" s="1"/>
  <c r="C24" i="1"/>
  <c r="I312" i="4"/>
  <c r="E43" i="2" s="1"/>
  <c r="D9" i="1" l="1"/>
  <c r="D13" i="1" s="1"/>
  <c r="B13" i="1"/>
  <c r="B22" i="1"/>
  <c r="B38" i="1" s="1"/>
  <c r="D18" i="1"/>
  <c r="D22" i="1" s="1"/>
  <c r="D38" i="1" s="1"/>
  <c r="I280" i="4"/>
  <c r="I331" i="4" s="1"/>
  <c r="F39" i="2"/>
  <c r="F43" i="2"/>
  <c r="F46" i="2" s="1"/>
  <c r="E46" i="2"/>
  <c r="E48" i="2" s="1"/>
  <c r="F48" i="2" l="1"/>
  <c r="I332" i="4" s="1"/>
  <c r="B40" i="1"/>
  <c r="D40" i="1"/>
</calcChain>
</file>

<file path=xl/sharedStrings.xml><?xml version="1.0" encoding="utf-8"?>
<sst xmlns="http://schemas.openxmlformats.org/spreadsheetml/2006/main" count="777" uniqueCount="696">
  <si>
    <t>PUGET SOUND ENERGY</t>
  </si>
  <si>
    <t>PERIODIC ALLOCATED RESULTS OF OPERATIONS</t>
  </si>
  <si>
    <t>(Spread is based on allocation factors developed for the 12 ME 12/31/2020)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</si>
  <si>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</si>
  <si>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</si>
  <si>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</si>
  <si>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</si>
  <si>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</si>
  <si>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</si>
  <si>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</si>
  <si>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</si>
  <si>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</si>
  <si>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</si>
  <si>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</si>
  <si>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</si>
  <si>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</si>
  <si>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</si>
  <si>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</si>
  <si>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</si>
  <si>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</si>
  <si>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</si>
  <si>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</si>
  <si>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</si>
  <si>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</si>
  <si>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</si>
  <si>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</si>
  <si>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</si>
  <si>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</si>
  <si>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</si>
  <si>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</si>
  <si>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</si>
  <si>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</si>
  <si>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</si>
  <si>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</si>
  <si>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</si>
  <si>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</si>
  <si>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</si>
  <si>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</si>
  <si>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</si>
  <si>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</si>
  <si>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</si>
  <si>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</si>
  <si>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</si>
  <si>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98 - ASC 815</t>
  </si>
  <si>
    <t>99 - OTHER INCOME</t>
  </si>
  <si>
    <t>999 - INTEREST</t>
  </si>
  <si>
    <t>9999 - EXTRAORDINARY ITEMS</t>
  </si>
  <si>
    <t>TOTAL NON-OPERATING INCOME</t>
  </si>
  <si>
    <t>NET INCOME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</si>
  <si>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</si>
  <si>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</si>
  <si>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</si>
  <si>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</si>
  <si>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</si>
  <si>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</si>
  <si>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</si>
  <si>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</si>
  <si>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</si>
  <si>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</si>
  <si>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</si>
  <si>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</si>
  <si>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</si>
  <si>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</si>
  <si>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</si>
  <si>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</si>
  <si>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</si>
  <si>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</si>
  <si>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</si>
  <si>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</si>
  <si>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</si>
  <si>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</si>
  <si>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</si>
  <si>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</si>
  <si>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</si>
  <si>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</si>
  <si>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</si>
  <si>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</si>
  <si>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</si>
  <si>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</si>
  <si>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</si>
  <si>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</si>
  <si>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</si>
  <si>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</si>
  <si>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</si>
  <si>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</si>
  <si>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</si>
  <si>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</si>
  <si>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</si>
  <si>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</si>
  <si>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27 -Other Operating Expenses</t>
  </si>
  <si>
    <t>(27) 4074 - Regulatory Credits</t>
  </si>
  <si>
    <t>(27) 4117 - Losses From Disposition Of Utility Plant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</si>
  <si>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</si>
  <si>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</si>
  <si>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</si>
  <si>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</si>
  <si>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</si>
  <si>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</si>
  <si>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</si>
  <si>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</si>
  <si>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</si>
  <si>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</si>
  <si>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</si>
  <si>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</si>
  <si>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</si>
  <si>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</si>
  <si>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INCOME STATEMENT DETAIL</t>
  </si>
  <si>
    <t>FM Account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</si>
  <si>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</si>
  <si>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</si>
  <si>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</si>
  <si>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</si>
  <si>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</si>
  <si>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</si>
  <si>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</si>
  <si>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</si>
  <si>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</si>
  <si>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</si>
  <si>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</si>
  <si>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</si>
  <si>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</si>
  <si>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</si>
  <si>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</si>
  <si>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</si>
  <si>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</si>
  <si>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</si>
  <si>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</si>
  <si>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</si>
  <si>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</si>
  <si>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</si>
  <si>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</si>
  <si>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</si>
  <si>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</si>
  <si>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</si>
  <si>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</si>
  <si>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</si>
  <si>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</si>
  <si>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</si>
  <si>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</si>
  <si>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</si>
  <si>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</si>
  <si>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</si>
  <si>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</si>
  <si>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</si>
  <si>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</si>
  <si>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</si>
  <si>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</si>
  <si>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</si>
  <si>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</si>
  <si>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</si>
  <si>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</si>
  <si>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</si>
  <si>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</si>
  <si>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</si>
  <si>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</si>
  <si>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</si>
  <si>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</si>
  <si>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</si>
  <si>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</si>
  <si>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</si>
  <si>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</si>
  <si>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</si>
  <si>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</si>
  <si>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</si>
  <si>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</si>
  <si>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</si>
  <si>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</si>
  <si>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</si>
  <si>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</si>
  <si>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</si>
  <si>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</si>
  <si>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</si>
  <si>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</si>
  <si>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</si>
  <si>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</si>
  <si>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</si>
  <si>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</si>
  <si>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</si>
  <si>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</si>
  <si>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</si>
  <si>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</si>
  <si>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</si>
  <si>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</si>
  <si>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</si>
  <si>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</si>
  <si>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</si>
  <si>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</si>
  <si>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</si>
  <si>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</si>
  <si>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</si>
  <si>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</si>
  <si>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</si>
  <si>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</si>
  <si>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</si>
  <si>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</si>
  <si>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</si>
  <si>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</si>
  <si>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</si>
  <si>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</si>
  <si>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</si>
  <si>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</si>
  <si>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</si>
  <si>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</si>
  <si>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</si>
  <si>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</si>
  <si>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</si>
  <si>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</si>
  <si>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</si>
  <si>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</si>
  <si>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</si>
  <si>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</si>
  <si>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</si>
  <si>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</si>
  <si>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</si>
  <si>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</si>
  <si>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</si>
  <si>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</si>
  <si>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</si>
  <si>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</si>
  <si>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</si>
  <si>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</si>
  <si>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</si>
  <si>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</si>
  <si>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</si>
  <si>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</si>
  <si>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</si>
  <si>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</si>
  <si>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</si>
  <si>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</si>
  <si>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</si>
  <si>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</si>
  <si>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</si>
  <si>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</si>
  <si>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</si>
  <si>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</si>
  <si>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</si>
  <si>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</si>
  <si>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</si>
  <si>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</si>
  <si>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</si>
  <si>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</si>
  <si>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</si>
  <si>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</si>
  <si>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</si>
  <si>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</si>
  <si>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</si>
  <si>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</si>
  <si>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</si>
  <si>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</si>
  <si>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</si>
  <si>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</si>
  <si>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</si>
  <si>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</si>
  <si>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</si>
  <si>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</si>
  <si>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</si>
  <si>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</si>
  <si>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</si>
  <si>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</si>
  <si>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</si>
  <si>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</si>
  <si>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</si>
  <si>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</si>
  <si>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</si>
  <si>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</si>
  <si>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</si>
  <si>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</si>
  <si>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</si>
  <si>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</si>
  <si>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</si>
  <si>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</si>
  <si>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</si>
  <si>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</si>
  <si>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</si>
  <si>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</si>
  <si>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</si>
  <si>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</si>
  <si>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</si>
  <si>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</si>
  <si>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</si>
  <si>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</si>
  <si>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</si>
  <si>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</si>
  <si>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</si>
  <si>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</si>
  <si>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</si>
  <si>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</si>
  <si>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</si>
  <si>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</si>
  <si>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</si>
  <si>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</si>
  <si>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</si>
  <si>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</si>
  <si>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</si>
  <si>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</si>
  <si>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</si>
  <si>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</si>
  <si>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</si>
  <si>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</si>
  <si>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</si>
  <si>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</si>
  <si>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</si>
  <si>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</si>
  <si>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</si>
  <si>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</si>
  <si>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</si>
  <si>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</si>
  <si>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</si>
  <si>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</si>
  <si>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</si>
  <si>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</si>
  <si>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</si>
  <si>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</si>
  <si>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</si>
  <si>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</si>
  <si>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</si>
  <si>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</si>
  <si>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</si>
  <si>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</si>
  <si>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</si>
  <si>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</si>
  <si>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</si>
  <si>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</si>
  <si>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</si>
  <si>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</si>
  <si>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</si>
  <si>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</si>
  <si>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</si>
  <si>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</si>
  <si>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</si>
  <si>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</si>
  <si>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</si>
  <si>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</si>
  <si>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</si>
  <si>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</si>
  <si>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</si>
  <si>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</si>
  <si>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841 - Operating Labor &amp; Expenses</t>
  </si>
  <si>
    <t>9841000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</si>
  <si>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</si>
  <si>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</si>
  <si>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</si>
  <si>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</si>
  <si>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</si>
  <si>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</si>
  <si>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</si>
  <si>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</si>
  <si>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</si>
  <si>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</si>
  <si>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</si>
  <si>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</si>
  <si>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</si>
  <si>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</si>
  <si>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</si>
  <si>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</si>
  <si>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</si>
  <si>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</si>
  <si>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</si>
  <si>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</si>
  <si>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</si>
  <si>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</si>
  <si>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</si>
  <si>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</si>
  <si>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</si>
  <si>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</si>
  <si>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</si>
  <si>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</si>
  <si>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</si>
  <si>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</si>
  <si>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</si>
  <si>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</si>
  <si>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</si>
  <si>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</si>
  <si>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</si>
  <si>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</si>
  <si>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</si>
  <si>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</si>
  <si>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</si>
  <si>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</si>
  <si>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</si>
  <si>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</si>
  <si>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</si>
  <si>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</si>
  <si>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</si>
  <si>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</si>
  <si>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</si>
  <si>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</si>
  <si>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</si>
  <si>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</si>
  <si>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</si>
  <si>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</si>
  <si>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</si>
  <si>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</si>
  <si>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</si>
  <si>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</si>
  <si>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</si>
  <si>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</si>
  <si>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</si>
  <si>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</si>
  <si>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</si>
  <si>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</si>
  <si>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</si>
  <si>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</si>
  <si>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</si>
  <si>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</si>
  <si>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</si>
  <si>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</si>
  <si>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</si>
  <si>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</si>
  <si>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</si>
  <si>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</si>
  <si>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</si>
  <si>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</si>
  <si>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</si>
  <si>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</si>
  <si>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</si>
  <si>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</si>
  <si>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</si>
  <si>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</si>
  <si>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</si>
  <si>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</si>
  <si>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</si>
  <si>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</si>
  <si>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</si>
  <si>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</si>
  <si>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</si>
  <si>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</si>
  <si>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</si>
  <si>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</si>
  <si>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</si>
  <si>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</si>
  <si>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</si>
  <si>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</si>
  <si>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</si>
  <si>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</si>
  <si>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</si>
  <si>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</si>
  <si>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</si>
  <si>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</si>
  <si>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</si>
  <si>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</si>
  <si>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</si>
  <si>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</si>
  <si>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</si>
  <si>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</si>
  <si>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</si>
  <si>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</si>
  <si>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</si>
  <si>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</si>
  <si>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</si>
  <si>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</si>
  <si>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</si>
  <si>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</si>
  <si>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</si>
  <si>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</si>
  <si>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</si>
  <si>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</si>
  <si>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</si>
  <si>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</si>
  <si>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</si>
  <si>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</si>
  <si>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</si>
  <si>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</si>
  <si>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</si>
  <si>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</si>
  <si>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</si>
  <si>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</si>
  <si>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</si>
  <si>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</si>
  <si>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</si>
  <si>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</si>
  <si>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</si>
  <si>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</si>
  <si>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</si>
  <si>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</si>
  <si>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</si>
  <si>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</si>
  <si>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</si>
  <si>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</si>
  <si>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</si>
  <si>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</si>
  <si>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</si>
  <si>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</si>
  <si>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</si>
  <si>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</si>
  <si>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</si>
  <si>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</si>
  <si>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</si>
  <si>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</si>
  <si>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</si>
  <si>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</si>
  <si>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</si>
  <si>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</si>
  <si>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</si>
  <si>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</si>
  <si>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</si>
  <si>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</si>
  <si>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</si>
  <si>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</si>
  <si>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</si>
  <si>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</si>
  <si>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</si>
  <si>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</si>
  <si>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</si>
  <si>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</si>
  <si>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</si>
  <si>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</si>
  <si>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</si>
  <si>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</si>
  <si>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</si>
  <si>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</si>
  <si>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</si>
  <si>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</si>
  <si>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</si>
  <si>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</si>
  <si>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</si>
  <si>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</si>
  <si>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</si>
  <si>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</si>
  <si>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</si>
  <si>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</si>
  <si>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</si>
  <si>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</si>
  <si>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9920*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</si>
  <si>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</si>
  <si>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</si>
  <si>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</si>
  <si>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</si>
  <si>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</si>
  <si>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</si>
  <si>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</si>
  <si>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</si>
  <si>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</si>
  <si>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</si>
  <si>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</si>
  <si>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</si>
  <si>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</si>
  <si>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</si>
  <si>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</si>
  <si>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</si>
  <si>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</si>
  <si>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</si>
  <si>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</si>
  <si>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</si>
  <si>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</si>
  <si>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</si>
  <si>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</si>
  <si>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</si>
  <si>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</si>
  <si>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</si>
  <si>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</si>
  <si>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</si>
  <si>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</si>
  <si>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</si>
  <si>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</si>
  <si>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</si>
  <si>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</si>
  <si>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</si>
  <si>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</si>
  <si>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</si>
  <si>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</si>
  <si>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</si>
  <si>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</si>
  <si>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</si>
  <si>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</si>
  <si>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</si>
  <si>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</si>
  <si>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</si>
  <si>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</si>
  <si>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</si>
  <si>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</si>
  <si>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</si>
  <si>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</si>
  <si>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</si>
  <si>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</si>
  <si>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</si>
  <si>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</si>
  <si>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</si>
  <si>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</si>
  <si>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</si>
  <si>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</si>
  <si>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</si>
  <si>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</si>
  <si>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</si>
  <si>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</si>
  <si>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</si>
  <si>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</si>
  <si>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</si>
  <si>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</si>
  <si>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</si>
  <si>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</si>
  <si>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</si>
  <si>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</si>
  <si>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</si>
  <si>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</si>
  <si>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</si>
  <si>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</si>
  <si>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</si>
  <si>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</si>
  <si>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</si>
  <si>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</si>
  <si>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</si>
  <si>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</si>
  <si>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</si>
  <si>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</si>
  <si>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</si>
  <si>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</si>
  <si>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</si>
  <si>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</si>
  <si>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</si>
  <si>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</si>
  <si>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ZW_OPERATING_INCOME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</si>
  <si>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</si>
  <si>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</si>
  <si>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</si>
  <si>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</si>
  <si>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</si>
  <si>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</si>
  <si>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</si>
  <si>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</si>
  <si>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</si>
  <si>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</si>
  <si>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</si>
  <si>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</si>
  <si>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</si>
  <si>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</si>
  <si>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</si>
  <si>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</si>
  <si>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</si>
  <si>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</si>
  <si>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</si>
  <si>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</si>
  <si>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</si>
  <si>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</si>
  <si>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</si>
  <si>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</si>
  <si>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</si>
  <si>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</si>
  <si>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</si>
  <si>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</si>
  <si>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</si>
  <si>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</si>
  <si>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</si>
  <si>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</si>
  <si>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</si>
  <si>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</si>
  <si>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</si>
  <si>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</si>
  <si>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</si>
  <si>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</si>
  <si>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</si>
  <si>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</si>
  <si>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</si>
  <si>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</si>
  <si>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</si>
  <si>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</si>
  <si>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</si>
  <si>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</si>
  <si>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</si>
  <si>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</si>
  <si>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</si>
  <si>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</si>
  <si>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</si>
  <si>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</si>
  <si>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</si>
  <si>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</si>
  <si>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</si>
  <si>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</si>
  <si>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</si>
  <si>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</si>
  <si>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</si>
  <si>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</si>
  <si>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</si>
  <si>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</si>
  <si>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</si>
  <si>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</si>
  <si>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</si>
  <si>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</si>
  <si>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</si>
  <si>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</si>
  <si>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</si>
  <si>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</si>
  <si>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</si>
  <si>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</si>
  <si>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</si>
  <si>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</si>
  <si>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</si>
  <si>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</si>
  <si>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</si>
  <si>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</si>
  <si>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</si>
  <si>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</si>
  <si>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</si>
  <si>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ZW_NON-OPERATING_INCOME</t>
  </si>
  <si>
    <t>ZW_WUTC_INCSTMT</t>
  </si>
  <si>
    <t>FOR THE MONTH ENDED November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</si>
</sst>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  &quot;@"/>
    <numFmt numFmtId="170" formatCode="&quot;               &quot;@"/>
    <numFmt numFmtId="171" formatCode="&quot;           &quot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6" fillId="0" borderId="5" xfId="0" quotePrefix="1" applyNumberFormat="1" applyFont="1" applyFill="1" applyBorder="1" applyAlignment="1">
      <alignment horizontal="left"/>
    </xf>
    <xf numFmtId="37" fontId="6" fillId="0" borderId="0" xfId="0" applyNumberFormat="1" applyFont="1" applyFill="1" applyBorder="1"/>
    <xf numFmtId="37" fontId="6" fillId="0" borderId="6" xfId="0" applyNumberFormat="1" applyFont="1" applyFill="1" applyBorder="1"/>
    <xf numFmtId="164" fontId="6" fillId="0" borderId="5" xfId="0" applyNumberFormat="1" applyFont="1" applyFill="1" applyBorder="1"/>
    <xf numFmtId="165" fontId="6" fillId="0" borderId="0" xfId="0" applyNumberFormat="1" applyFont="1" applyFill="1"/>
    <xf numFmtId="165" fontId="6" fillId="0" borderId="6" xfId="0" applyNumberFormat="1" applyFont="1" applyFill="1" applyBorder="1"/>
    <xf numFmtId="166" fontId="6" fillId="0" borderId="0" xfId="0" applyNumberFormat="1" applyFont="1" applyFill="1"/>
    <xf numFmtId="166" fontId="6" fillId="0" borderId="7" xfId="0" applyNumberFormat="1" applyFont="1" applyFill="1" applyBorder="1"/>
    <xf numFmtId="166" fontId="6" fillId="0" borderId="8" xfId="0" applyNumberFormat="1" applyFont="1" applyFill="1" applyBorder="1"/>
    <xf numFmtId="37" fontId="6" fillId="0" borderId="9" xfId="0" applyNumberFormat="1" applyFont="1" applyFill="1" applyBorder="1"/>
    <xf numFmtId="165" fontId="6" fillId="0" borderId="0" xfId="0" applyNumberFormat="1" applyFont="1" applyFill="1" applyBorder="1"/>
    <xf numFmtId="166" fontId="6" fillId="0" borderId="6" xfId="0" applyNumberFormat="1" applyFont="1" applyFill="1" applyBorder="1"/>
    <xf numFmtId="166" fontId="6" fillId="0" borderId="9" xfId="0" applyNumberFormat="1" applyFont="1" applyFill="1" applyBorder="1"/>
    <xf numFmtId="164" fontId="6" fillId="0" borderId="5" xfId="0" quotePrefix="1" applyNumberFormat="1" applyFont="1" applyBorder="1" applyAlignment="1">
      <alignment horizontal="left"/>
    </xf>
    <xf numFmtId="37" fontId="6" fillId="0" borderId="0" xfId="0" applyNumberFormat="1" applyFont="1" applyBorder="1"/>
    <xf numFmtId="37" fontId="6" fillId="0" borderId="6" xfId="0" applyNumberFormat="1" applyFont="1" applyBorder="1"/>
    <xf numFmtId="166" fontId="6" fillId="0" borderId="0" xfId="0" applyNumberFormat="1" applyFont="1"/>
    <xf numFmtId="164" fontId="6" fillId="0" borderId="5" xfId="0" applyNumberFormat="1" applyFont="1" applyBorder="1"/>
    <xf numFmtId="166" fontId="6" fillId="0" borderId="6" xfId="0" applyNumberFormat="1" applyFont="1" applyBorder="1"/>
    <xf numFmtId="166" fontId="6" fillId="0" borderId="7" xfId="0" applyNumberFormat="1" applyFont="1" applyBorder="1"/>
    <xf numFmtId="166" fontId="6" fillId="0" borderId="8" xfId="0" applyNumberFormat="1" applyFont="1" applyBorder="1"/>
    <xf numFmtId="166" fontId="6" fillId="0" borderId="9" xfId="0" applyNumberFormat="1" applyFont="1" applyBorder="1"/>
    <xf numFmtId="164" fontId="7" fillId="0" borderId="5" xfId="0" applyNumberFormat="1" applyFont="1" applyBorder="1"/>
    <xf numFmtId="165" fontId="8" fillId="0" borderId="0" xfId="0" applyNumberFormat="1" applyFont="1" applyBorder="1"/>
    <xf numFmtId="165" fontId="8" fillId="0" borderId="6" xfId="0" applyNumberFormat="1" applyFont="1" applyBorder="1"/>
    <xf numFmtId="164" fontId="3" fillId="0" borderId="5" xfId="0" quotePrefix="1" applyNumberFormat="1" applyFont="1" applyFill="1" applyBorder="1" applyAlignment="1">
      <alignment horizontal="left" vertical="center"/>
    </xf>
    <xf numFmtId="42" fontId="6" fillId="0" borderId="0" xfId="0" applyNumberFormat="1" applyFont="1" applyFill="1" applyBorder="1"/>
    <xf numFmtId="0" fontId="3" fillId="0" borderId="10" xfId="0" quotePrefix="1" applyNumberFormat="1" applyFont="1" applyFill="1" applyBorder="1" applyAlignment="1">
      <alignment horizontal="left" vertical="center"/>
    </xf>
    <xf numFmtId="42" fontId="6" fillId="0" borderId="8" xfId="0" applyNumberFormat="1" applyFont="1" applyFill="1" applyBorder="1"/>
    <xf numFmtId="37" fontId="1" fillId="0" borderId="9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7" fillId="0" borderId="11" xfId="0" applyNumberFormat="1" applyFont="1" applyBorder="1"/>
    <xf numFmtId="37" fontId="6" fillId="0" borderId="12" xfId="0" applyNumberFormat="1" applyFont="1" applyFill="1" applyBorder="1"/>
    <xf numFmtId="37" fontId="6" fillId="0" borderId="13" xfId="0" applyNumberFormat="1" applyFont="1" applyFill="1" applyBorder="1"/>
    <xf numFmtId="166" fontId="6" fillId="0" borderId="0" xfId="0" applyNumberFormat="1" applyFont="1" applyFill="1" applyBorder="1"/>
    <xf numFmtId="37" fontId="6" fillId="0" borderId="8" xfId="0" applyNumberFormat="1" applyFont="1" applyFill="1" applyBorder="1"/>
    <xf numFmtId="166" fontId="6" fillId="0" borderId="14" xfId="0" applyNumberFormat="1" applyFont="1" applyFill="1" applyBorder="1"/>
    <xf numFmtId="165" fontId="3" fillId="0" borderId="6" xfId="0" applyNumberFormat="1" applyFont="1" applyFill="1" applyBorder="1"/>
    <xf numFmtId="164" fontId="6" fillId="0" borderId="14" xfId="0" applyNumberFormat="1" applyFont="1" applyBorder="1"/>
    <xf numFmtId="164" fontId="3" fillId="0" borderId="5" xfId="0" applyNumberFormat="1" applyFont="1" applyBorder="1" applyAlignment="1">
      <alignment vertical="top"/>
    </xf>
    <xf numFmtId="165" fontId="8" fillId="0" borderId="0" xfId="0" applyNumberFormat="1" applyFont="1" applyFill="1" applyBorder="1"/>
    <xf numFmtId="165" fontId="8" fillId="0" borderId="6" xfId="0" applyNumberFormat="1" applyFont="1" applyFill="1" applyBorder="1"/>
    <xf numFmtId="164" fontId="0" fillId="0" borderId="10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0" fontId="3" fillId="0" borderId="0" xfId="0" applyFont="1" applyFill="1" applyAlignment="1">
      <alignment horizontal="centerContinuous"/>
    </xf>
    <xf numFmtId="0" fontId="6" fillId="0" borderId="0" xfId="0" applyFont="1" applyFill="1"/>
    <xf numFmtId="0" fontId="5" fillId="0" borderId="0" xfId="0" applyFont="1" applyAlignment="1">
      <alignment horizontal="centerContinuous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1" xfId="0" quotePrefix="1" applyNumberFormat="1" applyFont="1" applyFill="1" applyBorder="1" applyAlignment="1">
      <alignment horizontal="center" vertical="center" wrapText="1"/>
    </xf>
    <xf numFmtId="1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4" xfId="0" applyFont="1" applyFill="1" applyBorder="1"/>
    <xf numFmtId="0" fontId="6" fillId="0" borderId="6" xfId="0" applyFont="1" applyFill="1" applyBorder="1"/>
    <xf numFmtId="166" fontId="6" fillId="0" borderId="11" xfId="0" applyNumberFormat="1" applyFont="1" applyFill="1" applyBorder="1"/>
    <xf numFmtId="166" fontId="6" fillId="0" borderId="11" xfId="0" applyNumberFormat="1" applyFont="1" applyFill="1" applyBorder="1" applyAlignment="1">
      <alignment horizontal="center"/>
    </xf>
    <xf numFmtId="10" fontId="6" fillId="0" borderId="11" xfId="0" applyNumberFormat="1" applyFont="1" applyFill="1" applyBorder="1"/>
    <xf numFmtId="167" fontId="6" fillId="0" borderId="0" xfId="0" applyNumberFormat="1" applyFont="1" applyFill="1"/>
    <xf numFmtId="42" fontId="6" fillId="0" borderId="5" xfId="0" applyNumberFormat="1" applyFont="1" applyFill="1" applyBorder="1"/>
    <xf numFmtId="0" fontId="6" fillId="0" borderId="5" xfId="0" applyNumberFormat="1" applyFont="1" applyFill="1" applyBorder="1" applyAlignment="1">
      <alignment horizontal="center"/>
    </xf>
    <xf numFmtId="10" fontId="6" fillId="0" borderId="5" xfId="0" applyNumberFormat="1" applyFont="1" applyFill="1" applyBorder="1" applyAlignment="1">
      <alignment horizontal="right" wrapText="1"/>
    </xf>
    <xf numFmtId="42" fontId="6" fillId="0" borderId="6" xfId="0" applyNumberFormat="1" applyFont="1" applyFill="1" applyBorder="1"/>
    <xf numFmtId="41" fontId="6" fillId="0" borderId="5" xfId="0" applyNumberFormat="1" applyFont="1" applyFill="1" applyBorder="1"/>
    <xf numFmtId="41" fontId="6" fillId="0" borderId="6" xfId="0" applyNumberFormat="1" applyFont="1" applyFill="1" applyBorder="1"/>
    <xf numFmtId="167" fontId="6" fillId="0" borderId="0" xfId="0" applyNumberFormat="1" applyFont="1" applyFill="1" applyAlignment="1">
      <alignment horizontal="left"/>
    </xf>
    <xf numFmtId="41" fontId="6" fillId="0" borderId="10" xfId="0" applyNumberFormat="1" applyFont="1" applyFill="1" applyBorder="1"/>
    <xf numFmtId="0" fontId="6" fillId="0" borderId="10" xfId="0" applyNumberFormat="1" applyFont="1" applyFill="1" applyBorder="1" applyAlignment="1">
      <alignment horizontal="center"/>
    </xf>
    <xf numFmtId="10" fontId="6" fillId="0" borderId="10" xfId="0" applyNumberFormat="1" applyFont="1" applyFill="1" applyBorder="1" applyAlignment="1">
      <alignment horizontal="right" wrapText="1"/>
    </xf>
    <xf numFmtId="165" fontId="6" fillId="0" borderId="5" xfId="0" applyNumberFormat="1" applyFont="1" applyFill="1" applyBorder="1"/>
    <xf numFmtId="10" fontId="6" fillId="0" borderId="5" xfId="0" applyNumberFormat="1" applyFont="1" applyFill="1" applyBorder="1"/>
    <xf numFmtId="167" fontId="6" fillId="0" borderId="0" xfId="0" applyNumberFormat="1" applyFont="1"/>
    <xf numFmtId="41" fontId="6" fillId="0" borderId="13" xfId="0" applyNumberFormat="1" applyFont="1" applyFill="1" applyBorder="1"/>
    <xf numFmtId="0" fontId="6" fillId="0" borderId="0" xfId="0" applyFont="1" applyFill="1" applyBorder="1"/>
    <xf numFmtId="0" fontId="6" fillId="0" borderId="14" xfId="0" quotePrefix="1" applyFont="1" applyFill="1" applyBorder="1" applyAlignment="1">
      <alignment horizontal="left"/>
    </xf>
    <xf numFmtId="0" fontId="6" fillId="0" borderId="5" xfId="0" applyFont="1" applyFill="1" applyBorder="1"/>
    <xf numFmtId="41" fontId="6" fillId="0" borderId="9" xfId="0" applyNumberFormat="1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7" xfId="0" applyFont="1" applyFill="1" applyBorder="1"/>
    <xf numFmtId="0" fontId="6" fillId="0" borderId="9" xfId="0" applyFont="1" applyFill="1" applyBorder="1"/>
    <xf numFmtId="10" fontId="6" fillId="0" borderId="10" xfId="0" applyNumberFormat="1" applyFont="1" applyFill="1" applyBorder="1"/>
    <xf numFmtId="166" fontId="6" fillId="0" borderId="5" xfId="0" applyNumberFormat="1" applyFont="1" applyFill="1" applyBorder="1"/>
    <xf numFmtId="42" fontId="8" fillId="0" borderId="10" xfId="0" applyNumberFormat="1" applyFont="1" applyFill="1" applyBorder="1"/>
    <xf numFmtId="165" fontId="8" fillId="0" borderId="10" xfId="0" applyNumberFormat="1" applyFont="1" applyFill="1" applyBorder="1"/>
    <xf numFmtId="10" fontId="8" fillId="0" borderId="10" xfId="0" applyNumberFormat="1" applyFont="1" applyFill="1" applyBorder="1"/>
    <xf numFmtId="43" fontId="9" fillId="0" borderId="0" xfId="0" applyNumberFormat="1" applyFont="1"/>
    <xf numFmtId="0" fontId="6" fillId="0" borderId="11" xfId="0" applyFont="1" applyFill="1" applyBorder="1" applyAlignment="1">
      <alignment horizontal="center"/>
    </xf>
    <xf numFmtId="166" fontId="6" fillId="0" borderId="12" xfId="0" applyNumberFormat="1" applyFont="1" applyFill="1" applyBorder="1"/>
    <xf numFmtId="10" fontId="6" fillId="0" borderId="12" xfId="0" applyNumberFormat="1" applyFont="1" applyFill="1" applyBorder="1" applyAlignment="1">
      <alignment horizontal="center"/>
    </xf>
    <xf numFmtId="10" fontId="6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0" fontId="6" fillId="0" borderId="15" xfId="0" applyNumberFormat="1" applyFont="1" applyFill="1" applyBorder="1"/>
    <xf numFmtId="10" fontId="6" fillId="0" borderId="13" xfId="0" applyNumberFormat="1" applyFont="1" applyFill="1" applyBorder="1"/>
    <xf numFmtId="10" fontId="6" fillId="0" borderId="14" xfId="0" applyNumberFormat="1" applyFont="1" applyFill="1" applyBorder="1"/>
    <xf numFmtId="10" fontId="6" fillId="0" borderId="6" xfId="0" applyNumberFormat="1" applyFont="1" applyFill="1" applyBorder="1"/>
    <xf numFmtId="166" fontId="6" fillId="0" borderId="8" xfId="0" quotePrefix="1" applyNumberFormat="1" applyFont="1" applyFill="1" applyBorder="1" applyAlignment="1">
      <alignment horizontal="left"/>
    </xf>
    <xf numFmtId="10" fontId="6" fillId="0" borderId="7" xfId="0" applyNumberFormat="1" applyFont="1" applyFill="1" applyBorder="1"/>
    <xf numFmtId="10" fontId="6" fillId="0" borderId="9" xfId="0" applyNumberFormat="1" applyFont="1" applyFill="1" applyBorder="1"/>
    <xf numFmtId="0" fontId="11" fillId="0" borderId="0" xfId="0" applyFont="1" applyFill="1"/>
    <xf numFmtId="43" fontId="6" fillId="0" borderId="0" xfId="0" applyNumberFormat="1" applyFont="1" applyFill="1"/>
    <xf numFmtId="49" fontId="13" fillId="0" borderId="8" xfId="0" applyNumberFormat="1" applyFont="1" applyFill="1" applyBorder="1" applyAlignment="1">
      <alignment horizontal="center"/>
    </xf>
    <xf numFmtId="43" fontId="14" fillId="0" borderId="8" xfId="0" applyNumberFormat="1" applyFont="1" applyFill="1" applyBorder="1" applyAlignment="1">
      <alignment horizontal="center"/>
    </xf>
    <xf numFmtId="166" fontId="14" fillId="0" borderId="8" xfId="0" applyNumberFormat="1" applyFont="1" applyFill="1" applyBorder="1" applyAlignment="1">
      <alignment horizontal="center"/>
    </xf>
    <xf numFmtId="168" fontId="19" fillId="0" borderId="0" xfId="0" applyNumberFormat="1" applyFont="1" applyFill="1" applyAlignment="1">
      <alignment horizontal="left"/>
    </xf>
    <xf numFmtId="168" fontId="18" fillId="0" borderId="0" xfId="0" applyNumberFormat="1" applyFont="1" applyFill="1" applyAlignment="1">
      <alignment horizontal="left"/>
    </xf>
    <xf numFmtId="168" fontId="21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Alignment="1">
      <alignment horizontal="right"/>
    </xf>
    <xf numFmtId="41" fontId="14" fillId="0" borderId="12" xfId="0" applyNumberFormat="1" applyFont="1" applyFill="1" applyBorder="1" applyAlignment="1">
      <alignment horizontal="right"/>
    </xf>
    <xf numFmtId="168" fontId="17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right"/>
    </xf>
    <xf numFmtId="168" fontId="22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41" fontId="17" fillId="0" borderId="8" xfId="0" applyNumberFormat="1" applyFont="1" applyFill="1" applyBorder="1" applyAlignment="1">
      <alignment horizontal="right"/>
    </xf>
    <xf numFmtId="168" fontId="22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right"/>
    </xf>
    <xf numFmtId="49" fontId="15" fillId="0" borderId="0" xfId="0" applyNumberFormat="1" applyFont="1" applyFill="1" applyAlignment="1">
      <alignment horizontal="left" wrapText="1"/>
    </xf>
    <xf numFmtId="49" fontId="15" fillId="0" borderId="0" xfId="0" applyNumberFormat="1" applyFont="1" applyFill="1" applyAlignment="1">
      <alignment horizontal="right" wrapText="1"/>
    </xf>
    <xf numFmtId="168" fontId="12" fillId="0" borderId="0" xfId="0" applyNumberFormat="1" applyFont="1" applyFill="1" applyAlignment="1">
      <alignment horizontal="right"/>
    </xf>
    <xf numFmtId="168" fontId="16" fillId="0" borderId="0" xfId="0" applyNumberFormat="1" applyFont="1" applyFill="1" applyAlignment="1">
      <alignment horizontal="left"/>
    </xf>
    <xf numFmtId="168" fontId="17" fillId="0" borderId="0" xfId="0" applyNumberFormat="1" applyFont="1" applyFill="1" applyAlignment="1">
      <alignment horizontal="right"/>
    </xf>
    <xf numFmtId="0" fontId="17" fillId="0" borderId="0" xfId="0" applyFont="1" applyFill="1"/>
    <xf numFmtId="42" fontId="17" fillId="0" borderId="0" xfId="0" applyNumberFormat="1" applyFont="1" applyFill="1"/>
    <xf numFmtId="41" fontId="17" fillId="0" borderId="0" xfId="0" applyNumberFormat="1" applyFont="1" applyFill="1"/>
    <xf numFmtId="42" fontId="17" fillId="0" borderId="0" xfId="0" applyNumberFormat="1" applyFont="1" applyFill="1" applyAlignment="1">
      <alignment horizontal="right"/>
    </xf>
    <xf numFmtId="169" fontId="20" fillId="0" borderId="16" xfId="0" quotePrefix="1" applyNumberFormat="1" applyFont="1" applyFill="1" applyBorder="1" applyAlignment="1"/>
    <xf numFmtId="0" fontId="5" fillId="0" borderId="17" xfId="0" quotePrefix="1" applyFont="1" applyFill="1" applyBorder="1" applyAlignment="1">
      <alignment horizontal="left" vertical="center" indent="6"/>
    </xf>
    <xf numFmtId="168" fontId="15" fillId="0" borderId="0" xfId="0" applyNumberFormat="1" applyFont="1" applyFill="1" applyAlignment="1">
      <alignment horizontal="right"/>
    </xf>
    <xf numFmtId="41" fontId="18" fillId="0" borderId="3" xfId="0" applyNumberFormat="1" applyFont="1" applyFill="1" applyBorder="1" applyAlignment="1">
      <alignment horizontal="right"/>
    </xf>
    <xf numFmtId="170" fontId="20" fillId="0" borderId="16" xfId="0" quotePrefix="1" applyNumberFormat="1" applyFont="1" applyFill="1" applyBorder="1" applyAlignment="1"/>
    <xf numFmtId="168" fontId="0" fillId="0" borderId="0" xfId="0" applyNumberFormat="1" applyFill="1"/>
    <xf numFmtId="41" fontId="18" fillId="0" borderId="12" xfId="0" applyNumberFormat="1" applyFont="1" applyFill="1" applyBorder="1" applyAlignment="1">
      <alignment horizontal="right"/>
    </xf>
    <xf numFmtId="41" fontId="18" fillId="0" borderId="18" xfId="0" applyNumberFormat="1" applyFont="1" applyFill="1" applyBorder="1" applyAlignment="1">
      <alignment horizontal="right"/>
    </xf>
    <xf numFmtId="168" fontId="17" fillId="0" borderId="8" xfId="0" applyNumberFormat="1" applyFont="1" applyFill="1" applyBorder="1" applyAlignment="1">
      <alignment horizontal="left"/>
    </xf>
    <xf numFmtId="41" fontId="17" fillId="0" borderId="12" xfId="0" applyNumberFormat="1" applyFont="1" applyFill="1" applyBorder="1" applyAlignment="1">
      <alignment horizontal="right"/>
    </xf>
    <xf numFmtId="41" fontId="17" fillId="0" borderId="19" xfId="0" applyNumberFormat="1" applyFont="1" applyFill="1" applyBorder="1" applyAlignment="1">
      <alignment horizontal="right"/>
    </xf>
    <xf numFmtId="41" fontId="13" fillId="0" borderId="0" xfId="0" applyNumberFormat="1" applyFont="1" applyFill="1" applyAlignment="1">
      <alignment horizontal="right"/>
    </xf>
    <xf numFmtId="0" fontId="23" fillId="0" borderId="17" xfId="0" quotePrefix="1" applyFont="1" applyFill="1" applyBorder="1" applyAlignment="1">
      <alignment horizontal="left" vertical="center" indent="6"/>
    </xf>
    <xf numFmtId="42" fontId="18" fillId="0" borderId="18" xfId="0" applyNumberFormat="1" applyFont="1" applyFill="1" applyBorder="1" applyAlignment="1">
      <alignment horizontal="right"/>
    </xf>
    <xf numFmtId="0" fontId="14" fillId="0" borderId="17" xfId="0" quotePrefix="1" applyFont="1" applyFill="1" applyBorder="1" applyAlignment="1">
      <alignment horizontal="left" vertical="center" indent="6"/>
    </xf>
    <xf numFmtId="42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pane xSplit="1" ySplit="7" topLeftCell="B23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9.140625" defaultRowHeight="15" x14ac:dyDescent="0.25"/>
  <cols>
    <col min="1" max="1" width="55.5703125" customWidth="1"/>
    <col min="2" max="2" width="15" customWidth="1"/>
    <col min="3" max="4" width="15" bestFit="1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1</v>
      </c>
      <c r="B2" s="2"/>
      <c r="C2" s="2"/>
      <c r="D2" s="2"/>
    </row>
    <row r="3" spans="1:4" x14ac:dyDescent="0.25">
      <c r="A3" s="1" t="s">
        <v>695</v>
      </c>
      <c r="B3" s="1"/>
      <c r="C3" s="1"/>
      <c r="D3" s="1"/>
    </row>
    <row r="4" spans="1:4" x14ac:dyDescent="0.25">
      <c r="A4" s="3"/>
      <c r="B4" s="2"/>
      <c r="C4" s="2"/>
      <c r="D4" s="2"/>
    </row>
    <row r="5" spans="1:4" x14ac:dyDescent="0.25">
      <c r="A5" s="4"/>
      <c r="B5" s="4"/>
      <c r="C5" s="4"/>
      <c r="D5" s="4"/>
    </row>
    <row r="6" spans="1:4" x14ac:dyDescent="0.25">
      <c r="A6" s="4" t="s">
        <v>2</v>
      </c>
      <c r="B6" s="4"/>
      <c r="C6" s="4"/>
      <c r="D6" s="4"/>
    </row>
    <row r="7" spans="1:4" x14ac:dyDescent="0.25">
      <c r="A7" s="5"/>
      <c r="B7" s="6" t="s">
        <v>3</v>
      </c>
      <c r="C7" s="7" t="s">
        <v>4</v>
      </c>
      <c r="D7" s="8" t="s">
        <v>5</v>
      </c>
    </row>
    <row r="8" spans="1:4" x14ac:dyDescent="0.25">
      <c r="A8" s="9" t="s">
        <v>6</v>
      </c>
      <c r="B8" s="10"/>
      <c r="C8" s="10"/>
      <c r="D8" s="11"/>
    </row>
    <row r="9" spans="1:4" x14ac:dyDescent="0.25">
      <c r="A9" s="12" t="s">
        <v>7</v>
      </c>
      <c r="B9" s="13">
        <f>+'Unallocated Detail'!G18</f>
        <v>211918721.47</v>
      </c>
      <c r="C9" s="13">
        <f>+'Unallocated Detail'!H18</f>
        <v>114537004.55999999</v>
      </c>
      <c r="D9" s="14">
        <f>SUM(B9:C9)</f>
        <v>326455726.02999997</v>
      </c>
    </row>
    <row r="10" spans="1:4" x14ac:dyDescent="0.25">
      <c r="A10" s="12" t="s">
        <v>8</v>
      </c>
      <c r="B10" s="15">
        <f>+'Unallocated Detail'!G21</f>
        <v>31996.52</v>
      </c>
      <c r="C10" s="15">
        <f>+'Unallocated Detail'!H21</f>
        <v>0</v>
      </c>
      <c r="D10" s="11">
        <f>SUM(B10:C10)</f>
        <v>31996.52</v>
      </c>
    </row>
    <row r="11" spans="1:4" x14ac:dyDescent="0.25">
      <c r="A11" s="12" t="s">
        <v>9</v>
      </c>
      <c r="B11" s="15">
        <f>+'Unallocated Detail'!G25</f>
        <v>30597923.810000002</v>
      </c>
      <c r="C11" s="15">
        <f>+'Unallocated Detail'!H25</f>
        <v>0</v>
      </c>
      <c r="D11" s="11">
        <f>SUM(B11:C11)</f>
        <v>30597923.810000002</v>
      </c>
    </row>
    <row r="12" spans="1:4" x14ac:dyDescent="0.25">
      <c r="A12" s="12" t="s">
        <v>10</v>
      </c>
      <c r="B12" s="16">
        <f>+'Unallocated Detail'!G40</f>
        <v>10902850.35</v>
      </c>
      <c r="C12" s="17">
        <f>+'Unallocated Detail'!H40</f>
        <v>2155393.25</v>
      </c>
      <c r="D12" s="18">
        <f>SUM(B12:C12)</f>
        <v>13058243.6</v>
      </c>
    </row>
    <row r="13" spans="1:4" x14ac:dyDescent="0.25">
      <c r="A13" s="12" t="s">
        <v>11</v>
      </c>
      <c r="B13" s="19">
        <f>SUM(B9:B12)</f>
        <v>253451492.15000001</v>
      </c>
      <c r="C13" s="19">
        <f>SUM(C9:C12)</f>
        <v>116692397.80999999</v>
      </c>
      <c r="D13" s="14">
        <f>SUM(D9:D12)</f>
        <v>370143889.95999998</v>
      </c>
    </row>
    <row r="14" spans="1:4" x14ac:dyDescent="0.25">
      <c r="A14" s="9" t="s">
        <v>12</v>
      </c>
      <c r="B14" s="10"/>
      <c r="C14" s="10"/>
      <c r="D14" s="11"/>
    </row>
    <row r="15" spans="1:4" x14ac:dyDescent="0.25">
      <c r="A15" s="9" t="s">
        <v>13</v>
      </c>
      <c r="B15" s="10"/>
      <c r="C15" s="10"/>
      <c r="D15" s="11"/>
    </row>
    <row r="16" spans="1:4" x14ac:dyDescent="0.25">
      <c r="A16" s="9" t="s">
        <v>14</v>
      </c>
      <c r="B16" s="10"/>
      <c r="C16" s="10"/>
      <c r="D16" s="11"/>
    </row>
    <row r="17" spans="1:4" x14ac:dyDescent="0.25">
      <c r="A17" s="9" t="s">
        <v>15</v>
      </c>
      <c r="B17" s="10"/>
      <c r="C17" s="10"/>
      <c r="D17" s="11"/>
    </row>
    <row r="18" spans="1:4" x14ac:dyDescent="0.25">
      <c r="A18" s="12" t="s">
        <v>16</v>
      </c>
      <c r="B18" s="13">
        <f>+'Unallocated Detail'!G47</f>
        <v>26425706.299999997</v>
      </c>
      <c r="C18" s="13">
        <f>+'Unallocated Detail'!H47</f>
        <v>0</v>
      </c>
      <c r="D18" s="14">
        <f>B18+C18</f>
        <v>26425706.299999997</v>
      </c>
    </row>
    <row r="19" spans="1:4" x14ac:dyDescent="0.25">
      <c r="A19" s="12" t="s">
        <v>17</v>
      </c>
      <c r="B19" s="15">
        <f>+'Unallocated Detail'!G56</f>
        <v>71353817.519999996</v>
      </c>
      <c r="C19" s="15">
        <f>+'Unallocated Detail'!H56</f>
        <v>46691666.07</v>
      </c>
      <c r="D19" s="20">
        <f>B19+C19</f>
        <v>118045483.59</v>
      </c>
    </row>
    <row r="20" spans="1:4" x14ac:dyDescent="0.25">
      <c r="A20" s="12" t="s">
        <v>18</v>
      </c>
      <c r="B20" s="15">
        <f>+'Unallocated Detail'!G59</f>
        <v>12412232.689999999</v>
      </c>
      <c r="C20" s="15">
        <f>+'Unallocated Detail'!H59</f>
        <v>0</v>
      </c>
      <c r="D20" s="20">
        <f>B20+C20</f>
        <v>12412232.689999999</v>
      </c>
    </row>
    <row r="21" spans="1:4" x14ac:dyDescent="0.25">
      <c r="A21" s="12" t="s">
        <v>19</v>
      </c>
      <c r="B21" s="16">
        <f>+'Unallocated Detail'!G62</f>
        <v>-6605467.5199999996</v>
      </c>
      <c r="C21" s="17">
        <f>+'Unallocated Detail'!H62</f>
        <v>0</v>
      </c>
      <c r="D21" s="21">
        <f>B21+C21</f>
        <v>-6605467.5199999996</v>
      </c>
    </row>
    <row r="22" spans="1:4" x14ac:dyDescent="0.25">
      <c r="A22" s="12" t="s">
        <v>20</v>
      </c>
      <c r="B22" s="19">
        <f>SUM(B18:B21)</f>
        <v>103586288.98999999</v>
      </c>
      <c r="C22" s="19">
        <f>SUM(C18:C21)</f>
        <v>46691666.07</v>
      </c>
      <c r="D22" s="14">
        <f>SUM(D18:D21)</f>
        <v>150277955.05999997</v>
      </c>
    </row>
    <row r="23" spans="1:4" x14ac:dyDescent="0.25">
      <c r="A23" s="22" t="s">
        <v>21</v>
      </c>
      <c r="B23" s="23"/>
      <c r="C23" s="23"/>
      <c r="D23" s="24"/>
    </row>
    <row r="24" spans="1:4" x14ac:dyDescent="0.25">
      <c r="A24" s="12" t="s">
        <v>22</v>
      </c>
      <c r="B24" s="13">
        <f>+'Unallocated Detail'!G138</f>
        <v>9295792.4199999981</v>
      </c>
      <c r="C24" s="13">
        <f>+'Unallocated Detail'!H138</f>
        <v>403880.73</v>
      </c>
      <c r="D24" s="14">
        <f t="shared" ref="D24:D37" si="0">B24+C24</f>
        <v>9699673.1499999985</v>
      </c>
    </row>
    <row r="25" spans="1:4" x14ac:dyDescent="0.25">
      <c r="A25" s="12" t="s">
        <v>23</v>
      </c>
      <c r="B25" s="25">
        <f>+'Unallocated Detail'!G168</f>
        <v>2119371.15</v>
      </c>
      <c r="C25" s="25">
        <f>+'Unallocated Detail'!H168</f>
        <v>0</v>
      </c>
      <c r="D25" s="20">
        <f t="shared" si="0"/>
        <v>2119371.15</v>
      </c>
    </row>
    <row r="26" spans="1:4" x14ac:dyDescent="0.25">
      <c r="A26" s="12" t="s">
        <v>24</v>
      </c>
      <c r="B26" s="25">
        <f>+'Unallocated Detail'!G206</f>
        <v>6485330.2899999991</v>
      </c>
      <c r="C26" s="25">
        <f>+'Unallocated Detail'!H206</f>
        <v>4337452.13</v>
      </c>
      <c r="D26" s="20">
        <f t="shared" si="0"/>
        <v>10822782.419999998</v>
      </c>
    </row>
    <row r="27" spans="1:4" x14ac:dyDescent="0.25">
      <c r="A27" s="12" t="s">
        <v>25</v>
      </c>
      <c r="B27" s="25">
        <f>+'Unallocated Detail'!G213</f>
        <v>5722091.5200000005</v>
      </c>
      <c r="C27" s="25">
        <f>+'Unallocated Detail'!H213</f>
        <v>2593211.4</v>
      </c>
      <c r="D27" s="20">
        <f t="shared" si="0"/>
        <v>8315302.9199999999</v>
      </c>
    </row>
    <row r="28" spans="1:4" x14ac:dyDescent="0.25">
      <c r="A28" s="12" t="s">
        <v>26</v>
      </c>
      <c r="B28" s="25">
        <f>+'Unallocated Detail'!G222</f>
        <v>2523286.16</v>
      </c>
      <c r="C28" s="25">
        <f>+'Unallocated Detail'!H222</f>
        <v>439840.68</v>
      </c>
      <c r="D28" s="20">
        <f t="shared" si="0"/>
        <v>2963126.8400000003</v>
      </c>
    </row>
    <row r="29" spans="1:4" x14ac:dyDescent="0.25">
      <c r="A29" s="12" t="s">
        <v>27</v>
      </c>
      <c r="B29" s="25">
        <f>+'Unallocated Detail'!G225</f>
        <v>6892941.9100000001</v>
      </c>
      <c r="C29" s="25">
        <f>+'Unallocated Detail'!H225</f>
        <v>1949524.42</v>
      </c>
      <c r="D29" s="20">
        <f t="shared" si="0"/>
        <v>8842466.3300000001</v>
      </c>
    </row>
    <row r="30" spans="1:4" x14ac:dyDescent="0.25">
      <c r="A30" s="12" t="s">
        <v>28</v>
      </c>
      <c r="B30" s="25">
        <f>+'Unallocated Detail'!G240</f>
        <v>18594924.560249999</v>
      </c>
      <c r="C30" s="25">
        <f>+'Unallocated Detail'!H240</f>
        <v>8502696.5397499986</v>
      </c>
      <c r="D30" s="20">
        <f t="shared" si="0"/>
        <v>27097621.099999998</v>
      </c>
    </row>
    <row r="31" spans="1:4" x14ac:dyDescent="0.25">
      <c r="A31" s="12" t="s">
        <v>29</v>
      </c>
      <c r="B31" s="25">
        <f>+'Unallocated Detail'!G247</f>
        <v>31246259.880000003</v>
      </c>
      <c r="C31" s="25">
        <f>+'Unallocated Detail'!H247</f>
        <v>11770244.780000001</v>
      </c>
      <c r="D31" s="20">
        <f t="shared" si="0"/>
        <v>43016504.660000004</v>
      </c>
    </row>
    <row r="32" spans="1:4" x14ac:dyDescent="0.25">
      <c r="A32" s="12" t="s">
        <v>30</v>
      </c>
      <c r="B32" s="25">
        <f>+'Unallocated Detail'!G252</f>
        <v>8082711.51975</v>
      </c>
      <c r="C32" s="25">
        <f>+'Unallocated Detail'!H252</f>
        <v>3005252.4102500002</v>
      </c>
      <c r="D32" s="20">
        <f t="shared" si="0"/>
        <v>11087963.93</v>
      </c>
    </row>
    <row r="33" spans="1:4" x14ac:dyDescent="0.25">
      <c r="A33" s="12" t="s">
        <v>31</v>
      </c>
      <c r="B33" s="25">
        <f>+'Unallocated Detail'!G255</f>
        <v>1820536</v>
      </c>
      <c r="C33" s="25">
        <f>+'Unallocated Detail'!H255</f>
        <v>0</v>
      </c>
      <c r="D33" s="20">
        <f t="shared" si="0"/>
        <v>1820536</v>
      </c>
    </row>
    <row r="34" spans="1:4" x14ac:dyDescent="0.25">
      <c r="A34" s="26" t="s">
        <v>32</v>
      </c>
      <c r="B34" s="25">
        <f>+'Unallocated Detail'!G263</f>
        <v>-2072564.1800000002</v>
      </c>
      <c r="C34" s="25">
        <f>+'Unallocated Detail'!H263</f>
        <v>445617.93000000011</v>
      </c>
      <c r="D34" s="27">
        <f t="shared" si="0"/>
        <v>-1626946.25</v>
      </c>
    </row>
    <row r="35" spans="1:4" x14ac:dyDescent="0.25">
      <c r="A35" s="26" t="s">
        <v>33</v>
      </c>
      <c r="B35" s="25">
        <f>+'Unallocated Detail'!G268</f>
        <v>22352628.109999999</v>
      </c>
      <c r="C35" s="25">
        <f>+'Unallocated Detail'!H268</f>
        <v>11716708.739999998</v>
      </c>
      <c r="D35" s="27">
        <f t="shared" si="0"/>
        <v>34069336.849999994</v>
      </c>
    </row>
    <row r="36" spans="1:4" x14ac:dyDescent="0.25">
      <c r="A36" s="26" t="s">
        <v>34</v>
      </c>
      <c r="B36" s="25">
        <f>+'Unallocated Detail'!G273</f>
        <v>24494859.25</v>
      </c>
      <c r="C36" s="25">
        <f>+'Unallocated Detail'!H273</f>
        <v>4484550.8899999997</v>
      </c>
      <c r="D36" s="27">
        <f t="shared" si="0"/>
        <v>28979410.140000001</v>
      </c>
    </row>
    <row r="37" spans="1:4" x14ac:dyDescent="0.25">
      <c r="A37" s="26" t="s">
        <v>35</v>
      </c>
      <c r="B37" s="28">
        <f>+'Unallocated Detail'!G278</f>
        <v>-18507498.75</v>
      </c>
      <c r="C37" s="29">
        <f>+'Unallocated Detail'!H278</f>
        <v>243930.03000000119</v>
      </c>
      <c r="D37" s="30">
        <f t="shared" si="0"/>
        <v>-18263568.719999999</v>
      </c>
    </row>
    <row r="38" spans="1:4" x14ac:dyDescent="0.25">
      <c r="A38" s="22" t="s">
        <v>36</v>
      </c>
      <c r="B38" s="19">
        <f>SUM(B22:B37)</f>
        <v>222636958.82999998</v>
      </c>
      <c r="C38" s="19">
        <f>SUM(C22:C37)</f>
        <v>96584576.75</v>
      </c>
      <c r="D38" s="14">
        <f>SUM(D22:D37)</f>
        <v>319221535.57999992</v>
      </c>
    </row>
    <row r="39" spans="1:4" x14ac:dyDescent="0.25">
      <c r="A39" s="26"/>
      <c r="B39" s="23"/>
      <c r="C39" s="23"/>
      <c r="D39" s="24"/>
    </row>
    <row r="40" spans="1:4" ht="16.5" x14ac:dyDescent="0.35">
      <c r="A40" s="31" t="s">
        <v>37</v>
      </c>
      <c r="B40" s="32">
        <f>B13-B38</f>
        <v>30814533.320000023</v>
      </c>
      <c r="C40" s="32">
        <f>C13-C38</f>
        <v>20107821.059999987</v>
      </c>
      <c r="D40" s="33">
        <f>D13-D38</f>
        <v>50922354.380000055</v>
      </c>
    </row>
    <row r="41" spans="1:4" x14ac:dyDescent="0.25">
      <c r="A41" s="34"/>
      <c r="B41" s="35"/>
      <c r="C41" s="35"/>
      <c r="D41" s="11"/>
    </row>
    <row r="42" spans="1:4" x14ac:dyDescent="0.25">
      <c r="A42" s="36"/>
      <c r="B42" s="37"/>
      <c r="C42" s="37"/>
      <c r="D42" s="3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workbookViewId="0">
      <pane xSplit="1" ySplit="5" topLeftCell="B30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9.140625" defaultRowHeight="15" x14ac:dyDescent="0.25"/>
  <cols>
    <col min="1" max="1" width="40" bestFit="1" customWidth="1"/>
    <col min="2" max="2" width="17.5703125" style="40" customWidth="1"/>
    <col min="3" max="3" width="15.28515625" style="40" customWidth="1"/>
    <col min="4" max="4" width="15.42578125" style="40" customWidth="1"/>
    <col min="5" max="5" width="14.28515625" style="40" customWidth="1"/>
    <col min="6" max="6" width="15" style="40" bestFit="1" customWidth="1"/>
    <col min="8" max="8" width="12.28515625" bestFit="1" customWidth="1"/>
  </cols>
  <sheetData>
    <row r="1" spans="1:6" ht="18" customHeight="1" x14ac:dyDescent="0.25">
      <c r="A1" s="1" t="s">
        <v>0</v>
      </c>
      <c r="B1" s="39"/>
      <c r="C1" s="39"/>
      <c r="D1" s="39"/>
      <c r="E1" s="39"/>
      <c r="F1" s="39"/>
    </row>
    <row r="2" spans="1:6" ht="18" customHeight="1" x14ac:dyDescent="0.25">
      <c r="A2" s="1" t="s">
        <v>38</v>
      </c>
      <c r="B2" s="39"/>
      <c r="C2" s="39"/>
      <c r="D2" s="39"/>
      <c r="E2" s="39"/>
      <c r="F2" s="39"/>
    </row>
    <row r="3" spans="1:6" ht="18" customHeight="1" x14ac:dyDescent="0.25">
      <c r="A3" s="1" t="str">
        <f>Allocated!A3</f>
        <v>FOR THE MONTH ENDED November 30, 2021</v>
      </c>
      <c r="B3" s="39"/>
      <c r="C3" s="39"/>
      <c r="D3" s="39"/>
      <c r="E3" s="39"/>
      <c r="F3" s="39"/>
    </row>
    <row r="4" spans="1:6" ht="12" customHeight="1" x14ac:dyDescent="0.25"/>
    <row r="5" spans="1:6" ht="18" customHeight="1" x14ac:dyDescent="0.25">
      <c r="A5" s="5"/>
      <c r="B5" s="41" t="s">
        <v>3</v>
      </c>
      <c r="C5" s="41" t="s">
        <v>4</v>
      </c>
      <c r="D5" s="41" t="s">
        <v>39</v>
      </c>
      <c r="E5" s="41" t="s">
        <v>40</v>
      </c>
      <c r="F5" s="42" t="s">
        <v>5</v>
      </c>
    </row>
    <row r="6" spans="1:6" ht="18" customHeight="1" x14ac:dyDescent="0.25">
      <c r="A6" s="43" t="s">
        <v>41</v>
      </c>
      <c r="B6" s="44"/>
      <c r="C6" s="44"/>
      <c r="D6" s="44"/>
      <c r="E6" s="44"/>
      <c r="F6" s="45"/>
    </row>
    <row r="7" spans="1:6" ht="18" customHeight="1" x14ac:dyDescent="0.25">
      <c r="A7" s="22" t="s">
        <v>6</v>
      </c>
      <c r="B7" s="10"/>
      <c r="C7" s="10"/>
      <c r="D7" s="10"/>
      <c r="E7" s="10"/>
      <c r="F7" s="11"/>
    </row>
    <row r="8" spans="1:6" ht="18" customHeight="1" x14ac:dyDescent="0.25">
      <c r="A8" s="26" t="s">
        <v>7</v>
      </c>
      <c r="B8" s="19">
        <f>+'Unallocated Detail'!B18</f>
        <v>211918721.47</v>
      </c>
      <c r="C8" s="19">
        <f>+'Unallocated Detail'!C18</f>
        <v>114537004.55999999</v>
      </c>
      <c r="D8" s="19">
        <f>+'Unallocated Detail'!D18</f>
        <v>0</v>
      </c>
      <c r="E8" s="19">
        <v>0</v>
      </c>
      <c r="F8" s="14">
        <f>SUM(B8:E8)</f>
        <v>326455726.02999997</v>
      </c>
    </row>
    <row r="9" spans="1:6" ht="18" customHeight="1" x14ac:dyDescent="0.25">
      <c r="A9" s="26" t="s">
        <v>8</v>
      </c>
      <c r="B9" s="46">
        <f>+'Unallocated Detail'!B21</f>
        <v>31996.52</v>
      </c>
      <c r="C9" s="46">
        <f>+'Unallocated Detail'!C21</f>
        <v>0</v>
      </c>
      <c r="D9" s="46">
        <f>+'Unallocated Detail'!D21</f>
        <v>0</v>
      </c>
      <c r="E9" s="46">
        <v>0</v>
      </c>
      <c r="F9" s="20">
        <f>SUM(B9:E9)</f>
        <v>31996.52</v>
      </c>
    </row>
    <row r="10" spans="1:6" ht="18" customHeight="1" x14ac:dyDescent="0.25">
      <c r="A10" s="26" t="s">
        <v>9</v>
      </c>
      <c r="B10" s="46">
        <f>+'Unallocated Detail'!B25</f>
        <v>30597923.810000002</v>
      </c>
      <c r="C10" s="46">
        <f>+'Unallocated Detail'!C25</f>
        <v>0</v>
      </c>
      <c r="D10" s="46">
        <f>+'Unallocated Detail'!D25</f>
        <v>0</v>
      </c>
      <c r="E10" s="46">
        <v>0</v>
      </c>
      <c r="F10" s="20">
        <f>SUM(B10:E10)</f>
        <v>30597923.810000002</v>
      </c>
    </row>
    <row r="11" spans="1:6" ht="18" customHeight="1" x14ac:dyDescent="0.25">
      <c r="A11" s="26" t="s">
        <v>10</v>
      </c>
      <c r="B11" s="16">
        <f>+'Unallocated Detail'!B40</f>
        <v>10902850.35</v>
      </c>
      <c r="C11" s="47">
        <f>+'Unallocated Detail'!C40</f>
        <v>2155393.25</v>
      </c>
      <c r="D11" s="47">
        <f>+'Unallocated Detail'!D40</f>
        <v>0</v>
      </c>
      <c r="E11" s="17">
        <v>0</v>
      </c>
      <c r="F11" s="21">
        <f>SUM(B11:E11)</f>
        <v>13058243.6</v>
      </c>
    </row>
    <row r="12" spans="1:6" ht="18" customHeight="1" x14ac:dyDescent="0.25">
      <c r="A12" s="26" t="s">
        <v>11</v>
      </c>
      <c r="B12" s="19">
        <f>SUM(B8:B11)</f>
        <v>253451492.15000001</v>
      </c>
      <c r="C12" s="19">
        <f>SUM(C8:C11)</f>
        <v>116692397.80999999</v>
      </c>
      <c r="D12" s="19">
        <f>SUM(D8:D11)</f>
        <v>0</v>
      </c>
      <c r="E12" s="19">
        <f>SUM(E8:E11)</f>
        <v>0</v>
      </c>
      <c r="F12" s="14">
        <f>SUM(F8:F11)</f>
        <v>370143889.95999998</v>
      </c>
    </row>
    <row r="13" spans="1:6" ht="18" customHeight="1" x14ac:dyDescent="0.25">
      <c r="A13" s="22" t="s">
        <v>12</v>
      </c>
      <c r="B13" s="10"/>
      <c r="C13" s="10"/>
      <c r="D13" s="10"/>
      <c r="E13" s="10"/>
      <c r="F13" s="11"/>
    </row>
    <row r="14" spans="1:6" ht="18" customHeight="1" x14ac:dyDescent="0.25">
      <c r="A14" s="22" t="s">
        <v>13</v>
      </c>
      <c r="B14" s="10"/>
      <c r="C14" s="10"/>
      <c r="D14" s="10"/>
      <c r="E14" s="10"/>
      <c r="F14" s="11"/>
    </row>
    <row r="15" spans="1:6" ht="18" customHeight="1" x14ac:dyDescent="0.25">
      <c r="A15" s="22" t="s">
        <v>14</v>
      </c>
      <c r="B15" s="10"/>
      <c r="C15" s="10"/>
      <c r="D15" s="10"/>
      <c r="E15" s="10"/>
      <c r="F15" s="11"/>
    </row>
    <row r="16" spans="1:6" ht="18" customHeight="1" x14ac:dyDescent="0.25">
      <c r="A16" s="22" t="s">
        <v>15</v>
      </c>
      <c r="B16" s="10"/>
      <c r="C16" s="10"/>
      <c r="D16" s="10"/>
      <c r="E16" s="10"/>
      <c r="F16" s="11"/>
    </row>
    <row r="17" spans="1:6" ht="18" customHeight="1" x14ac:dyDescent="0.25">
      <c r="A17" s="26" t="s">
        <v>16</v>
      </c>
      <c r="B17" s="19">
        <f>+'Unallocated Detail'!B47</f>
        <v>26425706.299999997</v>
      </c>
      <c r="C17" s="19">
        <f>+'Unallocated Detail'!C47</f>
        <v>0</v>
      </c>
      <c r="D17" s="19">
        <f>+'Unallocated Detail'!D47</f>
        <v>0</v>
      </c>
      <c r="E17" s="19">
        <v>0</v>
      </c>
      <c r="F17" s="14">
        <f>SUM(B17:E17)</f>
        <v>26425706.299999997</v>
      </c>
    </row>
    <row r="18" spans="1:6" ht="18" customHeight="1" x14ac:dyDescent="0.25">
      <c r="A18" s="26" t="s">
        <v>17</v>
      </c>
      <c r="B18" s="46">
        <f>+'Unallocated Detail'!B56</f>
        <v>71353817.519999996</v>
      </c>
      <c r="C18" s="46">
        <f>+'Unallocated Detail'!C56</f>
        <v>46691666.07</v>
      </c>
      <c r="D18" s="46">
        <f>+'Unallocated Detail'!D56</f>
        <v>0</v>
      </c>
      <c r="E18" s="46">
        <v>0</v>
      </c>
      <c r="F18" s="20">
        <f>SUM(B18:E18)</f>
        <v>118045483.59</v>
      </c>
    </row>
    <row r="19" spans="1:6" ht="18" customHeight="1" x14ac:dyDescent="0.25">
      <c r="A19" s="26" t="s">
        <v>18</v>
      </c>
      <c r="B19" s="46">
        <f>+'Unallocated Detail'!B59</f>
        <v>12412232.689999999</v>
      </c>
      <c r="C19" s="46">
        <f>+'Unallocated Detail'!C59</f>
        <v>0</v>
      </c>
      <c r="D19" s="46">
        <f>+'Unallocated Detail'!D59</f>
        <v>0</v>
      </c>
      <c r="E19" s="46">
        <v>0</v>
      </c>
      <c r="F19" s="20">
        <f>SUM(B19:E19)</f>
        <v>12412232.689999999</v>
      </c>
    </row>
    <row r="20" spans="1:6" ht="18" customHeight="1" x14ac:dyDescent="0.25">
      <c r="A20" s="26" t="s">
        <v>19</v>
      </c>
      <c r="B20" s="16">
        <f>+'Unallocated Detail'!B62</f>
        <v>-6605467.5199999996</v>
      </c>
      <c r="C20" s="47">
        <f>+'Unallocated Detail'!C62</f>
        <v>0</v>
      </c>
      <c r="D20" s="47">
        <f>+'Unallocated Detail'!D62</f>
        <v>0</v>
      </c>
      <c r="E20" s="17">
        <v>0</v>
      </c>
      <c r="F20" s="21">
        <f>SUM(B20:E20)</f>
        <v>-6605467.5199999996</v>
      </c>
    </row>
    <row r="21" spans="1:6" ht="18" customHeight="1" x14ac:dyDescent="0.25">
      <c r="A21" s="26" t="s">
        <v>20</v>
      </c>
      <c r="B21" s="19">
        <f>SUM(B17:B20)</f>
        <v>103586288.98999999</v>
      </c>
      <c r="C21" s="19">
        <f>SUM(C17:C20)</f>
        <v>46691666.07</v>
      </c>
      <c r="D21" s="19">
        <f>SUM(D17:D20)</f>
        <v>0</v>
      </c>
      <c r="E21" s="19">
        <f>SUM(E17:E20)</f>
        <v>0</v>
      </c>
      <c r="F21" s="14">
        <f>SUM(F17:F20)</f>
        <v>150277955.05999997</v>
      </c>
    </row>
    <row r="22" spans="1:6" ht="18" customHeight="1" x14ac:dyDescent="0.25">
      <c r="A22" s="22" t="s">
        <v>21</v>
      </c>
      <c r="B22" s="10"/>
      <c r="C22" s="10"/>
      <c r="D22" s="10"/>
      <c r="E22" s="10"/>
      <c r="F22" s="11"/>
    </row>
    <row r="23" spans="1:6" ht="18" customHeight="1" x14ac:dyDescent="0.25">
      <c r="A23" s="26" t="s">
        <v>22</v>
      </c>
      <c r="B23" s="19">
        <f>+'Unallocated Detail'!B138</f>
        <v>9295792.4199999981</v>
      </c>
      <c r="C23" s="19">
        <f>+'Unallocated Detail'!C138</f>
        <v>403880.73</v>
      </c>
      <c r="D23" s="19">
        <f>+'Unallocated Detail'!D138</f>
        <v>0</v>
      </c>
      <c r="E23" s="19">
        <v>0</v>
      </c>
      <c r="F23" s="14">
        <f t="shared" ref="F23:F36" si="0">SUM(B23:E23)</f>
        <v>9699673.1499999985</v>
      </c>
    </row>
    <row r="24" spans="1:6" ht="18" customHeight="1" x14ac:dyDescent="0.25">
      <c r="A24" s="26" t="s">
        <v>23</v>
      </c>
      <c r="B24" s="48">
        <f>+'Unallocated Detail'!B168</f>
        <v>2119371.15</v>
      </c>
      <c r="C24" s="46">
        <f>+'Unallocated Detail'!C168</f>
        <v>0</v>
      </c>
      <c r="D24" s="46">
        <f>+'Unallocated Detail'!D168</f>
        <v>0</v>
      </c>
      <c r="E24" s="46">
        <v>0</v>
      </c>
      <c r="F24" s="20">
        <f t="shared" si="0"/>
        <v>2119371.15</v>
      </c>
    </row>
    <row r="25" spans="1:6" ht="18" customHeight="1" x14ac:dyDescent="0.25">
      <c r="A25" s="26" t="s">
        <v>24</v>
      </c>
      <c r="B25" s="48">
        <f>+'Unallocated Detail'!B206</f>
        <v>6485330.2899999991</v>
      </c>
      <c r="C25" s="10">
        <f>+'Unallocated Detail'!C206</f>
        <v>4337452.13</v>
      </c>
      <c r="D25" s="10">
        <f>+'Unallocated Detail'!D206</f>
        <v>0</v>
      </c>
      <c r="E25" s="46">
        <v>0</v>
      </c>
      <c r="F25" s="20">
        <f t="shared" si="0"/>
        <v>10822782.419999998</v>
      </c>
    </row>
    <row r="26" spans="1:6" ht="18" customHeight="1" x14ac:dyDescent="0.25">
      <c r="A26" s="12" t="s">
        <v>25</v>
      </c>
      <c r="B26" s="48">
        <f>+'Unallocated Detail'!B213</f>
        <v>4346915.9600000009</v>
      </c>
      <c r="C26" s="10">
        <f>+'Unallocated Detail'!C213</f>
        <v>1616224.28</v>
      </c>
      <c r="D26" s="10">
        <f>+'Unallocated Detail'!D213</f>
        <v>2352162.6800000002</v>
      </c>
      <c r="E26" s="46">
        <v>0</v>
      </c>
      <c r="F26" s="20">
        <f t="shared" si="0"/>
        <v>8315302.9200000018</v>
      </c>
    </row>
    <row r="27" spans="1:6" ht="18" customHeight="1" x14ac:dyDescent="0.25">
      <c r="A27" s="26" t="s">
        <v>26</v>
      </c>
      <c r="B27" s="48">
        <f>+'Unallocated Detail'!B222</f>
        <v>2355712.5</v>
      </c>
      <c r="C27" s="10">
        <f>+'Unallocated Detail'!C222</f>
        <v>319189.96000000002</v>
      </c>
      <c r="D27" s="10">
        <f>+'Unallocated Detail'!D222</f>
        <v>288224.38000000006</v>
      </c>
      <c r="E27" s="46">
        <v>0</v>
      </c>
      <c r="F27" s="20">
        <f t="shared" si="0"/>
        <v>2963126.84</v>
      </c>
    </row>
    <row r="28" spans="1:6" ht="18" customHeight="1" x14ac:dyDescent="0.25">
      <c r="A28" s="26" t="s">
        <v>27</v>
      </c>
      <c r="B28" s="48">
        <f>+'Unallocated Detail'!B225</f>
        <v>6892941.9100000001</v>
      </c>
      <c r="C28" s="10">
        <f>+'Unallocated Detail'!C225</f>
        <v>1949524.42</v>
      </c>
      <c r="D28" s="10">
        <f>+'Unallocated Detail'!D225</f>
        <v>0</v>
      </c>
      <c r="E28" s="46">
        <v>0</v>
      </c>
      <c r="F28" s="20">
        <f t="shared" si="0"/>
        <v>8842466.3300000001</v>
      </c>
    </row>
    <row r="29" spans="1:6" ht="18" customHeight="1" x14ac:dyDescent="0.25">
      <c r="A29" s="12" t="s">
        <v>28</v>
      </c>
      <c r="B29" s="48">
        <f>+'Unallocated Detail'!B240</f>
        <v>4741507.2499999991</v>
      </c>
      <c r="C29" s="10">
        <f>+'Unallocated Detail'!C240</f>
        <v>1351710.9600000002</v>
      </c>
      <c r="D29" s="10">
        <f>+'Unallocated Detail'!D240</f>
        <v>21004402.890000001</v>
      </c>
      <c r="E29" s="46">
        <v>0</v>
      </c>
      <c r="F29" s="20">
        <f t="shared" si="0"/>
        <v>27097621.100000001</v>
      </c>
    </row>
    <row r="30" spans="1:6" ht="18" customHeight="1" x14ac:dyDescent="0.25">
      <c r="A30" s="26" t="s">
        <v>29</v>
      </c>
      <c r="B30" s="48">
        <f>+'Unallocated Detail'!B247</f>
        <v>29695533.040000003</v>
      </c>
      <c r="C30" s="10">
        <f>+'Unallocated Detail'!C247</f>
        <v>10980251.870000001</v>
      </c>
      <c r="D30" s="10">
        <f>+'Unallocated Detail'!D247</f>
        <v>2340719.75</v>
      </c>
      <c r="E30" s="46">
        <v>0</v>
      </c>
      <c r="F30" s="20">
        <f t="shared" si="0"/>
        <v>43016504.660000004</v>
      </c>
    </row>
    <row r="31" spans="1:6" ht="18" customHeight="1" x14ac:dyDescent="0.25">
      <c r="A31" s="26" t="s">
        <v>30</v>
      </c>
      <c r="B31" s="48">
        <f>+'Unallocated Detail'!B252</f>
        <v>3244294.08</v>
      </c>
      <c r="C31" s="10">
        <f>+'Unallocated Detail'!C252</f>
        <v>540398.24</v>
      </c>
      <c r="D31" s="10">
        <f>+'Unallocated Detail'!D252</f>
        <v>7303271.6100000003</v>
      </c>
      <c r="E31" s="46">
        <v>0</v>
      </c>
      <c r="F31" s="20">
        <f t="shared" si="0"/>
        <v>11087963.93</v>
      </c>
    </row>
    <row r="32" spans="1:6" ht="18" customHeight="1" x14ac:dyDescent="0.25">
      <c r="A32" s="26" t="s">
        <v>31</v>
      </c>
      <c r="B32" s="48">
        <f>+'Unallocated Detail'!B255</f>
        <v>1820536</v>
      </c>
      <c r="C32" s="46">
        <f>+'Unallocated Detail'!C255</f>
        <v>0</v>
      </c>
      <c r="D32" s="46">
        <f>+'Unallocated Detail'!D255</f>
        <v>0</v>
      </c>
      <c r="E32" s="46">
        <v>0</v>
      </c>
      <c r="F32" s="20">
        <f t="shared" si="0"/>
        <v>1820536</v>
      </c>
    </row>
    <row r="33" spans="1:6" ht="18" customHeight="1" x14ac:dyDescent="0.25">
      <c r="A33" s="12" t="s">
        <v>32</v>
      </c>
      <c r="B33" s="48">
        <f>+'Unallocated Detail'!B263</f>
        <v>-1280029.19</v>
      </c>
      <c r="C33" s="10">
        <f>+'Unallocated Detail'!C263</f>
        <v>849362.17</v>
      </c>
      <c r="D33" s="10">
        <f>+'Unallocated Detail'!D263</f>
        <v>-1196279.23</v>
      </c>
      <c r="E33" s="46">
        <v>0</v>
      </c>
      <c r="F33" s="20">
        <f t="shared" si="0"/>
        <v>-1626946.25</v>
      </c>
    </row>
    <row r="34" spans="1:6" ht="18" customHeight="1" x14ac:dyDescent="0.25">
      <c r="A34" s="26" t="s">
        <v>33</v>
      </c>
      <c r="B34" s="48">
        <f>+'Unallocated Detail'!B268</f>
        <v>21549391.390000001</v>
      </c>
      <c r="C34" s="10">
        <f>+'Unallocated Detail'!C268</f>
        <v>11295977.949999999</v>
      </c>
      <c r="D34" s="10">
        <f>+'Unallocated Detail'!D268</f>
        <v>1223967.51</v>
      </c>
      <c r="E34" s="46">
        <v>0</v>
      </c>
      <c r="F34" s="20">
        <f t="shared" si="0"/>
        <v>34069336.850000001</v>
      </c>
    </row>
    <row r="35" spans="1:6" ht="18" customHeight="1" x14ac:dyDescent="0.25">
      <c r="A35" s="26" t="s">
        <v>34</v>
      </c>
      <c r="B35" s="48">
        <f>+'Unallocated Detail'!B273</f>
        <v>24494859.25</v>
      </c>
      <c r="C35" s="46">
        <f>+'Unallocated Detail'!C273</f>
        <v>4484550.8899999997</v>
      </c>
      <c r="D35" s="46">
        <f>+'Unallocated Detail'!D273</f>
        <v>0</v>
      </c>
      <c r="E35" s="46">
        <v>0</v>
      </c>
      <c r="F35" s="20">
        <f t="shared" si="0"/>
        <v>28979410.140000001</v>
      </c>
    </row>
    <row r="36" spans="1:6" ht="18" customHeight="1" x14ac:dyDescent="0.25">
      <c r="A36" s="26" t="s">
        <v>35</v>
      </c>
      <c r="B36" s="16">
        <f>+'Unallocated Detail'!B278</f>
        <v>-18507498.75</v>
      </c>
      <c r="C36" s="47">
        <f>+'Unallocated Detail'!C278</f>
        <v>243930.03000000119</v>
      </c>
      <c r="D36" s="47">
        <f>+'Unallocated Detail'!D278</f>
        <v>0</v>
      </c>
      <c r="E36" s="17">
        <v>0</v>
      </c>
      <c r="F36" s="21">
        <f t="shared" si="0"/>
        <v>-18263568.719999999</v>
      </c>
    </row>
    <row r="37" spans="1:6" ht="18" customHeight="1" x14ac:dyDescent="0.25">
      <c r="A37" s="22" t="s">
        <v>36</v>
      </c>
      <c r="B37" s="19">
        <f>SUM(B21:B36)</f>
        <v>200840946.29000002</v>
      </c>
      <c r="C37" s="19">
        <f>SUM(C21:C36)</f>
        <v>85064119.700000003</v>
      </c>
      <c r="D37" s="19">
        <f>SUM(D21:D36)</f>
        <v>33316469.59</v>
      </c>
      <c r="E37" s="19">
        <f>SUM(E21:E36)</f>
        <v>0</v>
      </c>
      <c r="F37" s="14">
        <f>SUM(F21:F36)</f>
        <v>319221535.58000004</v>
      </c>
    </row>
    <row r="38" spans="1:6" ht="12" customHeight="1" x14ac:dyDescent="0.25">
      <c r="A38" s="26"/>
      <c r="B38" s="10"/>
      <c r="C38" s="10"/>
      <c r="D38" s="10"/>
      <c r="E38" s="10"/>
      <c r="F38" s="11"/>
    </row>
    <row r="39" spans="1:6" ht="18" customHeight="1" x14ac:dyDescent="0.25">
      <c r="A39" s="31" t="s">
        <v>37</v>
      </c>
      <c r="B39" s="19">
        <f>B12-B37</f>
        <v>52610545.859999985</v>
      </c>
      <c r="C39" s="19">
        <f>C12-C37</f>
        <v>31628278.109999985</v>
      </c>
      <c r="D39" s="19">
        <f>D12-D37</f>
        <v>-33316469.59</v>
      </c>
      <c r="E39" s="19">
        <f>E12-E37</f>
        <v>0</v>
      </c>
      <c r="F39" s="49">
        <f>F12-F37</f>
        <v>50922354.379999936</v>
      </c>
    </row>
    <row r="40" spans="1:6" ht="13.5" customHeight="1" x14ac:dyDescent="0.25">
      <c r="A40" s="26"/>
      <c r="B40" s="10"/>
      <c r="C40" s="10"/>
      <c r="D40" s="10"/>
      <c r="E40" s="10"/>
      <c r="F40" s="11"/>
    </row>
    <row r="41" spans="1:6" ht="18" customHeight="1" x14ac:dyDescent="0.25">
      <c r="A41" s="31" t="s">
        <v>42</v>
      </c>
      <c r="B41" s="10"/>
      <c r="C41" s="10"/>
      <c r="D41" s="10"/>
      <c r="E41" s="10"/>
      <c r="F41" s="11"/>
    </row>
    <row r="42" spans="1:6" ht="18" customHeight="1" x14ac:dyDescent="0.25">
      <c r="A42" s="12" t="s">
        <v>43</v>
      </c>
      <c r="B42" s="19">
        <f>+'Unallocated Detail'!B286</f>
        <v>69742348.00999999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4">
        <f>SUM(B42:E42)</f>
        <v>69742348.00999999</v>
      </c>
    </row>
    <row r="43" spans="1:6" ht="18" customHeight="1" x14ac:dyDescent="0.25">
      <c r="A43" s="26" t="s">
        <v>44</v>
      </c>
      <c r="B43" s="48">
        <v>0</v>
      </c>
      <c r="C43" s="46">
        <v>0</v>
      </c>
      <c r="D43" s="46">
        <v>0</v>
      </c>
      <c r="E43" s="46">
        <f>+'Unallocated Detail'!I312</f>
        <v>-18370094.999999993</v>
      </c>
      <c r="F43" s="20">
        <f>SUM(B43:E43)</f>
        <v>-18370094.999999993</v>
      </c>
    </row>
    <row r="44" spans="1:6" ht="18" customHeight="1" x14ac:dyDescent="0.25">
      <c r="A44" s="50" t="s">
        <v>45</v>
      </c>
      <c r="B44" s="48">
        <v>0</v>
      </c>
      <c r="C44" s="46">
        <v>0</v>
      </c>
      <c r="D44" s="46">
        <v>0</v>
      </c>
      <c r="E44" s="46">
        <f>+'Unallocated Detail'!I323</f>
        <v>19489564.640000001</v>
      </c>
      <c r="F44" s="20">
        <f>SUM(B44:E44)</f>
        <v>19489564.640000001</v>
      </c>
    </row>
    <row r="45" spans="1:6" ht="18" customHeight="1" x14ac:dyDescent="0.25">
      <c r="A45" s="50" t="s">
        <v>46</v>
      </c>
      <c r="B45" s="16">
        <v>0</v>
      </c>
      <c r="C45" s="17">
        <v>0</v>
      </c>
      <c r="D45" s="17">
        <v>0</v>
      </c>
      <c r="E45" s="17">
        <f>+'Unallocated Detail'!I327</f>
        <v>0</v>
      </c>
      <c r="F45" s="21">
        <v>0</v>
      </c>
    </row>
    <row r="46" spans="1:6" ht="18" customHeight="1" x14ac:dyDescent="0.25">
      <c r="A46" s="31" t="s">
        <v>47</v>
      </c>
      <c r="B46" s="19">
        <f>SUM(B42:B45)</f>
        <v>69742348.00999999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1119469.640000008</v>
      </c>
      <c r="F46" s="19">
        <f t="shared" si="1"/>
        <v>70861817.650000006</v>
      </c>
    </row>
    <row r="47" spans="1:6" ht="18" customHeight="1" x14ac:dyDescent="0.25">
      <c r="A47" s="26"/>
      <c r="B47" s="10"/>
      <c r="C47" s="10"/>
      <c r="D47" s="10"/>
      <c r="E47" s="10"/>
      <c r="F47" s="11"/>
    </row>
    <row r="48" spans="1:6" ht="18" customHeight="1" x14ac:dyDescent="0.35">
      <c r="A48" s="51" t="s">
        <v>48</v>
      </c>
      <c r="B48" s="52">
        <f>B39-B46</f>
        <v>-17131802.150000006</v>
      </c>
      <c r="C48" s="52">
        <f>C39-C46</f>
        <v>31628278.109999985</v>
      </c>
      <c r="D48" s="52">
        <f>D39-D46</f>
        <v>-33316469.59</v>
      </c>
      <c r="E48" s="52">
        <f>E39-E46</f>
        <v>-1119469.640000008</v>
      </c>
      <c r="F48" s="53">
        <f>F39-F46</f>
        <v>-19939463.27000007</v>
      </c>
    </row>
    <row r="49" spans="1:6" x14ac:dyDescent="0.25">
      <c r="A49" s="54"/>
      <c r="B49" s="55"/>
      <c r="C49" s="55"/>
      <c r="D49" s="55"/>
      <c r="E49" s="55"/>
      <c r="F49" s="56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/>
      <c r="C60"/>
      <c r="D60"/>
      <c r="E60"/>
      <c r="F60"/>
    </row>
    <row r="61" spans="1:6" ht="18" customHeight="1" x14ac:dyDescent="0.25">
      <c r="B61"/>
      <c r="C61"/>
      <c r="D61"/>
      <c r="E61"/>
      <c r="F61"/>
    </row>
    <row r="62" spans="1:6" ht="18" customHeight="1" x14ac:dyDescent="0.25">
      <c r="B62"/>
      <c r="C62"/>
      <c r="D62"/>
      <c r="E62"/>
      <c r="F62"/>
    </row>
    <row r="63" spans="1:6" ht="18" customHeight="1" x14ac:dyDescent="0.25">
      <c r="B63"/>
      <c r="C63"/>
      <c r="D63"/>
      <c r="E63"/>
      <c r="F63"/>
    </row>
    <row r="64" spans="1:6" ht="18" customHeight="1" x14ac:dyDescent="0.25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41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8.85546875" defaultRowHeight="12.75" x14ac:dyDescent="0.2"/>
  <cols>
    <col min="1" max="1" width="5.42578125" style="58" customWidth="1"/>
    <col min="2" max="2" width="55.7109375" style="58" customWidth="1"/>
    <col min="3" max="3" width="17.28515625" style="58" customWidth="1"/>
    <col min="4" max="4" width="21.7109375" style="58" customWidth="1"/>
    <col min="5" max="5" width="17.140625" style="58" customWidth="1"/>
    <col min="6" max="6" width="13.85546875" style="58" customWidth="1"/>
    <col min="7" max="7" width="13.7109375" style="58" customWidth="1"/>
    <col min="8" max="8" width="16.28515625" style="58" customWidth="1"/>
    <col min="9" max="9" width="8.85546875" style="58" customWidth="1"/>
    <col min="10" max="16384" width="8.85546875" style="58"/>
  </cols>
  <sheetData>
    <row r="1" spans="1:8" ht="15.95" customHeight="1" x14ac:dyDescent="0.2">
      <c r="A1" s="57"/>
      <c r="B1" s="57" t="s">
        <v>0</v>
      </c>
      <c r="C1" s="57"/>
      <c r="D1" s="57"/>
      <c r="E1" s="57"/>
      <c r="F1" s="57"/>
      <c r="G1" s="57"/>
      <c r="H1" s="57"/>
    </row>
    <row r="2" spans="1:8" ht="15.95" customHeight="1" x14ac:dyDescent="0.2">
      <c r="A2" s="57"/>
      <c r="B2" s="57" t="s">
        <v>49</v>
      </c>
      <c r="C2" s="57"/>
      <c r="D2" s="57"/>
      <c r="E2" s="57"/>
      <c r="F2" s="57"/>
      <c r="G2" s="57"/>
      <c r="H2" s="57"/>
    </row>
    <row r="3" spans="1:8" ht="15.95" customHeight="1" x14ac:dyDescent="0.2">
      <c r="B3" s="57" t="str">
        <f>Allocated!A3</f>
        <v>FOR THE MONTH ENDED November 30, 2021</v>
      </c>
      <c r="C3" s="57"/>
      <c r="D3" s="57"/>
      <c r="E3" s="57"/>
      <c r="F3" s="57"/>
      <c r="G3" s="57"/>
      <c r="H3" s="57"/>
    </row>
    <row r="4" spans="1:8" ht="15" customHeight="1" x14ac:dyDescent="0.2">
      <c r="A4" s="59"/>
      <c r="B4" s="59"/>
      <c r="C4" s="59"/>
      <c r="D4" s="59"/>
      <c r="E4" s="59"/>
      <c r="F4" s="59"/>
      <c r="G4" s="59"/>
      <c r="H4" s="59"/>
    </row>
    <row r="5" spans="1:8" ht="15.95" customHeight="1" x14ac:dyDescent="0.2">
      <c r="A5" s="59"/>
      <c r="B5" s="59" t="str">
        <f>Allocated!A6</f>
        <v>(Spread is based on allocation factors developed for the 12 ME 12/31/2020)</v>
      </c>
      <c r="C5" s="59"/>
      <c r="D5" s="59"/>
      <c r="E5" s="59"/>
      <c r="F5" s="59"/>
      <c r="G5" s="59"/>
      <c r="H5" s="59"/>
    </row>
    <row r="6" spans="1:8" ht="10.5" customHeight="1" x14ac:dyDescent="0.2"/>
    <row r="7" spans="1:8" ht="51" x14ac:dyDescent="0.2">
      <c r="A7" s="60"/>
      <c r="B7" s="61" t="s">
        <v>50</v>
      </c>
      <c r="C7" s="62" t="s">
        <v>51</v>
      </c>
      <c r="D7" s="62" t="s">
        <v>52</v>
      </c>
      <c r="E7" s="63" t="s">
        <v>53</v>
      </c>
      <c r="F7" s="64" t="s">
        <v>54</v>
      </c>
      <c r="G7" s="64" t="s">
        <v>55</v>
      </c>
      <c r="H7" s="62" t="s">
        <v>39</v>
      </c>
    </row>
    <row r="8" spans="1:8" ht="15.95" customHeight="1" x14ac:dyDescent="0.2">
      <c r="A8" s="65" t="s">
        <v>25</v>
      </c>
      <c r="B8" s="66"/>
      <c r="C8" s="67"/>
      <c r="D8" s="67"/>
      <c r="E8" s="68"/>
      <c r="F8" s="69"/>
      <c r="G8" s="69"/>
      <c r="H8" s="20"/>
    </row>
    <row r="9" spans="1:8" ht="15.95" customHeight="1" x14ac:dyDescent="0.2">
      <c r="A9" s="65"/>
      <c r="B9" s="70" t="s">
        <v>56</v>
      </c>
      <c r="C9" s="71">
        <f>+'Unallocated Detail'!E208</f>
        <v>9646.9</v>
      </c>
      <c r="D9" s="71">
        <f>+'Unallocated Detail'!F208</f>
        <v>6945.64</v>
      </c>
      <c r="E9" s="72">
        <v>1</v>
      </c>
      <c r="F9" s="73">
        <f>VLOOKUP($E9,$B$69:$G$74,5,FALSE)</f>
        <v>0.58140000000000003</v>
      </c>
      <c r="G9" s="73">
        <f>VLOOKUP($E9,$B$69:$G$74,6,FALSE)</f>
        <v>0.41860000000000003</v>
      </c>
      <c r="H9" s="74">
        <f>C9+D9</f>
        <v>16592.54</v>
      </c>
    </row>
    <row r="10" spans="1:8" ht="15.95" customHeight="1" x14ac:dyDescent="0.2">
      <c r="A10" s="65" t="s">
        <v>57</v>
      </c>
      <c r="B10" s="70" t="s">
        <v>58</v>
      </c>
      <c r="C10" s="75">
        <f>+'Unallocated Detail'!E209</f>
        <v>107068.21</v>
      </c>
      <c r="D10" s="75">
        <f>+'Unallocated Detail'!F209</f>
        <v>63967.27</v>
      </c>
      <c r="E10" s="72">
        <v>2</v>
      </c>
      <c r="F10" s="73">
        <f>VLOOKUP($E10,$B$69:$G$74,5,FALSE)</f>
        <v>0.626</v>
      </c>
      <c r="G10" s="73">
        <f>VLOOKUP($E10,$B$69:$G$74,6,FALSE)</f>
        <v>0.374</v>
      </c>
      <c r="H10" s="76">
        <f>C10+D10</f>
        <v>171035.48</v>
      </c>
    </row>
    <row r="11" spans="1:8" ht="15.95" customHeight="1" x14ac:dyDescent="0.2">
      <c r="A11" s="65" t="s">
        <v>57</v>
      </c>
      <c r="B11" s="70" t="s">
        <v>59</v>
      </c>
      <c r="C11" s="75">
        <f>+'Unallocated Detail'!E210</f>
        <v>1258460.45</v>
      </c>
      <c r="D11" s="75">
        <f>+'Unallocated Detail'!F210</f>
        <v>906074.21</v>
      </c>
      <c r="E11" s="72">
        <v>1</v>
      </c>
      <c r="F11" s="73">
        <f>VLOOKUP($E11,$B$69:$G$74,5,FALSE)</f>
        <v>0.58140000000000003</v>
      </c>
      <c r="G11" s="73">
        <f>VLOOKUP($E11,$B$69:$G$74,6,FALSE)</f>
        <v>0.41860000000000003</v>
      </c>
      <c r="H11" s="76">
        <f>C11+D11</f>
        <v>2164534.66</v>
      </c>
    </row>
    <row r="12" spans="1:8" ht="15.95" customHeight="1" x14ac:dyDescent="0.2">
      <c r="A12" s="65" t="s">
        <v>57</v>
      </c>
      <c r="B12" s="77" t="s">
        <v>60</v>
      </c>
      <c r="C12" s="75">
        <f>+'Unallocated Detail'!E211</f>
        <v>0</v>
      </c>
      <c r="D12" s="75">
        <f>+'Unallocated Detail'!F211</f>
        <v>0</v>
      </c>
      <c r="E12" s="72">
        <v>4</v>
      </c>
      <c r="F12" s="73">
        <f>VLOOKUP($E12,$B$69:$G$74,5,FALSE)</f>
        <v>0.66249999999999998</v>
      </c>
      <c r="G12" s="73">
        <f>VLOOKUP($E12,$B$69:$G$74,6,FALSE)</f>
        <v>0.33750000000000002</v>
      </c>
      <c r="H12" s="76">
        <f>C12+D12</f>
        <v>0</v>
      </c>
    </row>
    <row r="13" spans="1:8" ht="15.95" customHeight="1" x14ac:dyDescent="0.2">
      <c r="A13" s="65" t="s">
        <v>57</v>
      </c>
      <c r="B13" s="70" t="s">
        <v>61</v>
      </c>
      <c r="C13" s="78">
        <f>+'Unallocated Detail'!E212</f>
        <v>0</v>
      </c>
      <c r="D13" s="78">
        <f>+'Unallocated Detail'!F212</f>
        <v>0</v>
      </c>
      <c r="E13" s="79">
        <v>1</v>
      </c>
      <c r="F13" s="80">
        <f>VLOOKUP($E13,$B$69:$G$74,5,FALSE)</f>
        <v>0.58140000000000003</v>
      </c>
      <c r="G13" s="80">
        <f>VLOOKUP($E13,$B$69:$G$74,6,FALSE)</f>
        <v>0.41860000000000003</v>
      </c>
      <c r="H13" s="78">
        <f>C13+D13</f>
        <v>0</v>
      </c>
    </row>
    <row r="14" spans="1:8" ht="15.95" customHeight="1" x14ac:dyDescent="0.2">
      <c r="A14" s="65" t="s">
        <v>57</v>
      </c>
      <c r="B14" s="66" t="s">
        <v>62</v>
      </c>
      <c r="C14" s="75">
        <f>SUM(C9:C13)</f>
        <v>1375175.56</v>
      </c>
      <c r="D14" s="75">
        <f>SUM(D9:D13)</f>
        <v>976987.12</v>
      </c>
      <c r="E14" s="72"/>
      <c r="F14" s="81"/>
      <c r="G14" s="82"/>
      <c r="H14" s="76">
        <f>SUM(H9:H13)</f>
        <v>2352162.6800000002</v>
      </c>
    </row>
    <row r="15" spans="1:8" ht="15.95" customHeight="1" x14ac:dyDescent="0.2">
      <c r="A15" s="65" t="s">
        <v>26</v>
      </c>
      <c r="B15" s="66"/>
      <c r="C15" s="75"/>
      <c r="D15" s="75"/>
      <c r="E15" s="72"/>
      <c r="F15" s="82"/>
      <c r="G15" s="82"/>
      <c r="H15" s="76"/>
    </row>
    <row r="16" spans="1:8" ht="15.95" customHeight="1" x14ac:dyDescent="0.2">
      <c r="A16" s="65"/>
      <c r="B16" s="70" t="s">
        <v>63</v>
      </c>
      <c r="C16" s="75">
        <f>+'Unallocated Detail'!E215</f>
        <v>120201.95</v>
      </c>
      <c r="D16" s="75">
        <f>+'Unallocated Detail'!F215</f>
        <v>86543.75</v>
      </c>
      <c r="E16" s="72">
        <v>1</v>
      </c>
      <c r="F16" s="73">
        <f t="shared" ref="F16:F22" si="0">VLOOKUP($E16,$B$69:$G$74,5,FALSE)</f>
        <v>0.58140000000000003</v>
      </c>
      <c r="G16" s="73">
        <f t="shared" ref="G16:G22" si="1">VLOOKUP($E16,$B$69:$G$74,6,FALSE)</f>
        <v>0.41860000000000003</v>
      </c>
      <c r="H16" s="76">
        <f t="shared" ref="H16:H22" si="2">C16+D16</f>
        <v>206745.7</v>
      </c>
    </row>
    <row r="17" spans="1:8" ht="15.95" customHeight="1" x14ac:dyDescent="0.2">
      <c r="A17" s="65" t="s">
        <v>57</v>
      </c>
      <c r="B17" s="70" t="s">
        <v>64</v>
      </c>
      <c r="C17" s="75">
        <f>+'Unallocated Detail'!E216</f>
        <v>52695.37</v>
      </c>
      <c r="D17" s="75">
        <f>+'Unallocated Detail'!F216</f>
        <v>37939.980000000003</v>
      </c>
      <c r="E17" s="72">
        <v>1</v>
      </c>
      <c r="F17" s="73">
        <f t="shared" si="0"/>
        <v>0.58140000000000003</v>
      </c>
      <c r="G17" s="73">
        <f t="shared" si="1"/>
        <v>0.41860000000000003</v>
      </c>
      <c r="H17" s="76">
        <f t="shared" si="2"/>
        <v>90635.35</v>
      </c>
    </row>
    <row r="18" spans="1:8" ht="15.95" customHeight="1" x14ac:dyDescent="0.2">
      <c r="A18" s="65" t="s">
        <v>57</v>
      </c>
      <c r="B18" s="70" t="s">
        <v>65</v>
      </c>
      <c r="C18" s="75">
        <f>+'Unallocated Detail'!E217</f>
        <v>0</v>
      </c>
      <c r="D18" s="75">
        <f>+'Unallocated Detail'!F217</f>
        <v>0</v>
      </c>
      <c r="E18" s="72">
        <v>1</v>
      </c>
      <c r="F18" s="73">
        <f t="shared" si="0"/>
        <v>0.58140000000000003</v>
      </c>
      <c r="G18" s="73">
        <f t="shared" si="1"/>
        <v>0.41860000000000003</v>
      </c>
      <c r="H18" s="76">
        <f t="shared" si="2"/>
        <v>0</v>
      </c>
    </row>
    <row r="19" spans="1:8" ht="15.95" customHeight="1" x14ac:dyDescent="0.2">
      <c r="A19" s="65"/>
      <c r="B19" s="70" t="s">
        <v>66</v>
      </c>
      <c r="C19" s="75">
        <f>+'Unallocated Detail'!E218</f>
        <v>0</v>
      </c>
      <c r="D19" s="75">
        <f>+'Unallocated Detail'!F218</f>
        <v>0</v>
      </c>
      <c r="E19" s="72">
        <v>1</v>
      </c>
      <c r="F19" s="73">
        <f t="shared" si="0"/>
        <v>0.58140000000000003</v>
      </c>
      <c r="G19" s="73">
        <f t="shared" si="1"/>
        <v>0.41860000000000003</v>
      </c>
      <c r="H19" s="76">
        <f t="shared" si="2"/>
        <v>0</v>
      </c>
    </row>
    <row r="20" spans="1:8" ht="15.95" customHeight="1" x14ac:dyDescent="0.2">
      <c r="A20" s="65" t="s">
        <v>57</v>
      </c>
      <c r="B20" s="70" t="s">
        <v>67</v>
      </c>
      <c r="C20" s="75">
        <f>+'Unallocated Detail'!E219</f>
        <v>-5323.66</v>
      </c>
      <c r="D20" s="75">
        <f>+'Unallocated Detail'!F219</f>
        <v>-3833.01</v>
      </c>
      <c r="E20" s="72">
        <v>1</v>
      </c>
      <c r="F20" s="73">
        <f t="shared" si="0"/>
        <v>0.58140000000000003</v>
      </c>
      <c r="G20" s="73">
        <f t="shared" si="1"/>
        <v>0.41860000000000003</v>
      </c>
      <c r="H20" s="76">
        <f t="shared" si="2"/>
        <v>-9156.67</v>
      </c>
    </row>
    <row r="21" spans="1:8" ht="15.95" customHeight="1" x14ac:dyDescent="0.2">
      <c r="A21" s="65"/>
      <c r="B21" s="70" t="s">
        <v>68</v>
      </c>
      <c r="C21" s="75">
        <f>+'Unallocated Detail'!E220</f>
        <v>0</v>
      </c>
      <c r="D21" s="75">
        <f>+'Unallocated Detail'!F220</f>
        <v>0</v>
      </c>
      <c r="E21" s="72">
        <v>1</v>
      </c>
      <c r="F21" s="73">
        <f t="shared" si="0"/>
        <v>0.58140000000000003</v>
      </c>
      <c r="G21" s="73">
        <f t="shared" si="1"/>
        <v>0.41860000000000003</v>
      </c>
      <c r="H21" s="76">
        <f t="shared" si="2"/>
        <v>0</v>
      </c>
    </row>
    <row r="22" spans="1:8" ht="15.95" customHeight="1" x14ac:dyDescent="0.2">
      <c r="A22" s="65"/>
      <c r="B22" s="70" t="s">
        <v>69</v>
      </c>
      <c r="C22" s="78">
        <f>+'Unallocated Detail'!E221</f>
        <v>0</v>
      </c>
      <c r="D22" s="78">
        <f>+'Unallocated Detail'!F221</f>
        <v>0</v>
      </c>
      <c r="E22" s="79">
        <v>1</v>
      </c>
      <c r="F22" s="80">
        <f t="shared" si="0"/>
        <v>0.58140000000000003</v>
      </c>
      <c r="G22" s="80">
        <f t="shared" si="1"/>
        <v>0.41860000000000003</v>
      </c>
      <c r="H22" s="78">
        <f t="shared" si="2"/>
        <v>0</v>
      </c>
    </row>
    <row r="23" spans="1:8" ht="15.95" customHeight="1" x14ac:dyDescent="0.2">
      <c r="A23" s="65" t="s">
        <v>57</v>
      </c>
      <c r="B23" s="66" t="s">
        <v>62</v>
      </c>
      <c r="C23" s="75">
        <f>SUM(C16:C21)</f>
        <v>167573.66</v>
      </c>
      <c r="D23" s="75">
        <f>SUM(D16:D21)</f>
        <v>120650.72000000002</v>
      </c>
      <c r="E23" s="72"/>
      <c r="F23" s="81"/>
      <c r="G23" s="82"/>
      <c r="H23" s="76">
        <f>SUM(H16:H21)</f>
        <v>288224.38000000006</v>
      </c>
    </row>
    <row r="24" spans="1:8" ht="15.95" customHeight="1" x14ac:dyDescent="0.2">
      <c r="A24" s="65" t="s">
        <v>28</v>
      </c>
      <c r="B24" s="66"/>
      <c r="C24" s="75"/>
      <c r="D24" s="75"/>
      <c r="E24" s="72"/>
      <c r="F24" s="82"/>
      <c r="G24" s="82"/>
      <c r="H24" s="76"/>
    </row>
    <row r="25" spans="1:8" ht="15.95" customHeight="1" x14ac:dyDescent="0.2">
      <c r="A25" s="65"/>
      <c r="B25" s="70" t="s">
        <v>70</v>
      </c>
      <c r="C25" s="75">
        <f>+'Unallocated Detail'!E227</f>
        <v>9047149.8800000008</v>
      </c>
      <c r="D25" s="75">
        <f>+'Unallocated Detail'!F227</f>
        <v>4608908.21</v>
      </c>
      <c r="E25" s="72">
        <v>4</v>
      </c>
      <c r="F25" s="73">
        <f t="shared" ref="F25:F37" si="3">VLOOKUP($E25,$B$69:$G$74,5,FALSE)</f>
        <v>0.66249999999999998</v>
      </c>
      <c r="G25" s="73">
        <f t="shared" ref="G25:G37" si="4">VLOOKUP($E25,$B$69:$G$74,6,FALSE)</f>
        <v>0.33750000000000002</v>
      </c>
      <c r="H25" s="76">
        <f t="shared" ref="H25:H37" si="5">C25+D25</f>
        <v>13656058.09</v>
      </c>
    </row>
    <row r="26" spans="1:8" ht="15.95" customHeight="1" x14ac:dyDescent="0.2">
      <c r="A26" s="65"/>
      <c r="B26" s="70" t="s">
        <v>71</v>
      </c>
      <c r="C26" s="75">
        <f>+'Unallocated Detail'!E228</f>
        <v>438821.06</v>
      </c>
      <c r="D26" s="75">
        <f>+'Unallocated Detail'!F228</f>
        <v>223550.07</v>
      </c>
      <c r="E26" s="72">
        <v>4</v>
      </c>
      <c r="F26" s="73">
        <f t="shared" si="3"/>
        <v>0.66249999999999998</v>
      </c>
      <c r="G26" s="73">
        <f t="shared" si="4"/>
        <v>0.33750000000000002</v>
      </c>
      <c r="H26" s="76">
        <f t="shared" si="5"/>
        <v>662371.13</v>
      </c>
    </row>
    <row r="27" spans="1:8" ht="15.95" customHeight="1" x14ac:dyDescent="0.2">
      <c r="A27" s="65" t="s">
        <v>57</v>
      </c>
      <c r="B27" s="70" t="s">
        <v>72</v>
      </c>
      <c r="C27" s="75">
        <f>+'Unallocated Detail'!E229</f>
        <v>-2053231.29</v>
      </c>
      <c r="D27" s="75">
        <f>+'Unallocated Detail'!F229</f>
        <v>-1045985.77</v>
      </c>
      <c r="E27" s="72">
        <v>4</v>
      </c>
      <c r="F27" s="73">
        <f t="shared" si="3"/>
        <v>0.66249999999999998</v>
      </c>
      <c r="G27" s="73">
        <f t="shared" si="4"/>
        <v>0.33750000000000002</v>
      </c>
      <c r="H27" s="76">
        <f t="shared" si="5"/>
        <v>-3099217.06</v>
      </c>
    </row>
    <row r="28" spans="1:8" ht="15.95" customHeight="1" x14ac:dyDescent="0.2">
      <c r="A28" s="65" t="s">
        <v>57</v>
      </c>
      <c r="B28" s="70" t="s">
        <v>73</v>
      </c>
      <c r="C28" s="75">
        <f>+'Unallocated Detail'!E230</f>
        <v>1187649.51</v>
      </c>
      <c r="D28" s="75">
        <f>+'Unallocated Detail'!F230</f>
        <v>605028.93000000005</v>
      </c>
      <c r="E28" s="72">
        <v>4</v>
      </c>
      <c r="F28" s="73">
        <f t="shared" si="3"/>
        <v>0.66249999999999998</v>
      </c>
      <c r="G28" s="73">
        <f t="shared" si="4"/>
        <v>0.33750000000000002</v>
      </c>
      <c r="H28" s="76">
        <f t="shared" si="5"/>
        <v>1792678.44</v>
      </c>
    </row>
    <row r="29" spans="1:8" ht="15.95" customHeight="1" x14ac:dyDescent="0.2">
      <c r="A29" s="65" t="s">
        <v>57</v>
      </c>
      <c r="B29" s="70" t="s">
        <v>74</v>
      </c>
      <c r="C29" s="75">
        <f>+'Unallocated Detail'!E231</f>
        <v>-37006.46</v>
      </c>
      <c r="D29" s="75">
        <f>+'Unallocated Detail'!F231</f>
        <v>-25105.73</v>
      </c>
      <c r="E29" s="72">
        <v>3</v>
      </c>
      <c r="F29" s="73">
        <f t="shared" si="3"/>
        <v>0.5958</v>
      </c>
      <c r="G29" s="73">
        <f t="shared" si="4"/>
        <v>0.4042</v>
      </c>
      <c r="H29" s="76">
        <f t="shared" si="5"/>
        <v>-62112.19</v>
      </c>
    </row>
    <row r="30" spans="1:8" ht="15.95" customHeight="1" x14ac:dyDescent="0.2">
      <c r="A30" s="65" t="s">
        <v>57</v>
      </c>
      <c r="B30" s="70" t="s">
        <v>75</v>
      </c>
      <c r="C30" s="75">
        <f>+'Unallocated Detail'!E232</f>
        <v>282869.98</v>
      </c>
      <c r="D30" s="75">
        <f>+'Unallocated Detail'!F232</f>
        <v>203662.54</v>
      </c>
      <c r="E30" s="72">
        <v>1</v>
      </c>
      <c r="F30" s="73">
        <f t="shared" si="3"/>
        <v>0.58140000000000003</v>
      </c>
      <c r="G30" s="73">
        <f t="shared" si="4"/>
        <v>0.41860000000000003</v>
      </c>
      <c r="H30" s="76">
        <f t="shared" si="5"/>
        <v>486532.52</v>
      </c>
    </row>
    <row r="31" spans="1:8" ht="15.95" customHeight="1" x14ac:dyDescent="0.2">
      <c r="A31" s="65" t="s">
        <v>57</v>
      </c>
      <c r="B31" s="70" t="s">
        <v>76</v>
      </c>
      <c r="C31" s="75">
        <f>+'Unallocated Detail'!E233</f>
        <v>2130988.2799999998</v>
      </c>
      <c r="D31" s="75">
        <f>+'Unallocated Detail'!F233</f>
        <v>1125894.08</v>
      </c>
      <c r="E31" s="72">
        <v>5</v>
      </c>
      <c r="F31" s="73">
        <f t="shared" si="3"/>
        <v>0.70930000000000004</v>
      </c>
      <c r="G31" s="73">
        <f t="shared" si="4"/>
        <v>0.29070000000000001</v>
      </c>
      <c r="H31" s="76">
        <f t="shared" si="5"/>
        <v>3256882.36</v>
      </c>
    </row>
    <row r="32" spans="1:8" ht="15.95" customHeight="1" x14ac:dyDescent="0.2">
      <c r="A32" s="65"/>
      <c r="B32" s="70" t="s">
        <v>77</v>
      </c>
      <c r="C32" s="75">
        <f>+'Unallocated Detail'!E234</f>
        <v>35529.54</v>
      </c>
      <c r="D32" s="75">
        <f>+'Unallocated Detail'!F234</f>
        <v>18099.96</v>
      </c>
      <c r="E32" s="72">
        <v>4</v>
      </c>
      <c r="F32" s="73">
        <f t="shared" si="3"/>
        <v>0.66249999999999998</v>
      </c>
      <c r="G32" s="73">
        <f t="shared" si="4"/>
        <v>0.33750000000000002</v>
      </c>
      <c r="H32" s="76">
        <f t="shared" si="5"/>
        <v>53629.5</v>
      </c>
    </row>
    <row r="33" spans="1:8" ht="15.95" customHeight="1" x14ac:dyDescent="0.2">
      <c r="A33" s="65" t="s">
        <v>57</v>
      </c>
      <c r="B33" s="70" t="s">
        <v>78</v>
      </c>
      <c r="C33" s="75">
        <f>+'Unallocated Detail'!E235</f>
        <v>0</v>
      </c>
      <c r="D33" s="75">
        <f>+'Unallocated Detail'!F235</f>
        <v>0</v>
      </c>
      <c r="E33" s="72">
        <v>4</v>
      </c>
      <c r="F33" s="73">
        <f t="shared" si="3"/>
        <v>0.66249999999999998</v>
      </c>
      <c r="G33" s="73">
        <f t="shared" si="4"/>
        <v>0.33750000000000002</v>
      </c>
      <c r="H33" s="76">
        <f t="shared" si="5"/>
        <v>0</v>
      </c>
    </row>
    <row r="34" spans="1:8" ht="15.95" customHeight="1" x14ac:dyDescent="0.2">
      <c r="A34" s="65" t="s">
        <v>57</v>
      </c>
      <c r="B34" s="70" t="s">
        <v>79</v>
      </c>
      <c r="C34" s="75">
        <f>+'Unallocated Detail'!E236</f>
        <v>485006.64</v>
      </c>
      <c r="D34" s="75">
        <f>+'Unallocated Detail'!F236</f>
        <v>247078.91</v>
      </c>
      <c r="E34" s="72">
        <v>4</v>
      </c>
      <c r="F34" s="73">
        <f t="shared" si="3"/>
        <v>0.66249999999999998</v>
      </c>
      <c r="G34" s="73">
        <f t="shared" si="4"/>
        <v>0.33750000000000002</v>
      </c>
      <c r="H34" s="76">
        <f t="shared" si="5"/>
        <v>732085.55</v>
      </c>
    </row>
    <row r="35" spans="1:8" ht="15.95" customHeight="1" x14ac:dyDescent="0.2">
      <c r="A35" s="65" t="s">
        <v>57</v>
      </c>
      <c r="B35" s="70" t="s">
        <v>80</v>
      </c>
      <c r="C35" s="75">
        <f>+'Unallocated Detail'!E237</f>
        <v>679882.94024999999</v>
      </c>
      <c r="D35" s="75">
        <f>+'Unallocated Detail'!F237</f>
        <v>346355.44975000003</v>
      </c>
      <c r="E35" s="72">
        <v>4</v>
      </c>
      <c r="F35" s="73">
        <f t="shared" si="3"/>
        <v>0.66249999999999998</v>
      </c>
      <c r="G35" s="73">
        <f t="shared" si="4"/>
        <v>0.33750000000000002</v>
      </c>
      <c r="H35" s="76">
        <f t="shared" si="5"/>
        <v>1026238.39</v>
      </c>
    </row>
    <row r="36" spans="1:8" ht="15.95" customHeight="1" x14ac:dyDescent="0.2">
      <c r="A36" s="65"/>
      <c r="B36" s="70" t="s">
        <v>81</v>
      </c>
      <c r="C36" s="75">
        <f>+'Unallocated Detail'!E238</f>
        <v>0</v>
      </c>
      <c r="D36" s="75">
        <f>+'Unallocated Detail'!F238</f>
        <v>0</v>
      </c>
      <c r="E36" s="72">
        <v>4</v>
      </c>
      <c r="F36" s="73">
        <f t="shared" si="3"/>
        <v>0.66249999999999998</v>
      </c>
      <c r="G36" s="73">
        <f t="shared" si="4"/>
        <v>0.33750000000000002</v>
      </c>
      <c r="H36" s="76">
        <f t="shared" si="5"/>
        <v>0</v>
      </c>
    </row>
    <row r="37" spans="1:8" ht="15.95" customHeight="1" x14ac:dyDescent="0.2">
      <c r="A37" s="65"/>
      <c r="B37" s="70" t="s">
        <v>82</v>
      </c>
      <c r="C37" s="78">
        <f>+'Unallocated Detail'!E239</f>
        <v>1655757.23</v>
      </c>
      <c r="D37" s="78">
        <f>+'Unallocated Detail'!F239</f>
        <v>843498.93</v>
      </c>
      <c r="E37" s="79">
        <v>4</v>
      </c>
      <c r="F37" s="80">
        <f t="shared" si="3"/>
        <v>0.66249999999999998</v>
      </c>
      <c r="G37" s="80">
        <f t="shared" si="4"/>
        <v>0.33750000000000002</v>
      </c>
      <c r="H37" s="78">
        <f t="shared" si="5"/>
        <v>2499256.16</v>
      </c>
    </row>
    <row r="38" spans="1:8" ht="15.95" customHeight="1" x14ac:dyDescent="0.2">
      <c r="A38" s="65" t="s">
        <v>57</v>
      </c>
      <c r="B38" s="66" t="s">
        <v>62</v>
      </c>
      <c r="C38" s="75">
        <f>SUM(C25:C37)</f>
        <v>13853417.310250001</v>
      </c>
      <c r="D38" s="75">
        <f>SUM(D25:D37)</f>
        <v>7150985.5797499996</v>
      </c>
      <c r="E38" s="72"/>
      <c r="F38" s="81"/>
      <c r="G38" s="82"/>
      <c r="H38" s="76">
        <f>SUM(H25:H37)</f>
        <v>21004402.890000001</v>
      </c>
    </row>
    <row r="39" spans="1:8" ht="15.95" customHeight="1" x14ac:dyDescent="0.2">
      <c r="A39" s="65" t="s">
        <v>83</v>
      </c>
      <c r="B39" s="66"/>
      <c r="C39" s="75"/>
      <c r="D39" s="75"/>
      <c r="E39" s="72"/>
      <c r="F39" s="82"/>
      <c r="G39" s="82"/>
      <c r="H39" s="76"/>
    </row>
    <row r="40" spans="1:8" ht="15.95" customHeight="1" x14ac:dyDescent="0.2">
      <c r="A40" s="65"/>
      <c r="B40" s="70" t="s">
        <v>84</v>
      </c>
      <c r="C40" s="75">
        <f>+'Unallocated Detail'!E245</f>
        <v>1547780.98</v>
      </c>
      <c r="D40" s="75">
        <f>+'Unallocated Detail'!F245</f>
        <v>788492.19</v>
      </c>
      <c r="E40" s="72">
        <v>4</v>
      </c>
      <c r="F40" s="73">
        <f>VLOOKUP($E40,$B$69:$G$74,5,FALSE)</f>
        <v>0.66249999999999998</v>
      </c>
      <c r="G40" s="73">
        <f>VLOOKUP($E40,$B$69:$G$74,6,FALSE)</f>
        <v>0.33750000000000002</v>
      </c>
      <c r="H40" s="76">
        <f>C40+D40</f>
        <v>2336273.17</v>
      </c>
    </row>
    <row r="41" spans="1:8" ht="15.95" customHeight="1" x14ac:dyDescent="0.2">
      <c r="A41" s="65"/>
      <c r="B41" s="83" t="s">
        <v>85</v>
      </c>
      <c r="C41" s="78">
        <f>+'Unallocated Detail'!E246</f>
        <v>2945.86</v>
      </c>
      <c r="D41" s="78">
        <f>+'Unallocated Detail'!F246</f>
        <v>1500.72</v>
      </c>
      <c r="E41" s="79">
        <v>4</v>
      </c>
      <c r="F41" s="80">
        <f>VLOOKUP($E41,$B$69:$G$74,5,FALSE)</f>
        <v>0.66249999999999998</v>
      </c>
      <c r="G41" s="80">
        <f>VLOOKUP($E41,$B$69:$G$74,6,FALSE)</f>
        <v>0.33750000000000002</v>
      </c>
      <c r="H41" s="78">
        <f>C41+D41</f>
        <v>4446.58</v>
      </c>
    </row>
    <row r="42" spans="1:8" ht="15.95" customHeight="1" x14ac:dyDescent="0.2">
      <c r="A42" s="65"/>
      <c r="B42" s="66" t="s">
        <v>62</v>
      </c>
      <c r="C42" s="75">
        <f>SUM(C40:C41)</f>
        <v>1550726.84</v>
      </c>
      <c r="D42" s="75">
        <f>SUM(D40:D41)</f>
        <v>789992.90999999992</v>
      </c>
      <c r="E42" s="72"/>
      <c r="F42" s="82"/>
      <c r="G42" s="82"/>
      <c r="H42" s="76">
        <f>SUM(H40:H41)</f>
        <v>2340719.75</v>
      </c>
    </row>
    <row r="43" spans="1:8" ht="15.95" customHeight="1" x14ac:dyDescent="0.2">
      <c r="A43" s="65" t="s">
        <v>30</v>
      </c>
      <c r="B43" s="70"/>
      <c r="C43" s="75"/>
      <c r="D43" s="75"/>
      <c r="E43" s="72"/>
      <c r="F43" s="82"/>
      <c r="G43" s="82"/>
      <c r="H43" s="76"/>
    </row>
    <row r="44" spans="1:8" ht="15.95" customHeight="1" x14ac:dyDescent="0.2">
      <c r="A44" s="65"/>
      <c r="B44" s="70" t="s">
        <v>86</v>
      </c>
      <c r="C44" s="75">
        <f>+'Unallocated Detail'!E249</f>
        <v>4837639.1497499999</v>
      </c>
      <c r="D44" s="75">
        <f>+'Unallocated Detail'!F249</f>
        <v>2464457.6802500002</v>
      </c>
      <c r="E44" s="72">
        <v>4</v>
      </c>
      <c r="F44" s="73">
        <f>VLOOKUP($E44,$B$69:$G$74,5,FALSE)</f>
        <v>0.66249999999999998</v>
      </c>
      <c r="G44" s="73">
        <f>VLOOKUP($E44,$B$69:$G$74,6,FALSE)</f>
        <v>0.33750000000000002</v>
      </c>
      <c r="H44" s="76">
        <f>C44+D44</f>
        <v>7302096.8300000001</v>
      </c>
    </row>
    <row r="45" spans="1:8" ht="15.95" customHeight="1" x14ac:dyDescent="0.2">
      <c r="A45" s="65"/>
      <c r="B45" s="70" t="s">
        <v>87</v>
      </c>
      <c r="C45" s="75">
        <f>+'Unallocated Detail'!E250</f>
        <v>0</v>
      </c>
      <c r="D45" s="75">
        <f>+'Unallocated Detail'!F250</f>
        <v>0</v>
      </c>
      <c r="E45" s="72">
        <v>4</v>
      </c>
      <c r="F45" s="73">
        <f>VLOOKUP($E45,$B$69:$G$74,5,FALSE)</f>
        <v>0.66249999999999998</v>
      </c>
      <c r="G45" s="73">
        <f>VLOOKUP($E45,$B$69:$G$74,6,FALSE)</f>
        <v>0.33750000000000002</v>
      </c>
      <c r="H45" s="76">
        <f>C45+D45</f>
        <v>0</v>
      </c>
    </row>
    <row r="46" spans="1:8" ht="15.95" customHeight="1" x14ac:dyDescent="0.2">
      <c r="A46" s="65"/>
      <c r="B46" s="83" t="s">
        <v>88</v>
      </c>
      <c r="C46" s="78">
        <f>+'Unallocated Detail'!E251</f>
        <v>778.29</v>
      </c>
      <c r="D46" s="78">
        <f>+'Unallocated Detail'!F251</f>
        <v>396.49</v>
      </c>
      <c r="E46" s="79">
        <v>4</v>
      </c>
      <c r="F46" s="80">
        <f>VLOOKUP($E46,$B$69:$G$74,5,FALSE)</f>
        <v>0.66249999999999998</v>
      </c>
      <c r="G46" s="80">
        <f>VLOOKUP($E46,$B$69:$G$74,6,FALSE)</f>
        <v>0.33750000000000002</v>
      </c>
      <c r="H46" s="76">
        <f>C46+D46</f>
        <v>1174.78</v>
      </c>
    </row>
    <row r="47" spans="1:8" ht="15.95" customHeight="1" x14ac:dyDescent="0.2">
      <c r="A47" s="65" t="s">
        <v>57</v>
      </c>
      <c r="B47" s="66" t="s">
        <v>62</v>
      </c>
      <c r="C47" s="75">
        <f>SUM(C44:C46)</f>
        <v>4838417.4397499999</v>
      </c>
      <c r="D47" s="75">
        <f>SUM(D44:D46)</f>
        <v>2464854.1702500004</v>
      </c>
      <c r="E47" s="72"/>
      <c r="F47" s="82"/>
      <c r="G47" s="82"/>
      <c r="H47" s="84">
        <f>SUM(H44:H46)</f>
        <v>7303271.6100000003</v>
      </c>
    </row>
    <row r="48" spans="1:8" ht="15.95" customHeight="1" x14ac:dyDescent="0.2">
      <c r="A48" s="65" t="s">
        <v>89</v>
      </c>
      <c r="B48" s="85"/>
      <c r="C48" s="75"/>
      <c r="D48" s="75"/>
      <c r="E48" s="72"/>
      <c r="F48" s="82"/>
      <c r="G48" s="82"/>
      <c r="H48" s="76"/>
    </row>
    <row r="49" spans="1:8" ht="15.95" customHeight="1" x14ac:dyDescent="0.2">
      <c r="A49" s="65"/>
      <c r="B49" s="83" t="s">
        <v>90</v>
      </c>
      <c r="C49" s="75">
        <f>+'Unallocated Detail'!E258</f>
        <v>-572107.18000000005</v>
      </c>
      <c r="D49" s="75">
        <f>+'Unallocated Detail'!F258</f>
        <v>-291450.82</v>
      </c>
      <c r="E49" s="72">
        <v>4</v>
      </c>
      <c r="F49" s="73">
        <f>VLOOKUP($E49,$B$69:$G$74,5,FALSE)</f>
        <v>0.66249999999999998</v>
      </c>
      <c r="G49" s="73">
        <f>VLOOKUP($E49,$B$69:$G$74,6,FALSE)</f>
        <v>0.33750000000000002</v>
      </c>
      <c r="H49" s="76">
        <f>C49+D49</f>
        <v>-863558</v>
      </c>
    </row>
    <row r="50" spans="1:8" ht="15.95" customHeight="1" x14ac:dyDescent="0.2">
      <c r="A50" s="65"/>
      <c r="B50" s="83" t="s">
        <v>91</v>
      </c>
      <c r="C50" s="78">
        <f>+'Unallocated Detail'!E260</f>
        <v>-220427.81</v>
      </c>
      <c r="D50" s="78">
        <f>+'Unallocated Detail'!F260</f>
        <v>-112293.42</v>
      </c>
      <c r="E50" s="79">
        <v>4</v>
      </c>
      <c r="F50" s="80">
        <f>VLOOKUP($E50,$B$69:$G$74,5,FALSE)</f>
        <v>0.66249999999999998</v>
      </c>
      <c r="G50" s="80">
        <f>VLOOKUP($E50,$B$69:$G$74,6,FALSE)</f>
        <v>0.33750000000000002</v>
      </c>
      <c r="H50" s="78">
        <f>C50+D50</f>
        <v>-332721.23</v>
      </c>
    </row>
    <row r="51" spans="1:8" ht="15.95" customHeight="1" x14ac:dyDescent="0.2">
      <c r="A51" s="65" t="s">
        <v>57</v>
      </c>
      <c r="B51" s="66" t="s">
        <v>62</v>
      </c>
      <c r="C51" s="75">
        <f>C50</f>
        <v>-220427.81</v>
      </c>
      <c r="D51" s="75">
        <f>SUM(D49:D50)</f>
        <v>-403744.24</v>
      </c>
      <c r="E51" s="72"/>
      <c r="F51" s="82"/>
      <c r="G51" s="82"/>
      <c r="H51" s="76">
        <f>SUM(H49:H50)</f>
        <v>-1196279.23</v>
      </c>
    </row>
    <row r="52" spans="1:8" ht="15.95" customHeight="1" x14ac:dyDescent="0.2">
      <c r="A52" s="65"/>
      <c r="B52" s="66"/>
      <c r="C52" s="75"/>
      <c r="D52" s="75"/>
      <c r="E52" s="72"/>
      <c r="F52" s="82"/>
      <c r="G52" s="82"/>
      <c r="H52" s="76"/>
    </row>
    <row r="53" spans="1:8" ht="15.95" customHeight="1" x14ac:dyDescent="0.2">
      <c r="A53" s="65" t="s">
        <v>92</v>
      </c>
      <c r="B53" s="85"/>
      <c r="C53" s="75"/>
      <c r="D53" s="75"/>
      <c r="E53" s="72"/>
      <c r="F53" s="82"/>
      <c r="G53" s="82"/>
      <c r="H53" s="76"/>
    </row>
    <row r="54" spans="1:8" ht="15.95" customHeight="1" x14ac:dyDescent="0.2">
      <c r="A54" s="65"/>
      <c r="B54" s="83" t="s">
        <v>93</v>
      </c>
      <c r="C54" s="78">
        <f>+'Unallocated Detail'!E267</f>
        <v>803236.72</v>
      </c>
      <c r="D54" s="78">
        <f>+'Unallocated Detail'!F267</f>
        <v>420730.79</v>
      </c>
      <c r="E54" s="79">
        <v>4</v>
      </c>
      <c r="F54" s="80">
        <f>VLOOKUP($E54,$B$69:$G$74,5,FALSE)</f>
        <v>0.66249999999999998</v>
      </c>
      <c r="G54" s="80">
        <f>VLOOKUP($E54,$B$69:$G$74,6,FALSE)</f>
        <v>0.33750000000000002</v>
      </c>
      <c r="H54" s="76">
        <f>C54+D54</f>
        <v>1223967.51</v>
      </c>
    </row>
    <row r="55" spans="1:8" ht="15.95" customHeight="1" x14ac:dyDescent="0.2">
      <c r="A55" s="65" t="s">
        <v>57</v>
      </c>
      <c r="B55" s="66" t="s">
        <v>62</v>
      </c>
      <c r="C55" s="75">
        <f>C54</f>
        <v>803236.72</v>
      </c>
      <c r="D55" s="75">
        <f>D54</f>
        <v>420730.79</v>
      </c>
      <c r="E55" s="72"/>
      <c r="F55" s="82"/>
      <c r="G55" s="82"/>
      <c r="H55" s="84">
        <f>SUM(H54)</f>
        <v>1223967.51</v>
      </c>
    </row>
    <row r="56" spans="1:8" ht="15.95" customHeight="1" x14ac:dyDescent="0.2">
      <c r="A56" s="65"/>
      <c r="B56" s="66"/>
      <c r="C56" s="75"/>
      <c r="D56" s="75"/>
      <c r="E56" s="72"/>
      <c r="F56" s="82"/>
      <c r="G56" s="82"/>
      <c r="H56" s="76"/>
    </row>
    <row r="57" spans="1:8" ht="15.95" customHeight="1" x14ac:dyDescent="0.2">
      <c r="A57" s="86" t="s">
        <v>94</v>
      </c>
      <c r="B57" s="85"/>
      <c r="C57" s="75"/>
      <c r="D57" s="75"/>
      <c r="E57" s="87"/>
      <c r="F57" s="87"/>
      <c r="G57" s="87"/>
      <c r="H57" s="76"/>
    </row>
    <row r="58" spans="1:8" ht="15.95" customHeight="1" x14ac:dyDescent="0.2">
      <c r="A58" s="86"/>
      <c r="B58" s="83" t="s">
        <v>95</v>
      </c>
      <c r="C58" s="78">
        <v>0</v>
      </c>
      <c r="D58" s="78">
        <v>0</v>
      </c>
      <c r="E58" s="79">
        <v>4</v>
      </c>
      <c r="F58" s="80">
        <f>VLOOKUP($E58,$B$69:$G$74,5,FALSE)</f>
        <v>0.66249999999999998</v>
      </c>
      <c r="G58" s="80">
        <f>VLOOKUP($E58,$B$69:$G$74,6,FALSE)</f>
        <v>0.33750000000000002</v>
      </c>
      <c r="H58" s="88">
        <v>0</v>
      </c>
    </row>
    <row r="59" spans="1:8" ht="15.95" customHeight="1" x14ac:dyDescent="0.2">
      <c r="A59" s="86"/>
      <c r="B59" s="66" t="s">
        <v>62</v>
      </c>
      <c r="C59" s="75">
        <f>SUM(C58)</f>
        <v>0</v>
      </c>
      <c r="D59" s="75">
        <f>SUM(D58)</f>
        <v>0</v>
      </c>
      <c r="E59" s="72"/>
      <c r="F59" s="82"/>
      <c r="G59" s="82"/>
      <c r="H59" s="76">
        <f>SUM(H58)</f>
        <v>0</v>
      </c>
    </row>
    <row r="60" spans="1:8" ht="15.95" customHeight="1" x14ac:dyDescent="0.2">
      <c r="A60" s="86"/>
      <c r="B60" s="85"/>
      <c r="C60" s="75"/>
      <c r="D60" s="75"/>
      <c r="E60" s="72"/>
      <c r="F60" s="82"/>
      <c r="G60" s="82"/>
      <c r="H60" s="76"/>
    </row>
    <row r="61" spans="1:8" ht="15.95" customHeight="1" x14ac:dyDescent="0.2">
      <c r="A61" s="65" t="s">
        <v>96</v>
      </c>
      <c r="B61" s="66"/>
      <c r="C61" s="75"/>
      <c r="D61" s="75"/>
      <c r="E61" s="72"/>
      <c r="F61" s="82"/>
      <c r="G61" s="82"/>
      <c r="H61" s="76"/>
    </row>
    <row r="62" spans="1:8" ht="15.95" customHeight="1" x14ac:dyDescent="0.2">
      <c r="A62" s="65"/>
      <c r="B62" s="83" t="s">
        <v>97</v>
      </c>
      <c r="C62" s="75">
        <f>+'Unallocated Detail'!E275</f>
        <v>0</v>
      </c>
      <c r="D62" s="75">
        <f>+'Unallocated Detail'!F275</f>
        <v>0</v>
      </c>
      <c r="E62" s="72">
        <v>4</v>
      </c>
      <c r="F62" s="73">
        <f t="shared" ref="F62:F63" si="6">VLOOKUP($E62,$B$69:$G$74,5,FALSE)</f>
        <v>0.66249999999999998</v>
      </c>
      <c r="G62" s="73">
        <f t="shared" ref="G62:G63" si="7">VLOOKUP($E62,$B$69:$G$74,6,FALSE)</f>
        <v>0.33750000000000002</v>
      </c>
      <c r="H62" s="76">
        <f>C62+D62</f>
        <v>0</v>
      </c>
    </row>
    <row r="63" spans="1:8" ht="15.95" customHeight="1" x14ac:dyDescent="0.2">
      <c r="A63" s="65"/>
      <c r="B63" s="83" t="s">
        <v>98</v>
      </c>
      <c r="C63" s="78">
        <v>0</v>
      </c>
      <c r="D63" s="78">
        <v>0</v>
      </c>
      <c r="E63" s="89">
        <v>4</v>
      </c>
      <c r="F63" s="80">
        <f t="shared" si="6"/>
        <v>0.66249999999999998</v>
      </c>
      <c r="G63" s="80">
        <f t="shared" si="7"/>
        <v>0.33750000000000002</v>
      </c>
      <c r="H63" s="78">
        <f>C63+D63</f>
        <v>0</v>
      </c>
    </row>
    <row r="64" spans="1:8" ht="15.95" customHeight="1" x14ac:dyDescent="0.2">
      <c r="A64" s="90" t="s">
        <v>57</v>
      </c>
      <c r="B64" s="91" t="s">
        <v>62</v>
      </c>
      <c r="C64" s="78">
        <f>SUM(C62:C63)</f>
        <v>0</v>
      </c>
      <c r="D64" s="78">
        <f>SUM(D62:D63)</f>
        <v>0</v>
      </c>
      <c r="E64" s="79"/>
      <c r="F64" s="92"/>
      <c r="G64" s="92"/>
      <c r="H64" s="78">
        <f>SUM(H62:H63)</f>
        <v>0</v>
      </c>
    </row>
    <row r="65" spans="1:8" ht="15.95" customHeight="1" x14ac:dyDescent="0.2">
      <c r="A65" s="65"/>
      <c r="B65" s="66"/>
      <c r="C65" s="75"/>
      <c r="D65" s="75"/>
      <c r="E65" s="93"/>
      <c r="F65" s="82"/>
      <c r="G65" s="82"/>
      <c r="H65" s="76"/>
    </row>
    <row r="66" spans="1:8" ht="15.95" customHeight="1" x14ac:dyDescent="0.35">
      <c r="A66" s="90" t="s">
        <v>99</v>
      </c>
      <c r="B66" s="91"/>
      <c r="C66" s="94">
        <f>C64+C59+C55+C51+C47+C42+C38+C23+C14</f>
        <v>22368119.719999999</v>
      </c>
      <c r="D66" s="94">
        <f>D64+D59+D55+D51+D47+D42+D38+D23+D14</f>
        <v>11520457.050000001</v>
      </c>
      <c r="E66" s="95"/>
      <c r="F66" s="95"/>
      <c r="G66" s="96"/>
      <c r="H66" s="94">
        <f>H64+H59+H55+H51+H47+H42+H38+H23+H14</f>
        <v>33316469.59</v>
      </c>
    </row>
    <row r="67" spans="1:8" ht="15.95" customHeight="1" x14ac:dyDescent="0.2">
      <c r="C67" s="97"/>
      <c r="D67" s="97"/>
      <c r="E67" s="97"/>
      <c r="F67" s="97"/>
    </row>
    <row r="68" spans="1:8" ht="15.95" customHeight="1" x14ac:dyDescent="0.2"/>
    <row r="69" spans="1:8" x14ac:dyDescent="0.2">
      <c r="B69" s="98" t="s">
        <v>100</v>
      </c>
      <c r="C69" s="99"/>
      <c r="D69" s="99"/>
      <c r="E69" s="99"/>
      <c r="F69" s="100" t="s">
        <v>3</v>
      </c>
      <c r="G69" s="100" t="s">
        <v>4</v>
      </c>
      <c r="H69" s="101"/>
    </row>
    <row r="70" spans="1:8" x14ac:dyDescent="0.2">
      <c r="B70" s="102">
        <v>1</v>
      </c>
      <c r="C70" s="103" t="s">
        <v>101</v>
      </c>
      <c r="D70" s="46"/>
      <c r="F70" s="104">
        <v>0.58140000000000003</v>
      </c>
      <c r="G70" s="104">
        <v>0.41860000000000003</v>
      </c>
      <c r="H70" s="105">
        <f>SUM(F70,G70)</f>
        <v>1</v>
      </c>
    </row>
    <row r="71" spans="1:8" x14ac:dyDescent="0.2">
      <c r="B71" s="102">
        <v>2</v>
      </c>
      <c r="C71" s="103" t="s">
        <v>102</v>
      </c>
      <c r="D71" s="46"/>
      <c r="F71" s="106">
        <v>0.626</v>
      </c>
      <c r="G71" s="106">
        <v>0.374</v>
      </c>
      <c r="H71" s="107">
        <f t="shared" ref="H71:H74" si="8">SUM(F71,G71)</f>
        <v>1</v>
      </c>
    </row>
    <row r="72" spans="1:8" x14ac:dyDescent="0.2">
      <c r="B72" s="102">
        <v>3</v>
      </c>
      <c r="C72" s="46" t="s">
        <v>103</v>
      </c>
      <c r="D72" s="46"/>
      <c r="F72" s="106">
        <v>0.5958</v>
      </c>
      <c r="G72" s="106">
        <v>0.4042</v>
      </c>
      <c r="H72" s="107">
        <f t="shared" si="8"/>
        <v>1</v>
      </c>
    </row>
    <row r="73" spans="1:8" x14ac:dyDescent="0.2">
      <c r="B73" s="102">
        <v>4</v>
      </c>
      <c r="C73" s="103" t="s">
        <v>104</v>
      </c>
      <c r="D73" s="46"/>
      <c r="F73" s="106">
        <v>0.66249999999999998</v>
      </c>
      <c r="G73" s="106">
        <v>0.33750000000000002</v>
      </c>
      <c r="H73" s="107">
        <f t="shared" si="8"/>
        <v>1</v>
      </c>
    </row>
    <row r="74" spans="1:8" x14ac:dyDescent="0.2">
      <c r="B74" s="89">
        <v>5</v>
      </c>
      <c r="C74" s="108" t="s">
        <v>105</v>
      </c>
      <c r="D74" s="17"/>
      <c r="E74" s="17"/>
      <c r="F74" s="109">
        <v>0.70930000000000004</v>
      </c>
      <c r="G74" s="109">
        <v>0.29070000000000001</v>
      </c>
      <c r="H74" s="110">
        <f t="shared" si="8"/>
        <v>1</v>
      </c>
    </row>
    <row r="75" spans="1:8" ht="11.25" customHeight="1" x14ac:dyDescent="0.2">
      <c r="C75" s="97"/>
      <c r="D75" s="97"/>
      <c r="E75" s="97"/>
      <c r="F75" s="97"/>
    </row>
    <row r="76" spans="1:8" ht="15.95" customHeight="1" x14ac:dyDescent="0.2">
      <c r="A76" s="111"/>
      <c r="C76" s="112"/>
      <c r="D76" s="112"/>
      <c r="E76" s="112"/>
      <c r="F76" s="112"/>
      <c r="G76" s="112"/>
      <c r="H76" s="112"/>
    </row>
    <row r="77" spans="1:8" ht="15.95" customHeight="1" x14ac:dyDescent="0.2">
      <c r="C77" s="112"/>
      <c r="D77" s="112"/>
      <c r="E77" s="112"/>
      <c r="F77" s="112"/>
      <c r="G77" s="112"/>
      <c r="H77" s="11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9.140625" defaultRowHeight="15" outlineLevelCol="1" x14ac:dyDescent="0.25"/>
  <cols>
    <col min="1" max="1" width="58.140625" style="40" bestFit="1" customWidth="1"/>
    <col min="2" max="2" width="16.7109375" style="40" customWidth="1"/>
    <col min="3" max="4" width="12.42578125" style="40" bestFit="1" customWidth="1"/>
    <col min="5" max="5" width="13.7109375" style="40" hidden="1" customWidth="1" outlineLevel="1"/>
    <col min="6" max="6" width="13.28515625" style="40" hidden="1" customWidth="1" outlineLevel="1"/>
    <col min="7" max="7" width="14.7109375" style="40" hidden="1" customWidth="1" outlineLevel="1"/>
    <col min="8" max="8" width="12.42578125" style="40" hidden="1" customWidth="1" outlineLevel="1"/>
    <col min="9" max="9" width="17.28515625" style="40" customWidth="1" collapsed="1"/>
    <col min="10" max="10" width="32.140625" style="122" hidden="1" customWidth="1" outlineLevel="1"/>
    <col min="11" max="11" width="15.7109375" style="40" bestFit="1" customWidth="1" collapsed="1"/>
    <col min="12" max="12" width="14.5703125" style="40" customWidth="1"/>
    <col min="13" max="16384" width="9.140625" style="40"/>
  </cols>
  <sheetData>
    <row r="1" spans="1:10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127"/>
    </row>
    <row r="2" spans="1:10" x14ac:dyDescent="0.25">
      <c r="A2" s="57" t="s">
        <v>106</v>
      </c>
      <c r="B2" s="57"/>
      <c r="C2" s="57"/>
      <c r="D2" s="57"/>
      <c r="E2" s="57"/>
      <c r="F2" s="57"/>
      <c r="G2" s="57"/>
      <c r="H2" s="57"/>
      <c r="I2" s="57"/>
      <c r="J2" s="127"/>
    </row>
    <row r="3" spans="1:10" x14ac:dyDescent="0.25">
      <c r="A3" s="57" t="str">
        <f>Allocated!A3</f>
        <v>FOR THE MONTH ENDED November 30, 2021</v>
      </c>
      <c r="B3" s="57"/>
      <c r="C3" s="57"/>
      <c r="D3" s="57"/>
      <c r="E3" s="57"/>
      <c r="F3" s="57"/>
      <c r="G3" s="57"/>
      <c r="H3" s="57"/>
      <c r="I3" s="57"/>
      <c r="J3" s="127"/>
    </row>
    <row r="4" spans="1:10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9"/>
    </row>
    <row r="5" spans="1:10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13" t="s">
        <v>107</v>
      </c>
    </row>
    <row r="6" spans="1:10" x14ac:dyDescent="0.25">
      <c r="A6" s="114" t="s">
        <v>108</v>
      </c>
      <c r="B6" s="115" t="s">
        <v>3</v>
      </c>
      <c r="C6" s="115" t="s">
        <v>109</v>
      </c>
      <c r="D6" s="115" t="s">
        <v>39</v>
      </c>
      <c r="E6" s="115" t="s">
        <v>110</v>
      </c>
      <c r="F6" s="115" t="s">
        <v>111</v>
      </c>
      <c r="G6" s="115" t="s">
        <v>112</v>
      </c>
      <c r="H6" s="115" t="s">
        <v>113</v>
      </c>
      <c r="I6" s="115" t="s">
        <v>114</v>
      </c>
    </row>
    <row r="7" spans="1:10" x14ac:dyDescent="0.25">
      <c r="A7" s="130"/>
      <c r="B7" s="131"/>
      <c r="C7" s="131"/>
      <c r="D7" s="131"/>
      <c r="E7" s="131"/>
      <c r="F7" s="131"/>
      <c r="G7" s="131"/>
      <c r="H7" s="131"/>
      <c r="I7" s="131"/>
      <c r="J7" s="132">
        <v>0</v>
      </c>
    </row>
    <row r="8" spans="1:10" x14ac:dyDescent="0.25">
      <c r="A8" s="133"/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</row>
    <row r="9" spans="1:10" x14ac:dyDescent="0.25">
      <c r="A9" s="135"/>
      <c r="B9" s="135"/>
      <c r="C9" s="135"/>
      <c r="D9" s="135"/>
      <c r="E9" s="135"/>
      <c r="F9" s="135"/>
      <c r="G9" s="135"/>
      <c r="H9" s="135"/>
      <c r="I9" s="135"/>
    </row>
    <row r="10" spans="1:10" x14ac:dyDescent="0.25">
      <c r="A10" s="117" t="s">
        <v>115</v>
      </c>
      <c r="B10" s="136"/>
      <c r="C10" s="136"/>
      <c r="D10" s="136"/>
      <c r="E10" s="136"/>
      <c r="F10" s="136"/>
      <c r="G10" s="136"/>
      <c r="H10" s="136"/>
      <c r="I10" s="136"/>
    </row>
    <row r="11" spans="1:10" x14ac:dyDescent="0.25">
      <c r="A11" s="116" t="s">
        <v>116</v>
      </c>
      <c r="B11" s="137"/>
      <c r="C11" s="137"/>
      <c r="D11" s="137"/>
      <c r="E11" s="137"/>
      <c r="F11" s="137"/>
      <c r="G11" s="137"/>
      <c r="H11" s="137"/>
      <c r="I11" s="137"/>
    </row>
    <row r="12" spans="1:10" x14ac:dyDescent="0.25">
      <c r="A12" s="121" t="s">
        <v>117</v>
      </c>
      <c r="B12" s="138">
        <v>118987813.94</v>
      </c>
      <c r="C12" s="138">
        <v>0</v>
      </c>
      <c r="D12" s="138">
        <v>0</v>
      </c>
      <c r="E12" s="138">
        <v>0</v>
      </c>
      <c r="F12" s="138">
        <v>0</v>
      </c>
      <c r="G12" s="138">
        <f>B12+E12</f>
        <v>118987813.94</v>
      </c>
      <c r="H12" s="138">
        <f>C12+F12</f>
        <v>0</v>
      </c>
      <c r="I12" s="138">
        <f>SUM(G12:H12)</f>
        <v>118987813.94</v>
      </c>
      <c r="J12" s="139" t="s">
        <v>118</v>
      </c>
    </row>
    <row r="13" spans="1:10" x14ac:dyDescent="0.25">
      <c r="A13" s="121" t="s">
        <v>119</v>
      </c>
      <c r="B13" s="119">
        <v>92334054.010000005</v>
      </c>
      <c r="C13" s="119">
        <v>0</v>
      </c>
      <c r="D13" s="119">
        <v>0</v>
      </c>
      <c r="E13" s="119">
        <v>0</v>
      </c>
      <c r="F13" s="119">
        <v>0</v>
      </c>
      <c r="G13" s="119">
        <f t="shared" ref="G13:H17" si="0">B13+E13</f>
        <v>92334054.010000005</v>
      </c>
      <c r="H13" s="119">
        <f t="shared" si="0"/>
        <v>0</v>
      </c>
      <c r="I13" s="119">
        <f t="shared" ref="I13:I17" si="1">SUM(G13:H13)</f>
        <v>92334054.010000005</v>
      </c>
      <c r="J13" s="139" t="s">
        <v>120</v>
      </c>
    </row>
    <row r="14" spans="1:10" x14ac:dyDescent="0.25">
      <c r="A14" s="121" t="s">
        <v>121</v>
      </c>
      <c r="B14" s="119">
        <v>596853.52</v>
      </c>
      <c r="C14" s="119">
        <v>0</v>
      </c>
      <c r="D14" s="119">
        <v>0</v>
      </c>
      <c r="E14" s="119">
        <v>0</v>
      </c>
      <c r="F14" s="119">
        <v>0</v>
      </c>
      <c r="G14" s="119">
        <f t="shared" si="0"/>
        <v>596853.52</v>
      </c>
      <c r="H14" s="119">
        <f t="shared" si="0"/>
        <v>0</v>
      </c>
      <c r="I14" s="119">
        <f t="shared" si="1"/>
        <v>596853.52</v>
      </c>
      <c r="J14" s="139" t="s">
        <v>122</v>
      </c>
    </row>
    <row r="15" spans="1:10" x14ac:dyDescent="0.25">
      <c r="A15" s="121" t="s">
        <v>123</v>
      </c>
      <c r="B15" s="119">
        <v>0</v>
      </c>
      <c r="C15" s="119">
        <v>77519023.989999995</v>
      </c>
      <c r="D15" s="119">
        <v>0</v>
      </c>
      <c r="E15" s="119">
        <v>0</v>
      </c>
      <c r="F15" s="119">
        <v>0</v>
      </c>
      <c r="G15" s="119">
        <f t="shared" si="0"/>
        <v>0</v>
      </c>
      <c r="H15" s="119">
        <f t="shared" si="0"/>
        <v>77519023.989999995</v>
      </c>
      <c r="I15" s="119">
        <f t="shared" si="1"/>
        <v>77519023.989999995</v>
      </c>
      <c r="J15" s="139" t="s">
        <v>124</v>
      </c>
    </row>
    <row r="16" spans="1:10" x14ac:dyDescent="0.25">
      <c r="A16" s="121" t="s">
        <v>125</v>
      </c>
      <c r="B16" s="119">
        <v>0</v>
      </c>
      <c r="C16" s="119">
        <v>34927056.439999998</v>
      </c>
      <c r="D16" s="119">
        <v>0</v>
      </c>
      <c r="E16" s="119">
        <v>0</v>
      </c>
      <c r="F16" s="119">
        <v>0</v>
      </c>
      <c r="G16" s="119">
        <f t="shared" si="0"/>
        <v>0</v>
      </c>
      <c r="H16" s="119">
        <f t="shared" si="0"/>
        <v>34927056.439999998</v>
      </c>
      <c r="I16" s="119">
        <f t="shared" si="1"/>
        <v>34927056.439999998</v>
      </c>
      <c r="J16" s="139" t="s">
        <v>126</v>
      </c>
    </row>
    <row r="17" spans="1:11" x14ac:dyDescent="0.25">
      <c r="A17" s="121" t="s">
        <v>127</v>
      </c>
      <c r="B17" s="125">
        <v>0</v>
      </c>
      <c r="C17" s="125">
        <v>2090924.13</v>
      </c>
      <c r="D17" s="125">
        <v>0</v>
      </c>
      <c r="E17" s="125">
        <v>0</v>
      </c>
      <c r="F17" s="125">
        <v>0</v>
      </c>
      <c r="G17" s="125">
        <f t="shared" si="0"/>
        <v>0</v>
      </c>
      <c r="H17" s="125">
        <f t="shared" si="0"/>
        <v>2090924.13</v>
      </c>
      <c r="I17" s="125">
        <f t="shared" si="1"/>
        <v>2090924.13</v>
      </c>
      <c r="J17" s="139" t="s">
        <v>128</v>
      </c>
    </row>
    <row r="18" spans="1:11" x14ac:dyDescent="0.25">
      <c r="A18" s="121" t="s">
        <v>129</v>
      </c>
      <c r="B18" s="119">
        <f>SUM(B12:B17)</f>
        <v>211918721.47</v>
      </c>
      <c r="C18" s="119">
        <f t="shared" ref="C18:I18" si="2">SUM(C12:C17)</f>
        <v>114537004.55999999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211918721.47</v>
      </c>
      <c r="H18" s="119">
        <f t="shared" si="2"/>
        <v>114537004.55999999</v>
      </c>
      <c r="I18" s="119">
        <f t="shared" si="2"/>
        <v>326455726.02999997</v>
      </c>
      <c r="J18" s="140" t="s">
        <v>130</v>
      </c>
    </row>
    <row r="19" spans="1:11" x14ac:dyDescent="0.25">
      <c r="A19" s="116" t="s">
        <v>131</v>
      </c>
      <c r="B19" s="137"/>
      <c r="C19" s="137"/>
      <c r="D19" s="137"/>
      <c r="E19" s="137"/>
      <c r="F19" s="137"/>
      <c r="G19" s="137"/>
      <c r="H19" s="137"/>
      <c r="I19" s="137"/>
      <c r="J19" s="116"/>
    </row>
    <row r="20" spans="1:11" x14ac:dyDescent="0.25">
      <c r="A20" s="121" t="s">
        <v>132</v>
      </c>
      <c r="B20" s="125">
        <v>31996.52</v>
      </c>
      <c r="C20" s="125">
        <v>0</v>
      </c>
      <c r="D20" s="125">
        <v>0</v>
      </c>
      <c r="E20" s="125">
        <v>0</v>
      </c>
      <c r="F20" s="125">
        <v>0</v>
      </c>
      <c r="G20" s="125">
        <f>B20+E20</f>
        <v>31996.52</v>
      </c>
      <c r="H20" s="125">
        <f>C20+F20</f>
        <v>0</v>
      </c>
      <c r="I20" s="125">
        <f>SUM(G20:H20)</f>
        <v>31996.52</v>
      </c>
      <c r="J20" s="139" t="s">
        <v>133</v>
      </c>
    </row>
    <row r="21" spans="1:11" x14ac:dyDescent="0.25">
      <c r="A21" s="121" t="s">
        <v>134</v>
      </c>
      <c r="B21" s="119">
        <f>SUM(B20)</f>
        <v>31996.52</v>
      </c>
      <c r="C21" s="119">
        <f t="shared" ref="C21:I21" si="3">SUM(C20)</f>
        <v>0</v>
      </c>
      <c r="D21" s="119">
        <f t="shared" si="3"/>
        <v>0</v>
      </c>
      <c r="E21" s="119">
        <f t="shared" si="3"/>
        <v>0</v>
      </c>
      <c r="F21" s="119">
        <f t="shared" si="3"/>
        <v>0</v>
      </c>
      <c r="G21" s="119">
        <f t="shared" si="3"/>
        <v>31996.52</v>
      </c>
      <c r="H21" s="119">
        <f t="shared" si="3"/>
        <v>0</v>
      </c>
      <c r="I21" s="119">
        <f t="shared" si="3"/>
        <v>31996.52</v>
      </c>
      <c r="J21" s="140" t="s">
        <v>135</v>
      </c>
    </row>
    <row r="22" spans="1:11" x14ac:dyDescent="0.25">
      <c r="A22" s="116" t="s">
        <v>136</v>
      </c>
      <c r="B22" s="137"/>
      <c r="C22" s="137"/>
      <c r="D22" s="137"/>
      <c r="E22" s="137"/>
      <c r="F22" s="137"/>
      <c r="G22" s="137"/>
      <c r="H22" s="137"/>
      <c r="I22" s="137"/>
      <c r="J22" s="116"/>
    </row>
    <row r="23" spans="1:11" x14ac:dyDescent="0.25">
      <c r="A23" s="121" t="s">
        <v>137</v>
      </c>
      <c r="B23" s="119">
        <v>16160153.35</v>
      </c>
      <c r="C23" s="119">
        <v>0</v>
      </c>
      <c r="D23" s="119">
        <v>0</v>
      </c>
      <c r="E23" s="119">
        <v>0</v>
      </c>
      <c r="F23" s="119">
        <v>0</v>
      </c>
      <c r="G23" s="119">
        <f>B23+E23</f>
        <v>16160153.35</v>
      </c>
      <c r="H23" s="119">
        <f>C23+F23</f>
        <v>0</v>
      </c>
      <c r="I23" s="119">
        <f t="shared" ref="I23:I24" si="4">SUM(G23:H23)</f>
        <v>16160153.35</v>
      </c>
      <c r="J23" s="139" t="s">
        <v>138</v>
      </c>
      <c r="K23" s="141"/>
    </row>
    <row r="24" spans="1:11" x14ac:dyDescent="0.25">
      <c r="A24" s="121" t="s">
        <v>139</v>
      </c>
      <c r="B24" s="125">
        <v>14437770.460000001</v>
      </c>
      <c r="C24" s="125">
        <v>0</v>
      </c>
      <c r="D24" s="125">
        <v>0</v>
      </c>
      <c r="E24" s="125">
        <v>0</v>
      </c>
      <c r="F24" s="125">
        <v>0</v>
      </c>
      <c r="G24" s="125">
        <f>B24+E24</f>
        <v>14437770.460000001</v>
      </c>
      <c r="H24" s="125">
        <f>C24+F24</f>
        <v>0</v>
      </c>
      <c r="I24" s="125">
        <f t="shared" si="4"/>
        <v>14437770.460000001</v>
      </c>
      <c r="J24" s="139" t="s">
        <v>140</v>
      </c>
    </row>
    <row r="25" spans="1:11" x14ac:dyDescent="0.25">
      <c r="A25" s="121" t="s">
        <v>141</v>
      </c>
      <c r="B25" s="119">
        <f>SUM(B23:B24)</f>
        <v>30597923.810000002</v>
      </c>
      <c r="C25" s="119">
        <f t="shared" ref="C25:I25" si="5">SUM(C23:C24)</f>
        <v>0</v>
      </c>
      <c r="D25" s="119">
        <f t="shared" si="5"/>
        <v>0</v>
      </c>
      <c r="E25" s="119">
        <f t="shared" si="5"/>
        <v>0</v>
      </c>
      <c r="F25" s="119">
        <f t="shared" si="5"/>
        <v>0</v>
      </c>
      <c r="G25" s="119">
        <f t="shared" si="5"/>
        <v>30597923.810000002</v>
      </c>
      <c r="H25" s="119">
        <f t="shared" si="5"/>
        <v>0</v>
      </c>
      <c r="I25" s="119">
        <f t="shared" si="5"/>
        <v>30597923.810000002</v>
      </c>
      <c r="J25" s="140" t="s">
        <v>142</v>
      </c>
    </row>
    <row r="26" spans="1:11" x14ac:dyDescent="0.25">
      <c r="A26" s="116" t="s">
        <v>143</v>
      </c>
      <c r="B26" s="137"/>
      <c r="C26" s="137"/>
      <c r="D26" s="137"/>
      <c r="E26" s="137"/>
      <c r="F26" s="137"/>
      <c r="G26" s="137"/>
      <c r="H26" s="137"/>
      <c r="I26" s="137"/>
      <c r="J26" s="116"/>
    </row>
    <row r="27" spans="1:11" x14ac:dyDescent="0.25">
      <c r="A27" s="121" t="s">
        <v>144</v>
      </c>
      <c r="B27" s="119">
        <v>0</v>
      </c>
      <c r="C27" s="119">
        <v>0</v>
      </c>
      <c r="D27" s="119">
        <v>0</v>
      </c>
      <c r="E27" s="119">
        <v>0</v>
      </c>
      <c r="F27" s="119">
        <v>0</v>
      </c>
      <c r="G27" s="119">
        <f>B27+E27</f>
        <v>0</v>
      </c>
      <c r="H27" s="119">
        <f>C27+F27</f>
        <v>0</v>
      </c>
      <c r="I27" s="119">
        <f t="shared" ref="I27:I39" si="6">SUM(G27:H27)</f>
        <v>0</v>
      </c>
      <c r="J27" s="139" t="s">
        <v>145</v>
      </c>
    </row>
    <row r="28" spans="1:11" x14ac:dyDescent="0.25">
      <c r="A28" s="121" t="s">
        <v>146</v>
      </c>
      <c r="B28" s="119">
        <v>0</v>
      </c>
      <c r="C28" s="119">
        <v>0</v>
      </c>
      <c r="D28" s="119">
        <v>0</v>
      </c>
      <c r="E28" s="119">
        <v>0</v>
      </c>
      <c r="F28" s="119">
        <v>0</v>
      </c>
      <c r="G28" s="119">
        <f>B28+E28</f>
        <v>0</v>
      </c>
      <c r="H28" s="119">
        <f>C28+F28</f>
        <v>0</v>
      </c>
      <c r="I28" s="119">
        <f t="shared" si="6"/>
        <v>0</v>
      </c>
      <c r="J28" s="139" t="s">
        <v>147</v>
      </c>
    </row>
    <row r="29" spans="1:11" ht="13.9" customHeight="1" x14ac:dyDescent="0.25">
      <c r="A29" s="121" t="s">
        <v>148</v>
      </c>
      <c r="B29" s="119">
        <v>-44.03</v>
      </c>
      <c r="C29" s="119">
        <v>0</v>
      </c>
      <c r="D29" s="119">
        <v>0</v>
      </c>
      <c r="E29" s="119">
        <v>0</v>
      </c>
      <c r="F29" s="119">
        <v>0</v>
      </c>
      <c r="G29" s="119">
        <f t="shared" ref="G29:H39" si="7">B29+E29</f>
        <v>-44.03</v>
      </c>
      <c r="H29" s="119">
        <f t="shared" si="7"/>
        <v>0</v>
      </c>
      <c r="I29" s="119">
        <f t="shared" si="6"/>
        <v>-44.03</v>
      </c>
      <c r="J29" s="139" t="s">
        <v>149</v>
      </c>
    </row>
    <row r="30" spans="1:11" x14ac:dyDescent="0.25">
      <c r="A30" s="121" t="s">
        <v>150</v>
      </c>
      <c r="B30" s="119">
        <v>1323658.02</v>
      </c>
      <c r="C30" s="119">
        <v>0</v>
      </c>
      <c r="D30" s="119">
        <v>0</v>
      </c>
      <c r="E30" s="119">
        <v>0</v>
      </c>
      <c r="F30" s="119">
        <v>0</v>
      </c>
      <c r="G30" s="119">
        <f t="shared" si="7"/>
        <v>1323658.02</v>
      </c>
      <c r="H30" s="119">
        <f>C30+F30</f>
        <v>0</v>
      </c>
      <c r="I30" s="119">
        <f t="shared" si="6"/>
        <v>1323658.02</v>
      </c>
      <c r="J30" s="139" t="s">
        <v>151</v>
      </c>
    </row>
    <row r="31" spans="1:11" x14ac:dyDescent="0.25">
      <c r="A31" s="121" t="s">
        <v>152</v>
      </c>
      <c r="B31" s="119">
        <v>1438266.99</v>
      </c>
      <c r="C31" s="119">
        <v>0</v>
      </c>
      <c r="D31" s="119">
        <v>0</v>
      </c>
      <c r="E31" s="119">
        <v>0</v>
      </c>
      <c r="F31" s="119">
        <v>0</v>
      </c>
      <c r="G31" s="119">
        <f t="shared" si="7"/>
        <v>1438266.99</v>
      </c>
      <c r="H31" s="119">
        <f t="shared" si="7"/>
        <v>0</v>
      </c>
      <c r="I31" s="119">
        <f t="shared" si="6"/>
        <v>1438266.99</v>
      </c>
      <c r="J31" s="139" t="s">
        <v>153</v>
      </c>
    </row>
    <row r="32" spans="1:11" x14ac:dyDescent="0.25">
      <c r="A32" s="121" t="s">
        <v>154</v>
      </c>
      <c r="B32" s="119">
        <v>5213505.6100000003</v>
      </c>
      <c r="C32" s="119">
        <v>0</v>
      </c>
      <c r="D32" s="119">
        <v>0</v>
      </c>
      <c r="E32" s="119">
        <v>0</v>
      </c>
      <c r="F32" s="119">
        <v>0</v>
      </c>
      <c r="G32" s="119">
        <f t="shared" si="7"/>
        <v>5213505.6100000003</v>
      </c>
      <c r="H32" s="119">
        <f t="shared" si="7"/>
        <v>0</v>
      </c>
      <c r="I32" s="119">
        <f t="shared" si="6"/>
        <v>5213505.6100000003</v>
      </c>
      <c r="J32" s="139" t="s">
        <v>155</v>
      </c>
    </row>
    <row r="33" spans="1:11" x14ac:dyDescent="0.25">
      <c r="A33" s="121" t="s">
        <v>156</v>
      </c>
      <c r="B33" s="119">
        <v>2927463.76</v>
      </c>
      <c r="C33" s="119">
        <v>0</v>
      </c>
      <c r="D33" s="119">
        <v>0</v>
      </c>
      <c r="E33" s="119">
        <v>0</v>
      </c>
      <c r="F33" s="119">
        <v>0</v>
      </c>
      <c r="G33" s="119">
        <f t="shared" si="7"/>
        <v>2927463.76</v>
      </c>
      <c r="H33" s="119">
        <f t="shared" si="7"/>
        <v>0</v>
      </c>
      <c r="I33" s="119">
        <f t="shared" si="6"/>
        <v>2927463.76</v>
      </c>
      <c r="J33" s="139" t="s">
        <v>157</v>
      </c>
    </row>
    <row r="34" spans="1:11" x14ac:dyDescent="0.25">
      <c r="A34" s="121" t="s">
        <v>158</v>
      </c>
      <c r="B34" s="119">
        <v>0</v>
      </c>
      <c r="C34" s="119">
        <v>-31.19</v>
      </c>
      <c r="D34" s="119">
        <v>0</v>
      </c>
      <c r="E34" s="119">
        <v>0</v>
      </c>
      <c r="F34" s="119">
        <v>0</v>
      </c>
      <c r="G34" s="119">
        <f t="shared" si="7"/>
        <v>0</v>
      </c>
      <c r="H34" s="119">
        <f t="shared" si="7"/>
        <v>-31.19</v>
      </c>
      <c r="I34" s="119">
        <f t="shared" si="6"/>
        <v>-31.19</v>
      </c>
      <c r="J34" s="139" t="s">
        <v>159</v>
      </c>
    </row>
    <row r="35" spans="1:11" x14ac:dyDescent="0.25">
      <c r="A35" s="121" t="s">
        <v>160</v>
      </c>
      <c r="B35" s="119">
        <v>0</v>
      </c>
      <c r="C35" s="119">
        <v>154085.71</v>
      </c>
      <c r="D35" s="119">
        <v>0</v>
      </c>
      <c r="E35" s="119">
        <v>0</v>
      </c>
      <c r="F35" s="119">
        <v>0</v>
      </c>
      <c r="G35" s="119">
        <f t="shared" si="7"/>
        <v>0</v>
      </c>
      <c r="H35" s="119">
        <f t="shared" si="7"/>
        <v>154085.71</v>
      </c>
      <c r="I35" s="119">
        <f t="shared" si="6"/>
        <v>154085.71</v>
      </c>
      <c r="J35" s="139" t="s">
        <v>161</v>
      </c>
    </row>
    <row r="36" spans="1:11" x14ac:dyDescent="0.25">
      <c r="A36" s="121" t="s">
        <v>162</v>
      </c>
      <c r="B36" s="119">
        <v>0</v>
      </c>
      <c r="C36" s="119">
        <v>159438.82999999999</v>
      </c>
      <c r="D36" s="119">
        <v>0</v>
      </c>
      <c r="E36" s="119">
        <v>0</v>
      </c>
      <c r="F36" s="119">
        <v>0</v>
      </c>
      <c r="G36" s="119">
        <f t="shared" si="7"/>
        <v>0</v>
      </c>
      <c r="H36" s="119">
        <f t="shared" si="7"/>
        <v>159438.82999999999</v>
      </c>
      <c r="I36" s="119">
        <f t="shared" si="6"/>
        <v>159438.82999999999</v>
      </c>
      <c r="J36" s="139" t="s">
        <v>163</v>
      </c>
    </row>
    <row r="37" spans="1:11" x14ac:dyDescent="0.25">
      <c r="A37" s="121" t="s">
        <v>164</v>
      </c>
      <c r="B37" s="119">
        <v>0</v>
      </c>
      <c r="C37" s="119">
        <v>875.16</v>
      </c>
      <c r="D37" s="119">
        <v>0</v>
      </c>
      <c r="E37" s="119">
        <v>0</v>
      </c>
      <c r="F37" s="119">
        <v>0</v>
      </c>
      <c r="G37" s="119">
        <f t="shared" si="7"/>
        <v>0</v>
      </c>
      <c r="H37" s="119">
        <f t="shared" si="7"/>
        <v>875.16</v>
      </c>
      <c r="I37" s="119">
        <f t="shared" si="6"/>
        <v>875.16</v>
      </c>
      <c r="J37" s="139" t="s">
        <v>165</v>
      </c>
    </row>
    <row r="38" spans="1:11" x14ac:dyDescent="0.25">
      <c r="A38" s="121" t="s">
        <v>166</v>
      </c>
      <c r="B38" s="119">
        <v>0</v>
      </c>
      <c r="C38" s="119">
        <v>1841024.74</v>
      </c>
      <c r="D38" s="119">
        <v>0</v>
      </c>
      <c r="E38" s="119">
        <v>0</v>
      </c>
      <c r="F38" s="119">
        <v>0</v>
      </c>
      <c r="G38" s="119">
        <f t="shared" si="7"/>
        <v>0</v>
      </c>
      <c r="H38" s="119">
        <f t="shared" si="7"/>
        <v>1841024.74</v>
      </c>
      <c r="I38" s="119">
        <f t="shared" si="6"/>
        <v>1841024.74</v>
      </c>
      <c r="J38" s="139" t="s">
        <v>167</v>
      </c>
    </row>
    <row r="39" spans="1:11" x14ac:dyDescent="0.25">
      <c r="A39" s="121" t="s">
        <v>168</v>
      </c>
      <c r="B39" s="125">
        <v>0</v>
      </c>
      <c r="C39" s="125">
        <v>0</v>
      </c>
      <c r="D39" s="125">
        <v>0</v>
      </c>
      <c r="E39" s="125">
        <v>0</v>
      </c>
      <c r="F39" s="125">
        <v>0</v>
      </c>
      <c r="G39" s="125">
        <f t="shared" si="7"/>
        <v>0</v>
      </c>
      <c r="H39" s="125">
        <f t="shared" si="7"/>
        <v>0</v>
      </c>
      <c r="I39" s="125">
        <f t="shared" si="6"/>
        <v>0</v>
      </c>
      <c r="J39" s="139" t="s">
        <v>169</v>
      </c>
    </row>
    <row r="40" spans="1:11" x14ac:dyDescent="0.25">
      <c r="A40" s="121" t="s">
        <v>170</v>
      </c>
      <c r="B40" s="119">
        <f t="shared" ref="B40:I40" si="8">SUM(B27:B39)</f>
        <v>10902850.35</v>
      </c>
      <c r="C40" s="119">
        <f t="shared" si="8"/>
        <v>2155393.25</v>
      </c>
      <c r="D40" s="119">
        <f t="shared" si="8"/>
        <v>0</v>
      </c>
      <c r="E40" s="119">
        <f t="shared" si="8"/>
        <v>0</v>
      </c>
      <c r="F40" s="119">
        <f t="shared" si="8"/>
        <v>0</v>
      </c>
      <c r="G40" s="119">
        <f t="shared" si="8"/>
        <v>10902850.35</v>
      </c>
      <c r="H40" s="119">
        <f t="shared" si="8"/>
        <v>2155393.25</v>
      </c>
      <c r="I40" s="119">
        <f t="shared" si="8"/>
        <v>13058243.600000001</v>
      </c>
      <c r="J40" s="140" t="s">
        <v>171</v>
      </c>
    </row>
    <row r="41" spans="1:11" x14ac:dyDescent="0.25">
      <c r="A41" s="117" t="s">
        <v>172</v>
      </c>
      <c r="B41" s="142">
        <f t="shared" ref="B41:I41" si="9">B18+B21+B25+B40</f>
        <v>253451492.15000001</v>
      </c>
      <c r="C41" s="142">
        <f t="shared" si="9"/>
        <v>116692397.80999999</v>
      </c>
      <c r="D41" s="142">
        <f t="shared" si="9"/>
        <v>0</v>
      </c>
      <c r="E41" s="142">
        <f t="shared" si="9"/>
        <v>0</v>
      </c>
      <c r="F41" s="142">
        <f t="shared" si="9"/>
        <v>0</v>
      </c>
      <c r="G41" s="142">
        <f t="shared" si="9"/>
        <v>253451492.15000001</v>
      </c>
      <c r="H41" s="142">
        <f t="shared" si="9"/>
        <v>116692397.80999999</v>
      </c>
      <c r="I41" s="142">
        <f t="shared" si="9"/>
        <v>370143889.95999998</v>
      </c>
      <c r="J41" s="140" t="s">
        <v>173</v>
      </c>
    </row>
    <row r="42" spans="1:11" x14ac:dyDescent="0.25">
      <c r="A42" s="135"/>
      <c r="B42" s="137"/>
      <c r="C42" s="137"/>
      <c r="D42" s="137"/>
      <c r="E42" s="137"/>
      <c r="F42" s="137"/>
      <c r="G42" s="137"/>
      <c r="H42" s="137"/>
      <c r="I42" s="137"/>
    </row>
    <row r="43" spans="1:11" x14ac:dyDescent="0.25">
      <c r="A43" s="117" t="s">
        <v>174</v>
      </c>
      <c r="B43" s="137"/>
      <c r="C43" s="137"/>
      <c r="D43" s="137"/>
      <c r="E43" s="137"/>
      <c r="F43" s="137"/>
      <c r="G43" s="137"/>
      <c r="H43" s="137"/>
      <c r="I43" s="137"/>
      <c r="J43" s="117"/>
    </row>
    <row r="44" spans="1:11" x14ac:dyDescent="0.25">
      <c r="A44" s="116" t="s">
        <v>175</v>
      </c>
      <c r="B44" s="137"/>
      <c r="C44" s="137"/>
      <c r="D44" s="137"/>
      <c r="E44" s="137"/>
      <c r="F44" s="137"/>
      <c r="G44" s="137"/>
      <c r="H44" s="137"/>
      <c r="I44" s="137"/>
    </row>
    <row r="45" spans="1:11" x14ac:dyDescent="0.25">
      <c r="A45" s="121" t="s">
        <v>176</v>
      </c>
      <c r="B45" s="119">
        <v>5545636.6500000004</v>
      </c>
      <c r="C45" s="119">
        <v>0</v>
      </c>
      <c r="D45" s="119">
        <v>0</v>
      </c>
      <c r="E45" s="119">
        <v>0</v>
      </c>
      <c r="F45" s="119">
        <v>0</v>
      </c>
      <c r="G45" s="119">
        <f>B45+E45</f>
        <v>5545636.6500000004</v>
      </c>
      <c r="H45" s="119">
        <f>C45+F45</f>
        <v>0</v>
      </c>
      <c r="I45" s="119">
        <f t="shared" ref="I45:I46" si="10">SUM(G45:H45)</f>
        <v>5545636.6500000004</v>
      </c>
      <c r="J45" s="143" t="s">
        <v>177</v>
      </c>
    </row>
    <row r="46" spans="1:11" x14ac:dyDescent="0.25">
      <c r="A46" s="121" t="s">
        <v>178</v>
      </c>
      <c r="B46" s="125">
        <v>20880069.649999999</v>
      </c>
      <c r="C46" s="125">
        <v>0</v>
      </c>
      <c r="D46" s="125">
        <v>0</v>
      </c>
      <c r="E46" s="125">
        <v>0</v>
      </c>
      <c r="F46" s="125">
        <v>0</v>
      </c>
      <c r="G46" s="125">
        <f>B46+E46</f>
        <v>20880069.649999999</v>
      </c>
      <c r="H46" s="125">
        <f>C46+F46</f>
        <v>0</v>
      </c>
      <c r="I46" s="125">
        <f t="shared" si="10"/>
        <v>20880069.649999999</v>
      </c>
      <c r="J46" s="143" t="s">
        <v>179</v>
      </c>
      <c r="K46" s="118"/>
    </row>
    <row r="47" spans="1:11" x14ac:dyDescent="0.25">
      <c r="A47" s="121" t="s">
        <v>180</v>
      </c>
      <c r="B47" s="119">
        <f>SUM(B45:B46)</f>
        <v>26425706.299999997</v>
      </c>
      <c r="C47" s="119">
        <f t="shared" ref="C47:I47" si="11">SUM(C45:C46)</f>
        <v>0</v>
      </c>
      <c r="D47" s="119">
        <f t="shared" si="11"/>
        <v>0</v>
      </c>
      <c r="E47" s="119">
        <f t="shared" si="11"/>
        <v>0</v>
      </c>
      <c r="F47" s="119">
        <f t="shared" si="11"/>
        <v>0</v>
      </c>
      <c r="G47" s="119">
        <f t="shared" si="11"/>
        <v>26425706.299999997</v>
      </c>
      <c r="H47" s="119">
        <f t="shared" si="11"/>
        <v>0</v>
      </c>
      <c r="I47" s="119">
        <f t="shared" si="11"/>
        <v>26425706.299999997</v>
      </c>
      <c r="J47" s="140" t="s">
        <v>181</v>
      </c>
    </row>
    <row r="48" spans="1:11" x14ac:dyDescent="0.25">
      <c r="A48" s="116" t="s">
        <v>182</v>
      </c>
      <c r="B48" s="137"/>
      <c r="C48" s="137"/>
      <c r="D48" s="137"/>
      <c r="E48" s="137"/>
      <c r="F48" s="137"/>
      <c r="G48" s="137"/>
      <c r="H48" s="137"/>
      <c r="I48" s="137"/>
    </row>
    <row r="49" spans="1:12" x14ac:dyDescent="0.25">
      <c r="A49" s="121" t="s">
        <v>183</v>
      </c>
      <c r="B49" s="119">
        <v>68337379.989999995</v>
      </c>
      <c r="C49" s="119">
        <v>0</v>
      </c>
      <c r="D49" s="119">
        <v>0</v>
      </c>
      <c r="E49" s="119">
        <v>0</v>
      </c>
      <c r="F49" s="119">
        <v>0</v>
      </c>
      <c r="G49" s="119">
        <f t="shared" ref="G49:H55" si="12">B49+E49</f>
        <v>68337379.989999995</v>
      </c>
      <c r="H49" s="119">
        <f t="shared" si="12"/>
        <v>0</v>
      </c>
      <c r="I49" s="119">
        <f t="shared" ref="I49:I55" si="13">SUM(G49:H49)</f>
        <v>68337379.989999995</v>
      </c>
      <c r="J49" s="143" t="s">
        <v>184</v>
      </c>
    </row>
    <row r="50" spans="1:12" x14ac:dyDescent="0.25">
      <c r="A50" s="121" t="s">
        <v>185</v>
      </c>
      <c r="B50" s="119">
        <v>3016437.53</v>
      </c>
      <c r="C50" s="119">
        <v>0</v>
      </c>
      <c r="D50" s="119">
        <v>0</v>
      </c>
      <c r="E50" s="119">
        <v>0</v>
      </c>
      <c r="F50" s="119">
        <v>0</v>
      </c>
      <c r="G50" s="119">
        <f t="shared" si="12"/>
        <v>3016437.53</v>
      </c>
      <c r="H50" s="119">
        <f t="shared" si="12"/>
        <v>0</v>
      </c>
      <c r="I50" s="119">
        <f t="shared" si="13"/>
        <v>3016437.53</v>
      </c>
      <c r="J50" s="143" t="s">
        <v>186</v>
      </c>
    </row>
    <row r="51" spans="1:12" x14ac:dyDescent="0.25">
      <c r="A51" s="121" t="s">
        <v>187</v>
      </c>
      <c r="B51" s="119">
        <v>0</v>
      </c>
      <c r="C51" s="119">
        <v>43318140.969999999</v>
      </c>
      <c r="D51" s="119">
        <v>0</v>
      </c>
      <c r="E51" s="119">
        <v>0</v>
      </c>
      <c r="F51" s="119">
        <v>0</v>
      </c>
      <c r="G51" s="119">
        <f t="shared" si="12"/>
        <v>0</v>
      </c>
      <c r="H51" s="119">
        <f t="shared" si="12"/>
        <v>43318140.969999999</v>
      </c>
      <c r="I51" s="119">
        <f t="shared" si="13"/>
        <v>43318140.969999999</v>
      </c>
      <c r="J51" s="143" t="s">
        <v>188</v>
      </c>
    </row>
    <row r="52" spans="1:12" x14ac:dyDescent="0.25">
      <c r="A52" s="121" t="s">
        <v>189</v>
      </c>
      <c r="B52" s="119">
        <v>0</v>
      </c>
      <c r="C52" s="119">
        <v>0</v>
      </c>
      <c r="D52" s="119">
        <v>0</v>
      </c>
      <c r="E52" s="119">
        <v>0</v>
      </c>
      <c r="F52" s="119">
        <v>0</v>
      </c>
      <c r="G52" s="119">
        <f t="shared" si="12"/>
        <v>0</v>
      </c>
      <c r="H52" s="119">
        <f t="shared" si="12"/>
        <v>0</v>
      </c>
      <c r="I52" s="119">
        <f t="shared" si="13"/>
        <v>0</v>
      </c>
      <c r="J52" s="143" t="s">
        <v>190</v>
      </c>
    </row>
    <row r="53" spans="1:12" x14ac:dyDescent="0.25">
      <c r="A53" s="121" t="s">
        <v>191</v>
      </c>
      <c r="B53" s="119">
        <v>0</v>
      </c>
      <c r="C53" s="119">
        <v>2650699.2200000002</v>
      </c>
      <c r="D53" s="119">
        <v>0</v>
      </c>
      <c r="E53" s="119">
        <v>0</v>
      </c>
      <c r="F53" s="119">
        <v>0</v>
      </c>
      <c r="G53" s="119">
        <f t="shared" si="12"/>
        <v>0</v>
      </c>
      <c r="H53" s="119">
        <f t="shared" si="12"/>
        <v>2650699.2200000002</v>
      </c>
      <c r="I53" s="119">
        <f t="shared" si="13"/>
        <v>2650699.2200000002</v>
      </c>
      <c r="J53" s="143" t="s">
        <v>192</v>
      </c>
    </row>
    <row r="54" spans="1:12" x14ac:dyDescent="0.25">
      <c r="A54" s="121" t="s">
        <v>193</v>
      </c>
      <c r="B54" s="119">
        <v>0</v>
      </c>
      <c r="C54" s="119">
        <v>4727365.13</v>
      </c>
      <c r="D54" s="119">
        <v>0</v>
      </c>
      <c r="E54" s="119">
        <v>0</v>
      </c>
      <c r="F54" s="119">
        <v>0</v>
      </c>
      <c r="G54" s="119">
        <f t="shared" si="12"/>
        <v>0</v>
      </c>
      <c r="H54" s="119">
        <f t="shared" si="12"/>
        <v>4727365.13</v>
      </c>
      <c r="I54" s="119">
        <f t="shared" si="13"/>
        <v>4727365.13</v>
      </c>
      <c r="J54" s="143" t="s">
        <v>194</v>
      </c>
    </row>
    <row r="55" spans="1:12" x14ac:dyDescent="0.25">
      <c r="A55" s="121" t="s">
        <v>195</v>
      </c>
      <c r="B55" s="125">
        <v>0</v>
      </c>
      <c r="C55" s="125">
        <v>-4004539.25</v>
      </c>
      <c r="D55" s="125">
        <v>0</v>
      </c>
      <c r="E55" s="125">
        <v>0</v>
      </c>
      <c r="F55" s="125">
        <v>0</v>
      </c>
      <c r="G55" s="125">
        <f t="shared" si="12"/>
        <v>0</v>
      </c>
      <c r="H55" s="125">
        <f t="shared" si="12"/>
        <v>-4004539.25</v>
      </c>
      <c r="I55" s="125">
        <f t="shared" si="13"/>
        <v>-4004539.25</v>
      </c>
      <c r="J55" s="143" t="s">
        <v>196</v>
      </c>
      <c r="K55" s="144"/>
    </row>
    <row r="56" spans="1:12" x14ac:dyDescent="0.25">
      <c r="A56" s="121" t="s">
        <v>197</v>
      </c>
      <c r="B56" s="119">
        <f>SUM(B49:B55)</f>
        <v>71353817.519999996</v>
      </c>
      <c r="C56" s="119">
        <f t="shared" ref="C56:I56" si="14">SUM(C49:C55)</f>
        <v>46691666.07</v>
      </c>
      <c r="D56" s="119">
        <f t="shared" si="14"/>
        <v>0</v>
      </c>
      <c r="E56" s="119">
        <f t="shared" si="14"/>
        <v>0</v>
      </c>
      <c r="F56" s="119">
        <f t="shared" si="14"/>
        <v>0</v>
      </c>
      <c r="G56" s="119">
        <f>SUM(G49:G55)</f>
        <v>71353817.519999996</v>
      </c>
      <c r="H56" s="119">
        <f t="shared" si="14"/>
        <v>46691666.07</v>
      </c>
      <c r="I56" s="119">
        <f t="shared" si="14"/>
        <v>118045483.58999999</v>
      </c>
      <c r="J56" s="140" t="s">
        <v>198</v>
      </c>
      <c r="K56" s="144"/>
    </row>
    <row r="57" spans="1:12" x14ac:dyDescent="0.25">
      <c r="A57" s="116" t="s">
        <v>199</v>
      </c>
      <c r="B57" s="137"/>
      <c r="C57" s="137"/>
      <c r="D57" s="137"/>
      <c r="E57" s="137"/>
      <c r="F57" s="137"/>
      <c r="G57" s="137"/>
      <c r="H57" s="137"/>
      <c r="I57" s="137"/>
      <c r="J57" s="116"/>
    </row>
    <row r="58" spans="1:12" x14ac:dyDescent="0.25">
      <c r="A58" s="121" t="s">
        <v>200</v>
      </c>
      <c r="B58" s="125">
        <v>12412232.689999999</v>
      </c>
      <c r="C58" s="125">
        <v>0</v>
      </c>
      <c r="D58" s="125">
        <v>0</v>
      </c>
      <c r="E58" s="125">
        <v>0</v>
      </c>
      <c r="F58" s="125">
        <v>0</v>
      </c>
      <c r="G58" s="125">
        <f>B58+E58</f>
        <v>12412232.689999999</v>
      </c>
      <c r="H58" s="125">
        <f>C58+F58</f>
        <v>0</v>
      </c>
      <c r="I58" s="125">
        <f t="shared" ref="I58" si="15">SUM(G58:H58)</f>
        <v>12412232.689999999</v>
      </c>
      <c r="J58" s="143" t="s">
        <v>201</v>
      </c>
    </row>
    <row r="59" spans="1:12" x14ac:dyDescent="0.25">
      <c r="A59" s="121" t="s">
        <v>202</v>
      </c>
      <c r="B59" s="119">
        <f>SUM(B58)</f>
        <v>12412232.689999999</v>
      </c>
      <c r="C59" s="119">
        <f t="shared" ref="C59:I59" si="16">SUM(C58)</f>
        <v>0</v>
      </c>
      <c r="D59" s="119">
        <f t="shared" si="16"/>
        <v>0</v>
      </c>
      <c r="E59" s="119">
        <f t="shared" si="16"/>
        <v>0</v>
      </c>
      <c r="F59" s="119">
        <f t="shared" si="16"/>
        <v>0</v>
      </c>
      <c r="G59" s="119">
        <f t="shared" si="16"/>
        <v>12412232.689999999</v>
      </c>
      <c r="H59" s="119">
        <f t="shared" si="16"/>
        <v>0</v>
      </c>
      <c r="I59" s="119">
        <f t="shared" si="16"/>
        <v>12412232.689999999</v>
      </c>
      <c r="J59" s="140" t="s">
        <v>203</v>
      </c>
    </row>
    <row r="60" spans="1:12" x14ac:dyDescent="0.25">
      <c r="A60" s="116" t="s">
        <v>204</v>
      </c>
      <c r="B60" s="137"/>
      <c r="C60" s="137"/>
      <c r="D60" s="137"/>
      <c r="E60" s="137"/>
      <c r="F60" s="137"/>
      <c r="G60" s="137"/>
      <c r="H60" s="137"/>
      <c r="I60" s="137"/>
      <c r="J60" s="116"/>
    </row>
    <row r="61" spans="1:12" x14ac:dyDescent="0.25">
      <c r="A61" s="121" t="s">
        <v>205</v>
      </c>
      <c r="B61" s="125">
        <v>-6605467.5199999996</v>
      </c>
      <c r="C61" s="125">
        <v>0</v>
      </c>
      <c r="D61" s="125">
        <v>0</v>
      </c>
      <c r="E61" s="125">
        <v>0</v>
      </c>
      <c r="F61" s="125">
        <v>0</v>
      </c>
      <c r="G61" s="125">
        <f>B61+E61</f>
        <v>-6605467.5199999996</v>
      </c>
      <c r="H61" s="125">
        <f>C61+F61</f>
        <v>0</v>
      </c>
      <c r="I61" s="125">
        <f t="shared" ref="I61" si="17">SUM(G61:H61)</f>
        <v>-6605467.5199999996</v>
      </c>
      <c r="J61" s="143" t="s">
        <v>206</v>
      </c>
    </row>
    <row r="62" spans="1:12" x14ac:dyDescent="0.25">
      <c r="A62" s="121" t="s">
        <v>207</v>
      </c>
      <c r="B62" s="119">
        <f>SUM(B61)</f>
        <v>-6605467.5199999996</v>
      </c>
      <c r="C62" s="119">
        <f t="shared" ref="C62:I62" si="18">SUM(C61)</f>
        <v>0</v>
      </c>
      <c r="D62" s="119">
        <f t="shared" si="18"/>
        <v>0</v>
      </c>
      <c r="E62" s="119">
        <f t="shared" si="18"/>
        <v>0</v>
      </c>
      <c r="F62" s="119">
        <f t="shared" si="18"/>
        <v>0</v>
      </c>
      <c r="G62" s="119">
        <f t="shared" si="18"/>
        <v>-6605467.5199999996</v>
      </c>
      <c r="H62" s="119">
        <f t="shared" si="18"/>
        <v>0</v>
      </c>
      <c r="I62" s="119">
        <f t="shared" si="18"/>
        <v>-6605467.5199999996</v>
      </c>
      <c r="J62" s="140" t="s">
        <v>208</v>
      </c>
    </row>
    <row r="63" spans="1:12" x14ac:dyDescent="0.25">
      <c r="A63" s="117" t="s">
        <v>209</v>
      </c>
      <c r="B63" s="145">
        <f>B47+B56+B59+B62</f>
        <v>103586288.98999999</v>
      </c>
      <c r="C63" s="145">
        <f t="shared" ref="C63:I63" si="19">C47+C56+C59+C62</f>
        <v>46691666.07</v>
      </c>
      <c r="D63" s="145">
        <f t="shared" si="19"/>
        <v>0</v>
      </c>
      <c r="E63" s="120">
        <f t="shared" si="19"/>
        <v>0</v>
      </c>
      <c r="F63" s="120">
        <f t="shared" si="19"/>
        <v>0</v>
      </c>
      <c r="G63" s="145">
        <f t="shared" si="19"/>
        <v>103586288.98999999</v>
      </c>
      <c r="H63" s="145">
        <f t="shared" si="19"/>
        <v>46691666.07</v>
      </c>
      <c r="I63" s="145">
        <f t="shared" si="19"/>
        <v>150277955.05999997</v>
      </c>
      <c r="J63" s="140" t="s">
        <v>210</v>
      </c>
      <c r="L63" s="144"/>
    </row>
    <row r="64" spans="1:12" x14ac:dyDescent="0.25">
      <c r="A64" s="135"/>
      <c r="B64" s="125"/>
      <c r="C64" s="125"/>
      <c r="D64" s="125"/>
      <c r="E64" s="125"/>
      <c r="F64" s="125"/>
      <c r="G64" s="125"/>
      <c r="H64" s="125"/>
      <c r="I64" s="125"/>
      <c r="J64" s="117"/>
    </row>
    <row r="65" spans="1:10" ht="15.75" thickBot="1" x14ac:dyDescent="0.3">
      <c r="A65" s="117" t="s">
        <v>211</v>
      </c>
      <c r="B65" s="146">
        <f>B41-B63</f>
        <v>149865203.16000003</v>
      </c>
      <c r="C65" s="146">
        <f t="shared" ref="C65:I65" si="20">C41-C63</f>
        <v>70000731.73999998</v>
      </c>
      <c r="D65" s="146">
        <f t="shared" si="20"/>
        <v>0</v>
      </c>
      <c r="E65" s="146">
        <f t="shared" si="20"/>
        <v>0</v>
      </c>
      <c r="F65" s="146">
        <f t="shared" si="20"/>
        <v>0</v>
      </c>
      <c r="G65" s="146">
        <f t="shared" si="20"/>
        <v>149865203.16000003</v>
      </c>
      <c r="H65" s="146">
        <f t="shared" si="20"/>
        <v>70000731.73999998</v>
      </c>
      <c r="I65" s="146">
        <f t="shared" si="20"/>
        <v>219865934.90000001</v>
      </c>
      <c r="J65" s="121"/>
    </row>
    <row r="66" spans="1:10" ht="15.75" thickTop="1" x14ac:dyDescent="0.25">
      <c r="A66" s="135"/>
      <c r="B66" s="137"/>
      <c r="C66" s="137"/>
      <c r="D66" s="137"/>
      <c r="E66" s="137"/>
      <c r="F66" s="137"/>
      <c r="G66" s="137"/>
      <c r="H66" s="137"/>
      <c r="I66" s="137"/>
      <c r="J66" s="117"/>
    </row>
    <row r="67" spans="1:10" x14ac:dyDescent="0.25">
      <c r="A67" s="117" t="s">
        <v>212</v>
      </c>
      <c r="B67" s="137"/>
      <c r="C67" s="137"/>
      <c r="D67" s="137"/>
      <c r="E67" s="137"/>
      <c r="F67" s="137"/>
      <c r="G67" s="137"/>
      <c r="H67" s="137"/>
      <c r="I67" s="137"/>
      <c r="J67" s="121"/>
    </row>
    <row r="68" spans="1:10" x14ac:dyDescent="0.25">
      <c r="A68" s="121" t="s">
        <v>213</v>
      </c>
      <c r="B68" s="137"/>
      <c r="C68" s="137"/>
      <c r="D68" s="137"/>
      <c r="E68" s="137"/>
      <c r="F68" s="137"/>
      <c r="G68" s="137"/>
      <c r="H68" s="137"/>
      <c r="I68" s="137"/>
      <c r="J68" s="116"/>
    </row>
    <row r="69" spans="1:10" x14ac:dyDescent="0.25">
      <c r="A69" s="116" t="s">
        <v>214</v>
      </c>
      <c r="B69" s="137"/>
      <c r="C69" s="137"/>
      <c r="D69" s="137"/>
      <c r="E69" s="137"/>
      <c r="F69" s="137"/>
      <c r="G69" s="137"/>
      <c r="H69" s="137"/>
      <c r="I69" s="137"/>
    </row>
    <row r="70" spans="1:10" x14ac:dyDescent="0.25">
      <c r="A70" s="121" t="s">
        <v>215</v>
      </c>
      <c r="B70" s="119">
        <v>97641.25</v>
      </c>
      <c r="C70" s="119">
        <v>0</v>
      </c>
      <c r="D70" s="119">
        <v>0</v>
      </c>
      <c r="E70" s="119">
        <v>0</v>
      </c>
      <c r="F70" s="119">
        <v>0</v>
      </c>
      <c r="G70" s="119">
        <f t="shared" ref="G70:H134" si="21">B70+E70</f>
        <v>97641.25</v>
      </c>
      <c r="H70" s="119">
        <f t="shared" si="21"/>
        <v>0</v>
      </c>
      <c r="I70" s="119">
        <f t="shared" ref="I70:I134" si="22">SUM(G70:H70)</f>
        <v>97641.25</v>
      </c>
      <c r="J70" s="143" t="s">
        <v>216</v>
      </c>
    </row>
    <row r="71" spans="1:10" x14ac:dyDescent="0.25">
      <c r="A71" s="121" t="s">
        <v>217</v>
      </c>
      <c r="B71" s="119">
        <v>620881.15</v>
      </c>
      <c r="C71" s="119">
        <v>0</v>
      </c>
      <c r="D71" s="119">
        <v>0</v>
      </c>
      <c r="E71" s="119">
        <v>0</v>
      </c>
      <c r="F71" s="119">
        <v>0</v>
      </c>
      <c r="G71" s="119">
        <f t="shared" si="21"/>
        <v>620881.15</v>
      </c>
      <c r="H71" s="119">
        <f t="shared" si="21"/>
        <v>0</v>
      </c>
      <c r="I71" s="119">
        <f t="shared" si="22"/>
        <v>620881.15</v>
      </c>
      <c r="J71" s="143" t="s">
        <v>218</v>
      </c>
    </row>
    <row r="72" spans="1:10" x14ac:dyDescent="0.25">
      <c r="A72" s="121" t="s">
        <v>219</v>
      </c>
      <c r="B72" s="119">
        <v>41042.47</v>
      </c>
      <c r="C72" s="119">
        <v>0</v>
      </c>
      <c r="D72" s="119">
        <v>0</v>
      </c>
      <c r="E72" s="119">
        <v>0</v>
      </c>
      <c r="F72" s="119">
        <v>0</v>
      </c>
      <c r="G72" s="119">
        <f t="shared" si="21"/>
        <v>41042.47</v>
      </c>
      <c r="H72" s="119">
        <f t="shared" si="21"/>
        <v>0</v>
      </c>
      <c r="I72" s="119">
        <f t="shared" si="22"/>
        <v>41042.47</v>
      </c>
      <c r="J72" s="143" t="s">
        <v>220</v>
      </c>
    </row>
    <row r="73" spans="1:10" x14ac:dyDescent="0.25">
      <c r="A73" s="121" t="s">
        <v>221</v>
      </c>
      <c r="B73" s="119">
        <v>1141961.6399999999</v>
      </c>
      <c r="C73" s="119">
        <v>0</v>
      </c>
      <c r="D73" s="119">
        <v>0</v>
      </c>
      <c r="E73" s="119">
        <v>0</v>
      </c>
      <c r="F73" s="119">
        <v>0</v>
      </c>
      <c r="G73" s="119">
        <f t="shared" si="21"/>
        <v>1141961.6399999999</v>
      </c>
      <c r="H73" s="119">
        <f t="shared" si="21"/>
        <v>0</v>
      </c>
      <c r="I73" s="119">
        <f t="shared" si="22"/>
        <v>1141961.6399999999</v>
      </c>
      <c r="J73" s="143" t="s">
        <v>222</v>
      </c>
    </row>
    <row r="74" spans="1:10" x14ac:dyDescent="0.25">
      <c r="A74" s="121" t="s">
        <v>223</v>
      </c>
      <c r="B74" s="119">
        <v>0</v>
      </c>
      <c r="C74" s="119">
        <v>0</v>
      </c>
      <c r="D74" s="119">
        <v>0</v>
      </c>
      <c r="E74" s="119">
        <v>0</v>
      </c>
      <c r="F74" s="119">
        <v>0</v>
      </c>
      <c r="G74" s="119">
        <f t="shared" si="21"/>
        <v>0</v>
      </c>
      <c r="H74" s="119">
        <f t="shared" si="21"/>
        <v>0</v>
      </c>
      <c r="I74" s="119">
        <f t="shared" si="22"/>
        <v>0</v>
      </c>
      <c r="J74" s="143" t="s">
        <v>224</v>
      </c>
    </row>
    <row r="75" spans="1:10" x14ac:dyDescent="0.25">
      <c r="A75" s="121" t="s">
        <v>225</v>
      </c>
      <c r="B75" s="119">
        <v>81800.800000000003</v>
      </c>
      <c r="C75" s="119">
        <v>0</v>
      </c>
      <c r="D75" s="119">
        <v>0</v>
      </c>
      <c r="E75" s="119">
        <v>0</v>
      </c>
      <c r="F75" s="119">
        <v>0</v>
      </c>
      <c r="G75" s="119">
        <f t="shared" si="21"/>
        <v>81800.800000000003</v>
      </c>
      <c r="H75" s="119">
        <f t="shared" si="21"/>
        <v>0</v>
      </c>
      <c r="I75" s="119">
        <f t="shared" si="22"/>
        <v>81800.800000000003</v>
      </c>
      <c r="J75" s="143" t="s">
        <v>226</v>
      </c>
    </row>
    <row r="76" spans="1:10" x14ac:dyDescent="0.25">
      <c r="A76" s="121" t="s">
        <v>227</v>
      </c>
      <c r="B76" s="119">
        <v>90430.78</v>
      </c>
      <c r="C76" s="119">
        <v>0</v>
      </c>
      <c r="D76" s="119">
        <v>0</v>
      </c>
      <c r="E76" s="119">
        <v>0</v>
      </c>
      <c r="F76" s="119">
        <v>0</v>
      </c>
      <c r="G76" s="119">
        <f t="shared" si="21"/>
        <v>90430.78</v>
      </c>
      <c r="H76" s="119">
        <f t="shared" si="21"/>
        <v>0</v>
      </c>
      <c r="I76" s="119">
        <f t="shared" si="22"/>
        <v>90430.78</v>
      </c>
      <c r="J76" s="143" t="s">
        <v>228</v>
      </c>
    </row>
    <row r="77" spans="1:10" x14ac:dyDescent="0.25">
      <c r="A77" s="121" t="s">
        <v>229</v>
      </c>
      <c r="B77" s="119">
        <v>710779.6</v>
      </c>
      <c r="C77" s="119">
        <v>0</v>
      </c>
      <c r="D77" s="119">
        <v>0</v>
      </c>
      <c r="E77" s="119">
        <v>0</v>
      </c>
      <c r="F77" s="119">
        <v>0</v>
      </c>
      <c r="G77" s="119">
        <f t="shared" si="21"/>
        <v>710779.6</v>
      </c>
      <c r="H77" s="119">
        <f t="shared" si="21"/>
        <v>0</v>
      </c>
      <c r="I77" s="119">
        <f t="shared" si="22"/>
        <v>710779.6</v>
      </c>
      <c r="J77" s="143" t="s">
        <v>230</v>
      </c>
    </row>
    <row r="78" spans="1:10" x14ac:dyDescent="0.25">
      <c r="A78" s="121" t="s">
        <v>231</v>
      </c>
      <c r="B78" s="119">
        <v>185073.21</v>
      </c>
      <c r="C78" s="119">
        <v>0</v>
      </c>
      <c r="D78" s="119">
        <v>0</v>
      </c>
      <c r="E78" s="119">
        <v>0</v>
      </c>
      <c r="F78" s="119">
        <v>0</v>
      </c>
      <c r="G78" s="119">
        <f t="shared" si="21"/>
        <v>185073.21</v>
      </c>
      <c r="H78" s="119">
        <f t="shared" si="21"/>
        <v>0</v>
      </c>
      <c r="I78" s="119">
        <f t="shared" si="22"/>
        <v>185073.21</v>
      </c>
      <c r="J78" s="143" t="s">
        <v>232</v>
      </c>
    </row>
    <row r="79" spans="1:10" x14ac:dyDescent="0.25">
      <c r="A79" s="121" t="s">
        <v>233</v>
      </c>
      <c r="B79" s="119">
        <v>182564.34</v>
      </c>
      <c r="C79" s="119">
        <v>0</v>
      </c>
      <c r="D79" s="119">
        <v>0</v>
      </c>
      <c r="E79" s="119">
        <v>0</v>
      </c>
      <c r="F79" s="119">
        <v>0</v>
      </c>
      <c r="G79" s="119">
        <f t="shared" si="21"/>
        <v>182564.34</v>
      </c>
      <c r="H79" s="119">
        <f t="shared" si="21"/>
        <v>0</v>
      </c>
      <c r="I79" s="119">
        <f t="shared" si="22"/>
        <v>182564.34</v>
      </c>
      <c r="J79" s="143" t="s">
        <v>234</v>
      </c>
    </row>
    <row r="80" spans="1:10" x14ac:dyDescent="0.25">
      <c r="A80" s="121" t="s">
        <v>235</v>
      </c>
      <c r="B80" s="119">
        <v>122495.63</v>
      </c>
      <c r="C80" s="119">
        <v>0</v>
      </c>
      <c r="D80" s="119">
        <v>0</v>
      </c>
      <c r="E80" s="119">
        <v>0</v>
      </c>
      <c r="F80" s="119">
        <v>0</v>
      </c>
      <c r="G80" s="119">
        <f t="shared" si="21"/>
        <v>122495.63</v>
      </c>
      <c r="H80" s="119">
        <f t="shared" si="21"/>
        <v>0</v>
      </c>
      <c r="I80" s="119">
        <f t="shared" si="22"/>
        <v>122495.63</v>
      </c>
      <c r="J80" s="143" t="s">
        <v>236</v>
      </c>
    </row>
    <row r="81" spans="1:10" x14ac:dyDescent="0.25">
      <c r="A81" s="121" t="s">
        <v>237</v>
      </c>
      <c r="B81" s="119">
        <v>0</v>
      </c>
      <c r="C81" s="119">
        <v>0</v>
      </c>
      <c r="D81" s="119">
        <v>0</v>
      </c>
      <c r="E81" s="119">
        <v>0</v>
      </c>
      <c r="F81" s="119">
        <v>0</v>
      </c>
      <c r="G81" s="119">
        <f t="shared" si="21"/>
        <v>0</v>
      </c>
      <c r="H81" s="119">
        <f t="shared" si="21"/>
        <v>0</v>
      </c>
      <c r="I81" s="119">
        <f t="shared" si="22"/>
        <v>0</v>
      </c>
      <c r="J81" s="143" t="s">
        <v>238</v>
      </c>
    </row>
    <row r="82" spans="1:10" x14ac:dyDescent="0.25">
      <c r="A82" s="121" t="s">
        <v>239</v>
      </c>
      <c r="B82" s="119">
        <v>219736.67</v>
      </c>
      <c r="C82" s="119">
        <v>0</v>
      </c>
      <c r="D82" s="119">
        <v>0</v>
      </c>
      <c r="E82" s="119">
        <v>0</v>
      </c>
      <c r="F82" s="119">
        <v>0</v>
      </c>
      <c r="G82" s="119">
        <f t="shared" si="21"/>
        <v>219736.67</v>
      </c>
      <c r="H82" s="119">
        <f t="shared" si="21"/>
        <v>0</v>
      </c>
      <c r="I82" s="119">
        <f t="shared" si="22"/>
        <v>219736.67</v>
      </c>
      <c r="J82" s="143" t="s">
        <v>240</v>
      </c>
    </row>
    <row r="83" spans="1:10" x14ac:dyDescent="0.25">
      <c r="A83" s="121" t="s">
        <v>241</v>
      </c>
      <c r="B83" s="119">
        <v>22586.29</v>
      </c>
      <c r="C83" s="119">
        <v>0</v>
      </c>
      <c r="D83" s="119">
        <v>0</v>
      </c>
      <c r="E83" s="119">
        <v>0</v>
      </c>
      <c r="F83" s="119">
        <v>0</v>
      </c>
      <c r="G83" s="119">
        <f t="shared" si="21"/>
        <v>22586.29</v>
      </c>
      <c r="H83" s="119">
        <f t="shared" si="21"/>
        <v>0</v>
      </c>
      <c r="I83" s="119">
        <f t="shared" si="22"/>
        <v>22586.29</v>
      </c>
      <c r="J83" s="143" t="s">
        <v>242</v>
      </c>
    </row>
    <row r="84" spans="1:10" x14ac:dyDescent="0.25">
      <c r="A84" s="121" t="s">
        <v>243</v>
      </c>
      <c r="B84" s="119">
        <v>200851.42</v>
      </c>
      <c r="C84" s="119">
        <v>0</v>
      </c>
      <c r="D84" s="119">
        <v>0</v>
      </c>
      <c r="E84" s="119">
        <v>0</v>
      </c>
      <c r="F84" s="119">
        <v>0</v>
      </c>
      <c r="G84" s="119">
        <f t="shared" si="21"/>
        <v>200851.42</v>
      </c>
      <c r="H84" s="119">
        <f t="shared" si="21"/>
        <v>0</v>
      </c>
      <c r="I84" s="119">
        <f t="shared" si="22"/>
        <v>200851.42</v>
      </c>
      <c r="J84" s="143" t="s">
        <v>244</v>
      </c>
    </row>
    <row r="85" spans="1:10" x14ac:dyDescent="0.25">
      <c r="A85" s="121" t="s">
        <v>245</v>
      </c>
      <c r="B85" s="119">
        <v>0</v>
      </c>
      <c r="C85" s="119">
        <v>0</v>
      </c>
      <c r="D85" s="119">
        <v>0</v>
      </c>
      <c r="E85" s="119">
        <v>0</v>
      </c>
      <c r="F85" s="119">
        <v>0</v>
      </c>
      <c r="G85" s="119">
        <f t="shared" si="21"/>
        <v>0</v>
      </c>
      <c r="H85" s="119">
        <f t="shared" si="21"/>
        <v>0</v>
      </c>
      <c r="I85" s="119">
        <f t="shared" si="22"/>
        <v>0</v>
      </c>
      <c r="J85" s="143" t="s">
        <v>246</v>
      </c>
    </row>
    <row r="86" spans="1:10" x14ac:dyDescent="0.25">
      <c r="A86" s="121" t="s">
        <v>247</v>
      </c>
      <c r="B86" s="119">
        <v>2356.2199999999998</v>
      </c>
      <c r="C86" s="119">
        <v>0</v>
      </c>
      <c r="D86" s="119">
        <v>0</v>
      </c>
      <c r="E86" s="119">
        <v>0</v>
      </c>
      <c r="F86" s="119">
        <v>0</v>
      </c>
      <c r="G86" s="119">
        <f t="shared" si="21"/>
        <v>2356.2199999999998</v>
      </c>
      <c r="H86" s="119">
        <f t="shared" si="21"/>
        <v>0</v>
      </c>
      <c r="I86" s="119">
        <f t="shared" si="22"/>
        <v>2356.2199999999998</v>
      </c>
      <c r="J86" s="143" t="s">
        <v>248</v>
      </c>
    </row>
    <row r="87" spans="1:10" x14ac:dyDescent="0.25">
      <c r="A87" s="121" t="s">
        <v>249</v>
      </c>
      <c r="B87" s="119">
        <v>47503.54</v>
      </c>
      <c r="C87" s="119">
        <v>0</v>
      </c>
      <c r="D87" s="119">
        <v>0</v>
      </c>
      <c r="E87" s="119">
        <v>0</v>
      </c>
      <c r="F87" s="119">
        <v>0</v>
      </c>
      <c r="G87" s="119">
        <f t="shared" si="21"/>
        <v>47503.54</v>
      </c>
      <c r="H87" s="119">
        <f t="shared" si="21"/>
        <v>0</v>
      </c>
      <c r="I87" s="119">
        <f t="shared" si="22"/>
        <v>47503.54</v>
      </c>
      <c r="J87" s="143" t="s">
        <v>250</v>
      </c>
    </row>
    <row r="88" spans="1:10" x14ac:dyDescent="0.25">
      <c r="A88" s="121" t="s">
        <v>251</v>
      </c>
      <c r="B88" s="119">
        <v>52847.42</v>
      </c>
      <c r="C88" s="119">
        <v>0</v>
      </c>
      <c r="D88" s="119">
        <v>0</v>
      </c>
      <c r="E88" s="119">
        <v>0</v>
      </c>
      <c r="F88" s="119">
        <v>0</v>
      </c>
      <c r="G88" s="119">
        <f t="shared" si="21"/>
        <v>52847.42</v>
      </c>
      <c r="H88" s="119">
        <f t="shared" si="21"/>
        <v>0</v>
      </c>
      <c r="I88" s="119">
        <f t="shared" si="22"/>
        <v>52847.42</v>
      </c>
      <c r="J88" s="143" t="s">
        <v>252</v>
      </c>
    </row>
    <row r="89" spans="1:10" x14ac:dyDescent="0.25">
      <c r="A89" s="121" t="s">
        <v>253</v>
      </c>
      <c r="B89" s="119">
        <v>178731.93</v>
      </c>
      <c r="C89" s="119">
        <v>0</v>
      </c>
      <c r="D89" s="119">
        <v>0</v>
      </c>
      <c r="E89" s="119">
        <v>0</v>
      </c>
      <c r="F89" s="119">
        <v>0</v>
      </c>
      <c r="G89" s="119">
        <f t="shared" si="21"/>
        <v>178731.93</v>
      </c>
      <c r="H89" s="119">
        <f t="shared" si="21"/>
        <v>0</v>
      </c>
      <c r="I89" s="119">
        <f t="shared" si="22"/>
        <v>178731.93</v>
      </c>
      <c r="J89" s="143" t="s">
        <v>254</v>
      </c>
    </row>
    <row r="90" spans="1:10" x14ac:dyDescent="0.25">
      <c r="A90" s="121" t="s">
        <v>255</v>
      </c>
      <c r="B90" s="119">
        <v>222642.8</v>
      </c>
      <c r="C90" s="119">
        <v>0</v>
      </c>
      <c r="D90" s="119">
        <v>0</v>
      </c>
      <c r="E90" s="119">
        <v>0</v>
      </c>
      <c r="F90" s="119">
        <v>0</v>
      </c>
      <c r="G90" s="119">
        <f t="shared" si="21"/>
        <v>222642.8</v>
      </c>
      <c r="H90" s="119">
        <f t="shared" si="21"/>
        <v>0</v>
      </c>
      <c r="I90" s="119">
        <f t="shared" si="22"/>
        <v>222642.8</v>
      </c>
      <c r="J90" s="143" t="s">
        <v>256</v>
      </c>
    </row>
    <row r="91" spans="1:10" x14ac:dyDescent="0.25">
      <c r="A91" s="121" t="s">
        <v>257</v>
      </c>
      <c r="B91" s="119">
        <v>257809.3</v>
      </c>
      <c r="C91" s="119">
        <v>0</v>
      </c>
      <c r="D91" s="119">
        <v>0</v>
      </c>
      <c r="E91" s="119">
        <v>0</v>
      </c>
      <c r="F91" s="119">
        <v>0</v>
      </c>
      <c r="G91" s="119">
        <f t="shared" si="21"/>
        <v>257809.3</v>
      </c>
      <c r="H91" s="119">
        <f t="shared" si="21"/>
        <v>0</v>
      </c>
      <c r="I91" s="119">
        <f t="shared" si="22"/>
        <v>257809.3</v>
      </c>
      <c r="J91" s="143" t="s">
        <v>258</v>
      </c>
    </row>
    <row r="92" spans="1:10" x14ac:dyDescent="0.25">
      <c r="A92" s="121" t="s">
        <v>259</v>
      </c>
      <c r="B92" s="119">
        <v>1123814.22</v>
      </c>
      <c r="C92" s="119">
        <v>0</v>
      </c>
      <c r="D92" s="119">
        <v>0</v>
      </c>
      <c r="E92" s="119">
        <v>0</v>
      </c>
      <c r="F92" s="119">
        <v>0</v>
      </c>
      <c r="G92" s="119">
        <f t="shared" si="21"/>
        <v>1123814.22</v>
      </c>
      <c r="H92" s="119">
        <f t="shared" si="21"/>
        <v>0</v>
      </c>
      <c r="I92" s="119">
        <f t="shared" si="22"/>
        <v>1123814.22</v>
      </c>
      <c r="J92" s="143" t="s">
        <v>260</v>
      </c>
    </row>
    <row r="93" spans="1:10" x14ac:dyDescent="0.25">
      <c r="A93" s="121" t="s">
        <v>261</v>
      </c>
      <c r="B93" s="119">
        <v>298388.31</v>
      </c>
      <c r="C93" s="119">
        <v>0</v>
      </c>
      <c r="D93" s="119">
        <v>0</v>
      </c>
      <c r="E93" s="119">
        <v>0</v>
      </c>
      <c r="F93" s="119">
        <v>0</v>
      </c>
      <c r="G93" s="119">
        <f t="shared" si="21"/>
        <v>298388.31</v>
      </c>
      <c r="H93" s="119">
        <f t="shared" si="21"/>
        <v>0</v>
      </c>
      <c r="I93" s="119">
        <f t="shared" si="22"/>
        <v>298388.31</v>
      </c>
      <c r="J93" s="143" t="s">
        <v>262</v>
      </c>
    </row>
    <row r="94" spans="1:10" x14ac:dyDescent="0.25">
      <c r="A94" s="121" t="s">
        <v>263</v>
      </c>
      <c r="B94" s="119">
        <v>773998.82</v>
      </c>
      <c r="C94" s="119">
        <v>0</v>
      </c>
      <c r="D94" s="119">
        <v>0</v>
      </c>
      <c r="E94" s="119">
        <v>0</v>
      </c>
      <c r="F94" s="119">
        <v>0</v>
      </c>
      <c r="G94" s="119">
        <f t="shared" si="21"/>
        <v>773998.82</v>
      </c>
      <c r="H94" s="119">
        <f t="shared" si="21"/>
        <v>0</v>
      </c>
      <c r="I94" s="119">
        <f t="shared" si="22"/>
        <v>773998.82</v>
      </c>
      <c r="J94" s="143" t="s">
        <v>264</v>
      </c>
    </row>
    <row r="95" spans="1:10" x14ac:dyDescent="0.25">
      <c r="A95" s="121" t="s">
        <v>265</v>
      </c>
      <c r="B95" s="119">
        <v>24805.759999999998</v>
      </c>
      <c r="C95" s="119">
        <v>0</v>
      </c>
      <c r="D95" s="119">
        <v>0</v>
      </c>
      <c r="E95" s="119">
        <v>0</v>
      </c>
      <c r="F95" s="119">
        <v>0</v>
      </c>
      <c r="G95" s="119">
        <f t="shared" si="21"/>
        <v>24805.759999999998</v>
      </c>
      <c r="H95" s="119">
        <f t="shared" si="21"/>
        <v>0</v>
      </c>
      <c r="I95" s="119">
        <f t="shared" si="22"/>
        <v>24805.759999999998</v>
      </c>
      <c r="J95" s="143" t="s">
        <v>266</v>
      </c>
    </row>
    <row r="96" spans="1:10" x14ac:dyDescent="0.25">
      <c r="A96" s="121" t="s">
        <v>267</v>
      </c>
      <c r="B96" s="119">
        <v>61479.41</v>
      </c>
      <c r="C96" s="119">
        <v>0</v>
      </c>
      <c r="D96" s="119">
        <v>0</v>
      </c>
      <c r="E96" s="119">
        <v>0</v>
      </c>
      <c r="F96" s="119">
        <v>0</v>
      </c>
      <c r="G96" s="119">
        <f t="shared" si="21"/>
        <v>61479.41</v>
      </c>
      <c r="H96" s="119">
        <f t="shared" si="21"/>
        <v>0</v>
      </c>
      <c r="I96" s="119">
        <f t="shared" si="22"/>
        <v>61479.41</v>
      </c>
      <c r="J96" s="143" t="s">
        <v>268</v>
      </c>
    </row>
    <row r="97" spans="1:10" x14ac:dyDescent="0.25">
      <c r="A97" s="121" t="s">
        <v>269</v>
      </c>
      <c r="B97" s="119">
        <v>2419583.0099999998</v>
      </c>
      <c r="C97" s="119">
        <v>0</v>
      </c>
      <c r="D97" s="119">
        <v>0</v>
      </c>
      <c r="E97" s="119">
        <v>0</v>
      </c>
      <c r="F97" s="119">
        <v>0</v>
      </c>
      <c r="G97" s="119">
        <f t="shared" si="21"/>
        <v>2419583.0099999998</v>
      </c>
      <c r="H97" s="119">
        <f t="shared" si="21"/>
        <v>0</v>
      </c>
      <c r="I97" s="119">
        <f t="shared" si="22"/>
        <v>2419583.0099999998</v>
      </c>
      <c r="J97" s="143" t="s">
        <v>270</v>
      </c>
    </row>
    <row r="98" spans="1:10" x14ac:dyDescent="0.25">
      <c r="A98" s="121" t="s">
        <v>271</v>
      </c>
      <c r="B98" s="119">
        <v>113986.43</v>
      </c>
      <c r="C98" s="119">
        <v>0</v>
      </c>
      <c r="D98" s="119">
        <v>0</v>
      </c>
      <c r="E98" s="119">
        <v>0</v>
      </c>
      <c r="F98" s="119">
        <v>0</v>
      </c>
      <c r="G98" s="119">
        <f t="shared" si="21"/>
        <v>113986.43</v>
      </c>
      <c r="H98" s="119">
        <f t="shared" si="21"/>
        <v>0</v>
      </c>
      <c r="I98" s="119">
        <f t="shared" si="22"/>
        <v>113986.43</v>
      </c>
      <c r="J98" s="143" t="s">
        <v>272</v>
      </c>
    </row>
    <row r="99" spans="1:10" x14ac:dyDescent="0.25">
      <c r="A99" s="121" t="s">
        <v>273</v>
      </c>
      <c r="B99" s="119">
        <v>0</v>
      </c>
      <c r="C99" s="119">
        <v>0</v>
      </c>
      <c r="D99" s="119">
        <v>0</v>
      </c>
      <c r="E99" s="119">
        <v>0</v>
      </c>
      <c r="F99" s="119">
        <v>0</v>
      </c>
      <c r="G99" s="119">
        <f t="shared" si="21"/>
        <v>0</v>
      </c>
      <c r="H99" s="119">
        <f t="shared" si="21"/>
        <v>0</v>
      </c>
      <c r="I99" s="119">
        <f t="shared" si="22"/>
        <v>0</v>
      </c>
      <c r="J99" s="143" t="s">
        <v>274</v>
      </c>
    </row>
    <row r="100" spans="1:10" x14ac:dyDescent="0.25">
      <c r="A100" s="121" t="s">
        <v>275</v>
      </c>
      <c r="B100" s="119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f t="shared" si="21"/>
        <v>0</v>
      </c>
      <c r="H100" s="119">
        <f t="shared" si="21"/>
        <v>0</v>
      </c>
      <c r="I100" s="119">
        <f t="shared" si="22"/>
        <v>0</v>
      </c>
      <c r="J100" s="143" t="s">
        <v>276</v>
      </c>
    </row>
    <row r="101" spans="1:10" x14ac:dyDescent="0.25">
      <c r="A101" s="121" t="s">
        <v>277</v>
      </c>
      <c r="B101" s="119">
        <v>0</v>
      </c>
      <c r="C101" s="119">
        <v>7510.76</v>
      </c>
      <c r="D101" s="119">
        <v>0</v>
      </c>
      <c r="E101" s="119">
        <v>0</v>
      </c>
      <c r="F101" s="119">
        <v>0</v>
      </c>
      <c r="G101" s="119">
        <f t="shared" si="21"/>
        <v>0</v>
      </c>
      <c r="H101" s="119">
        <f t="shared" si="21"/>
        <v>7510.76</v>
      </c>
      <c r="I101" s="119">
        <f t="shared" si="22"/>
        <v>7510.76</v>
      </c>
      <c r="J101" s="143" t="s">
        <v>278</v>
      </c>
    </row>
    <row r="102" spans="1:10" x14ac:dyDescent="0.25">
      <c r="A102" s="121" t="s">
        <v>279</v>
      </c>
      <c r="B102" s="119">
        <v>0</v>
      </c>
      <c r="C102" s="119">
        <v>0</v>
      </c>
      <c r="D102" s="119">
        <v>0</v>
      </c>
      <c r="E102" s="119">
        <v>0</v>
      </c>
      <c r="F102" s="119">
        <v>0</v>
      </c>
      <c r="G102" s="119">
        <f t="shared" si="21"/>
        <v>0</v>
      </c>
      <c r="H102" s="119">
        <f t="shared" si="21"/>
        <v>0</v>
      </c>
      <c r="I102" s="119">
        <f t="shared" si="22"/>
        <v>0</v>
      </c>
      <c r="J102" s="143" t="s">
        <v>280</v>
      </c>
    </row>
    <row r="103" spans="1:10" x14ac:dyDescent="0.25">
      <c r="A103" s="121" t="s">
        <v>281</v>
      </c>
      <c r="B103" s="119">
        <v>0</v>
      </c>
      <c r="C103" s="119">
        <v>0</v>
      </c>
      <c r="D103" s="119">
        <v>0</v>
      </c>
      <c r="E103" s="119">
        <v>0</v>
      </c>
      <c r="F103" s="119">
        <v>0</v>
      </c>
      <c r="G103" s="119">
        <f t="shared" si="21"/>
        <v>0</v>
      </c>
      <c r="H103" s="119">
        <f t="shared" si="21"/>
        <v>0</v>
      </c>
      <c r="I103" s="119">
        <f t="shared" si="22"/>
        <v>0</v>
      </c>
      <c r="J103" s="143" t="s">
        <v>282</v>
      </c>
    </row>
    <row r="104" spans="1:10" x14ac:dyDescent="0.25">
      <c r="A104" s="121" t="s">
        <v>283</v>
      </c>
      <c r="B104" s="119">
        <v>0</v>
      </c>
      <c r="C104" s="119">
        <v>0</v>
      </c>
      <c r="D104" s="119">
        <v>0</v>
      </c>
      <c r="E104" s="119">
        <v>0</v>
      </c>
      <c r="F104" s="119">
        <v>0</v>
      </c>
      <c r="G104" s="119">
        <f t="shared" si="21"/>
        <v>0</v>
      </c>
      <c r="H104" s="119">
        <f t="shared" si="21"/>
        <v>0</v>
      </c>
      <c r="I104" s="119">
        <f t="shared" si="22"/>
        <v>0</v>
      </c>
      <c r="J104" s="143" t="s">
        <v>284</v>
      </c>
    </row>
    <row r="105" spans="1:10" x14ac:dyDescent="0.25">
      <c r="A105" s="121" t="s">
        <v>285</v>
      </c>
      <c r="B105" s="119">
        <v>0</v>
      </c>
      <c r="C105" s="119">
        <v>0</v>
      </c>
      <c r="D105" s="119">
        <v>0</v>
      </c>
      <c r="E105" s="119">
        <v>0</v>
      </c>
      <c r="F105" s="119">
        <v>0</v>
      </c>
      <c r="G105" s="119">
        <f t="shared" si="21"/>
        <v>0</v>
      </c>
      <c r="H105" s="119">
        <f t="shared" si="21"/>
        <v>0</v>
      </c>
      <c r="I105" s="119">
        <f t="shared" si="22"/>
        <v>0</v>
      </c>
      <c r="J105" s="143" t="s">
        <v>286</v>
      </c>
    </row>
    <row r="106" spans="1:10" x14ac:dyDescent="0.25">
      <c r="A106" s="121" t="s">
        <v>287</v>
      </c>
      <c r="B106" s="119">
        <v>0</v>
      </c>
      <c r="C106" s="119">
        <v>0</v>
      </c>
      <c r="D106" s="119">
        <v>0</v>
      </c>
      <c r="E106" s="119">
        <v>0</v>
      </c>
      <c r="F106" s="119">
        <v>0</v>
      </c>
      <c r="G106" s="119">
        <f t="shared" si="21"/>
        <v>0</v>
      </c>
      <c r="H106" s="119">
        <f t="shared" si="21"/>
        <v>0</v>
      </c>
      <c r="I106" s="119">
        <f t="shared" si="22"/>
        <v>0</v>
      </c>
      <c r="J106" s="143" t="s">
        <v>288</v>
      </c>
    </row>
    <row r="107" spans="1:10" x14ac:dyDescent="0.25">
      <c r="A107" s="121" t="s">
        <v>289</v>
      </c>
      <c r="B107" s="119">
        <v>0</v>
      </c>
      <c r="C107" s="119">
        <v>0</v>
      </c>
      <c r="D107" s="119">
        <v>0</v>
      </c>
      <c r="E107" s="119">
        <v>0</v>
      </c>
      <c r="F107" s="119">
        <v>0</v>
      </c>
      <c r="G107" s="119">
        <f t="shared" si="21"/>
        <v>0</v>
      </c>
      <c r="H107" s="119">
        <f t="shared" si="21"/>
        <v>0</v>
      </c>
      <c r="I107" s="119">
        <f t="shared" si="22"/>
        <v>0</v>
      </c>
      <c r="J107" s="143" t="s">
        <v>290</v>
      </c>
    </row>
    <row r="108" spans="1:10" x14ac:dyDescent="0.25">
      <c r="A108" s="121" t="s">
        <v>291</v>
      </c>
      <c r="B108" s="119">
        <v>0</v>
      </c>
      <c r="C108" s="119">
        <v>172128.35</v>
      </c>
      <c r="D108" s="119">
        <v>0</v>
      </c>
      <c r="E108" s="119">
        <v>0</v>
      </c>
      <c r="F108" s="119">
        <v>0</v>
      </c>
      <c r="G108" s="119">
        <f t="shared" si="21"/>
        <v>0</v>
      </c>
      <c r="H108" s="119">
        <f t="shared" si="21"/>
        <v>172128.35</v>
      </c>
      <c r="I108" s="119">
        <f t="shared" si="22"/>
        <v>172128.35</v>
      </c>
      <c r="J108" s="143" t="s">
        <v>292</v>
      </c>
    </row>
    <row r="109" spans="1:10" x14ac:dyDescent="0.25">
      <c r="A109" s="121" t="s">
        <v>293</v>
      </c>
      <c r="B109" s="119">
        <v>0</v>
      </c>
      <c r="C109" s="119">
        <v>-30084.62</v>
      </c>
      <c r="D109" s="119">
        <v>0</v>
      </c>
      <c r="E109" s="119">
        <v>0</v>
      </c>
      <c r="F109" s="119">
        <v>0</v>
      </c>
      <c r="G109" s="119">
        <f t="shared" si="21"/>
        <v>0</v>
      </c>
      <c r="H109" s="119">
        <f t="shared" si="21"/>
        <v>-30084.62</v>
      </c>
      <c r="I109" s="119">
        <f t="shared" si="22"/>
        <v>-30084.62</v>
      </c>
      <c r="J109" s="143" t="s">
        <v>294</v>
      </c>
    </row>
    <row r="110" spans="1:10" x14ac:dyDescent="0.25">
      <c r="A110" s="121" t="s">
        <v>295</v>
      </c>
      <c r="B110" s="119">
        <v>0</v>
      </c>
      <c r="C110" s="119">
        <v>29147.08</v>
      </c>
      <c r="D110" s="119">
        <v>0</v>
      </c>
      <c r="E110" s="119">
        <v>0</v>
      </c>
      <c r="F110" s="119">
        <v>0</v>
      </c>
      <c r="G110" s="119">
        <f t="shared" si="21"/>
        <v>0</v>
      </c>
      <c r="H110" s="119">
        <f t="shared" si="21"/>
        <v>29147.08</v>
      </c>
      <c r="I110" s="119">
        <f t="shared" si="22"/>
        <v>29147.08</v>
      </c>
      <c r="J110" s="143" t="s">
        <v>296</v>
      </c>
    </row>
    <row r="111" spans="1:10" x14ac:dyDescent="0.25">
      <c r="A111" s="121" t="s">
        <v>297</v>
      </c>
      <c r="B111" s="119">
        <v>0</v>
      </c>
      <c r="C111" s="119">
        <v>13452.04</v>
      </c>
      <c r="D111" s="119">
        <v>0</v>
      </c>
      <c r="E111" s="119">
        <v>0</v>
      </c>
      <c r="F111" s="119">
        <v>0</v>
      </c>
      <c r="G111" s="119">
        <f t="shared" si="21"/>
        <v>0</v>
      </c>
      <c r="H111" s="119">
        <f t="shared" si="21"/>
        <v>13452.04</v>
      </c>
      <c r="I111" s="119">
        <f t="shared" si="22"/>
        <v>13452.04</v>
      </c>
      <c r="J111" s="143" t="s">
        <v>298</v>
      </c>
    </row>
    <row r="112" spans="1:10" x14ac:dyDescent="0.25">
      <c r="A112" s="121" t="s">
        <v>299</v>
      </c>
      <c r="B112" s="119">
        <v>0</v>
      </c>
      <c r="C112" s="119">
        <v>0</v>
      </c>
      <c r="D112" s="119">
        <v>0</v>
      </c>
      <c r="E112" s="119">
        <v>0</v>
      </c>
      <c r="F112" s="119">
        <v>0</v>
      </c>
      <c r="G112" s="119">
        <f t="shared" si="21"/>
        <v>0</v>
      </c>
      <c r="H112" s="119">
        <f t="shared" si="21"/>
        <v>0</v>
      </c>
      <c r="I112" s="119">
        <f t="shared" si="22"/>
        <v>0</v>
      </c>
      <c r="J112" s="143" t="s">
        <v>300</v>
      </c>
    </row>
    <row r="113" spans="1:10" x14ac:dyDescent="0.25">
      <c r="A113" s="121" t="s">
        <v>301</v>
      </c>
      <c r="B113" s="119">
        <v>0</v>
      </c>
      <c r="C113" s="119">
        <v>1406.63</v>
      </c>
      <c r="D113" s="119">
        <v>0</v>
      </c>
      <c r="E113" s="119">
        <v>0</v>
      </c>
      <c r="F113" s="119">
        <v>0</v>
      </c>
      <c r="G113" s="119">
        <f t="shared" si="21"/>
        <v>0</v>
      </c>
      <c r="H113" s="119">
        <f t="shared" si="21"/>
        <v>1406.63</v>
      </c>
      <c r="I113" s="119">
        <f t="shared" si="22"/>
        <v>1406.63</v>
      </c>
      <c r="J113" s="143" t="s">
        <v>302</v>
      </c>
    </row>
    <row r="114" spans="1:10" x14ac:dyDescent="0.25">
      <c r="A114" s="121" t="s">
        <v>303</v>
      </c>
      <c r="B114" s="119">
        <v>0</v>
      </c>
      <c r="C114" s="119">
        <v>1748.68</v>
      </c>
      <c r="D114" s="119">
        <v>0</v>
      </c>
      <c r="E114" s="119">
        <v>0</v>
      </c>
      <c r="F114" s="119">
        <v>0</v>
      </c>
      <c r="G114" s="119">
        <f t="shared" si="21"/>
        <v>0</v>
      </c>
      <c r="H114" s="119">
        <f t="shared" si="21"/>
        <v>1748.68</v>
      </c>
      <c r="I114" s="119">
        <f t="shared" si="22"/>
        <v>1748.68</v>
      </c>
      <c r="J114" s="143" t="s">
        <v>304</v>
      </c>
    </row>
    <row r="115" spans="1:10" x14ac:dyDescent="0.25">
      <c r="A115" s="121" t="s">
        <v>305</v>
      </c>
      <c r="B115" s="119">
        <v>0</v>
      </c>
      <c r="C115" s="119">
        <v>23353.78</v>
      </c>
      <c r="D115" s="119">
        <v>0</v>
      </c>
      <c r="E115" s="119">
        <v>0</v>
      </c>
      <c r="F115" s="119">
        <v>0</v>
      </c>
      <c r="G115" s="119">
        <f t="shared" si="21"/>
        <v>0</v>
      </c>
      <c r="H115" s="119">
        <f t="shared" si="21"/>
        <v>23353.78</v>
      </c>
      <c r="I115" s="119">
        <f t="shared" si="22"/>
        <v>23353.78</v>
      </c>
      <c r="J115" s="143" t="s">
        <v>306</v>
      </c>
    </row>
    <row r="116" spans="1:10" x14ac:dyDescent="0.25">
      <c r="A116" s="121" t="s">
        <v>307</v>
      </c>
      <c r="B116" s="119">
        <v>0</v>
      </c>
      <c r="C116" s="119">
        <v>6189.85</v>
      </c>
      <c r="D116" s="119">
        <v>0</v>
      </c>
      <c r="E116" s="119">
        <v>0</v>
      </c>
      <c r="F116" s="119">
        <v>0</v>
      </c>
      <c r="G116" s="119">
        <f t="shared" si="21"/>
        <v>0</v>
      </c>
      <c r="H116" s="119">
        <f t="shared" si="21"/>
        <v>6189.85</v>
      </c>
      <c r="I116" s="119">
        <f t="shared" si="22"/>
        <v>6189.85</v>
      </c>
      <c r="J116" s="143" t="s">
        <v>308</v>
      </c>
    </row>
    <row r="117" spans="1:10" x14ac:dyDescent="0.25">
      <c r="A117" s="121" t="s">
        <v>309</v>
      </c>
      <c r="B117" s="119">
        <v>0</v>
      </c>
      <c r="C117" s="119">
        <v>0</v>
      </c>
      <c r="D117" s="119">
        <v>0</v>
      </c>
      <c r="E117" s="119">
        <v>0</v>
      </c>
      <c r="F117" s="119">
        <v>0</v>
      </c>
      <c r="G117" s="119">
        <f t="shared" si="21"/>
        <v>0</v>
      </c>
      <c r="H117" s="119">
        <f t="shared" si="21"/>
        <v>0</v>
      </c>
      <c r="I117" s="119">
        <f t="shared" si="22"/>
        <v>0</v>
      </c>
      <c r="J117" s="143" t="s">
        <v>310</v>
      </c>
    </row>
    <row r="118" spans="1:10" x14ac:dyDescent="0.25">
      <c r="A118" s="121" t="s">
        <v>311</v>
      </c>
      <c r="B118" s="119">
        <v>0</v>
      </c>
      <c r="C118" s="119">
        <v>0</v>
      </c>
      <c r="D118" s="119">
        <v>0</v>
      </c>
      <c r="E118" s="119">
        <v>0</v>
      </c>
      <c r="F118" s="119">
        <v>0</v>
      </c>
      <c r="G118" s="119">
        <f t="shared" si="21"/>
        <v>0</v>
      </c>
      <c r="H118" s="119">
        <f t="shared" si="21"/>
        <v>0</v>
      </c>
      <c r="I118" s="119">
        <f t="shared" si="22"/>
        <v>0</v>
      </c>
      <c r="J118" s="143" t="s">
        <v>312</v>
      </c>
    </row>
    <row r="119" spans="1:10" x14ac:dyDescent="0.25">
      <c r="A119" s="121" t="s">
        <v>313</v>
      </c>
      <c r="B119" s="119">
        <v>0</v>
      </c>
      <c r="C119" s="119">
        <v>0</v>
      </c>
      <c r="D119" s="119">
        <v>0</v>
      </c>
      <c r="E119" s="119">
        <v>0</v>
      </c>
      <c r="F119" s="119">
        <v>0</v>
      </c>
      <c r="G119" s="119">
        <f t="shared" si="21"/>
        <v>0</v>
      </c>
      <c r="H119" s="119">
        <f t="shared" si="21"/>
        <v>0</v>
      </c>
      <c r="I119" s="119">
        <f t="shared" si="22"/>
        <v>0</v>
      </c>
      <c r="J119" s="143" t="s">
        <v>314</v>
      </c>
    </row>
    <row r="120" spans="1:10" x14ac:dyDescent="0.25">
      <c r="A120" s="121" t="s">
        <v>315</v>
      </c>
      <c r="B120" s="119">
        <v>0</v>
      </c>
      <c r="C120" s="119">
        <v>13501.35</v>
      </c>
      <c r="D120" s="119">
        <v>0</v>
      </c>
      <c r="E120" s="119">
        <v>0</v>
      </c>
      <c r="F120" s="119">
        <v>0</v>
      </c>
      <c r="G120" s="119">
        <f t="shared" si="21"/>
        <v>0</v>
      </c>
      <c r="H120" s="119">
        <f t="shared" si="21"/>
        <v>13501.35</v>
      </c>
      <c r="I120" s="119">
        <f t="shared" si="22"/>
        <v>13501.35</v>
      </c>
      <c r="J120" s="143" t="s">
        <v>316</v>
      </c>
    </row>
    <row r="121" spans="1:10" x14ac:dyDescent="0.25">
      <c r="A121" s="121" t="s">
        <v>317</v>
      </c>
      <c r="B121" s="119">
        <v>0</v>
      </c>
      <c r="C121" s="119">
        <v>-16.670000000000002</v>
      </c>
      <c r="D121" s="119">
        <v>0</v>
      </c>
      <c r="E121" s="119">
        <v>0</v>
      </c>
      <c r="F121" s="119">
        <v>0</v>
      </c>
      <c r="G121" s="119">
        <f t="shared" si="21"/>
        <v>0</v>
      </c>
      <c r="H121" s="119">
        <f t="shared" si="21"/>
        <v>-16.670000000000002</v>
      </c>
      <c r="I121" s="119">
        <f t="shared" si="22"/>
        <v>-16.670000000000002</v>
      </c>
      <c r="J121" s="143" t="s">
        <v>318</v>
      </c>
    </row>
    <row r="122" spans="1:10" x14ac:dyDescent="0.25">
      <c r="A122" s="121" t="s">
        <v>319</v>
      </c>
      <c r="B122" s="119">
        <v>0</v>
      </c>
      <c r="C122" s="119">
        <v>0</v>
      </c>
      <c r="D122" s="119">
        <v>0</v>
      </c>
      <c r="E122" s="119">
        <v>0</v>
      </c>
      <c r="F122" s="119">
        <v>0</v>
      </c>
      <c r="G122" s="119">
        <f t="shared" si="21"/>
        <v>0</v>
      </c>
      <c r="H122" s="119">
        <f t="shared" si="21"/>
        <v>0</v>
      </c>
      <c r="I122" s="119">
        <f t="shared" si="22"/>
        <v>0</v>
      </c>
      <c r="J122" s="143" t="s">
        <v>320</v>
      </c>
    </row>
    <row r="123" spans="1:10" x14ac:dyDescent="0.25">
      <c r="A123" s="121" t="s">
        <v>321</v>
      </c>
      <c r="B123" s="119">
        <v>0</v>
      </c>
      <c r="C123" s="119">
        <v>11656.04</v>
      </c>
      <c r="D123" s="119">
        <v>0</v>
      </c>
      <c r="E123" s="119">
        <v>0</v>
      </c>
      <c r="F123" s="119">
        <v>0</v>
      </c>
      <c r="G123" s="119">
        <f t="shared" si="21"/>
        <v>0</v>
      </c>
      <c r="H123" s="119">
        <f t="shared" si="21"/>
        <v>11656.04</v>
      </c>
      <c r="I123" s="119">
        <f t="shared" si="22"/>
        <v>11656.04</v>
      </c>
      <c r="J123" s="143" t="s">
        <v>322</v>
      </c>
    </row>
    <row r="124" spans="1:10" x14ac:dyDescent="0.25">
      <c r="A124" s="121" t="s">
        <v>323</v>
      </c>
      <c r="B124" s="119">
        <v>0</v>
      </c>
      <c r="C124" s="119">
        <v>18255.330000000002</v>
      </c>
      <c r="D124" s="119">
        <v>0</v>
      </c>
      <c r="E124" s="119">
        <v>0</v>
      </c>
      <c r="F124" s="119">
        <v>0</v>
      </c>
      <c r="G124" s="119">
        <f t="shared" si="21"/>
        <v>0</v>
      </c>
      <c r="H124" s="119">
        <f t="shared" si="21"/>
        <v>18255.330000000002</v>
      </c>
      <c r="I124" s="119">
        <f t="shared" si="22"/>
        <v>18255.330000000002</v>
      </c>
      <c r="J124" s="143" t="s">
        <v>324</v>
      </c>
    </row>
    <row r="125" spans="1:10" x14ac:dyDescent="0.25">
      <c r="A125" s="121" t="s">
        <v>325</v>
      </c>
      <c r="B125" s="119">
        <v>0</v>
      </c>
      <c r="C125" s="119">
        <v>20145.060000000001</v>
      </c>
      <c r="D125" s="119">
        <v>0</v>
      </c>
      <c r="E125" s="119">
        <v>0</v>
      </c>
      <c r="F125" s="119">
        <v>0</v>
      </c>
      <c r="G125" s="119">
        <f t="shared" si="21"/>
        <v>0</v>
      </c>
      <c r="H125" s="119">
        <f t="shared" si="21"/>
        <v>20145.060000000001</v>
      </c>
      <c r="I125" s="119">
        <f t="shared" si="22"/>
        <v>20145.060000000001</v>
      </c>
      <c r="J125" s="143" t="s">
        <v>326</v>
      </c>
    </row>
    <row r="126" spans="1:10" x14ac:dyDescent="0.25">
      <c r="A126" s="121" t="s">
        <v>327</v>
      </c>
      <c r="B126" s="119">
        <v>0</v>
      </c>
      <c r="C126" s="119">
        <v>167.04</v>
      </c>
      <c r="D126" s="119">
        <v>0</v>
      </c>
      <c r="E126" s="119">
        <v>0</v>
      </c>
      <c r="F126" s="119">
        <v>0</v>
      </c>
      <c r="G126" s="119">
        <f t="shared" si="21"/>
        <v>0</v>
      </c>
      <c r="H126" s="119">
        <f t="shared" si="21"/>
        <v>167.04</v>
      </c>
      <c r="I126" s="119">
        <f t="shared" si="22"/>
        <v>167.04</v>
      </c>
      <c r="J126" s="143" t="s">
        <v>328</v>
      </c>
    </row>
    <row r="127" spans="1:10" x14ac:dyDescent="0.25">
      <c r="A127" s="121" t="s">
        <v>329</v>
      </c>
      <c r="B127" s="119">
        <v>0</v>
      </c>
      <c r="C127" s="119">
        <v>48137.51</v>
      </c>
      <c r="D127" s="119">
        <v>0</v>
      </c>
      <c r="E127" s="119">
        <v>0</v>
      </c>
      <c r="F127" s="119">
        <v>0</v>
      </c>
      <c r="G127" s="119">
        <f t="shared" si="21"/>
        <v>0</v>
      </c>
      <c r="H127" s="119">
        <f t="shared" si="21"/>
        <v>48137.51</v>
      </c>
      <c r="I127" s="119">
        <f t="shared" si="22"/>
        <v>48137.51</v>
      </c>
      <c r="J127" s="143" t="s">
        <v>330</v>
      </c>
    </row>
    <row r="128" spans="1:10" x14ac:dyDescent="0.25">
      <c r="A128" s="121" t="s">
        <v>331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f t="shared" si="21"/>
        <v>0</v>
      </c>
      <c r="H128" s="119">
        <f t="shared" si="21"/>
        <v>0</v>
      </c>
      <c r="I128" s="119">
        <f t="shared" si="22"/>
        <v>0</v>
      </c>
      <c r="J128" s="143" t="s">
        <v>332</v>
      </c>
    </row>
    <row r="129" spans="1:10" x14ac:dyDescent="0.25">
      <c r="A129" s="121" t="s">
        <v>333</v>
      </c>
      <c r="B129" s="119">
        <v>0</v>
      </c>
      <c r="C129" s="119">
        <v>-88.08</v>
      </c>
      <c r="D129" s="119">
        <v>0</v>
      </c>
      <c r="E129" s="119">
        <v>0</v>
      </c>
      <c r="F129" s="119">
        <v>0</v>
      </c>
      <c r="G129" s="119">
        <f t="shared" si="21"/>
        <v>0</v>
      </c>
      <c r="H129" s="119">
        <f t="shared" si="21"/>
        <v>-88.08</v>
      </c>
      <c r="I129" s="119">
        <f t="shared" si="22"/>
        <v>-88.08</v>
      </c>
      <c r="J129" s="143" t="s">
        <v>334</v>
      </c>
    </row>
    <row r="130" spans="1:10" x14ac:dyDescent="0.25">
      <c r="A130" s="121" t="s">
        <v>335</v>
      </c>
      <c r="B130" s="119">
        <v>0</v>
      </c>
      <c r="C130" s="119">
        <v>228.99</v>
      </c>
      <c r="D130" s="119">
        <v>0</v>
      </c>
      <c r="E130" s="119">
        <v>0</v>
      </c>
      <c r="F130" s="119">
        <v>0</v>
      </c>
      <c r="G130" s="119">
        <f t="shared" si="21"/>
        <v>0</v>
      </c>
      <c r="H130" s="119">
        <f t="shared" si="21"/>
        <v>228.99</v>
      </c>
      <c r="I130" s="119">
        <f t="shared" si="22"/>
        <v>228.99</v>
      </c>
      <c r="J130" s="143" t="s">
        <v>336</v>
      </c>
    </row>
    <row r="131" spans="1:10" x14ac:dyDescent="0.25">
      <c r="A131" s="121" t="s">
        <v>337</v>
      </c>
      <c r="B131" s="119">
        <v>0</v>
      </c>
      <c r="C131" s="119">
        <v>67041.61</v>
      </c>
      <c r="D131" s="119">
        <v>0</v>
      </c>
      <c r="E131" s="119">
        <v>0</v>
      </c>
      <c r="F131" s="119">
        <v>0</v>
      </c>
      <c r="G131" s="119">
        <f t="shared" si="21"/>
        <v>0</v>
      </c>
      <c r="H131" s="119">
        <f t="shared" si="21"/>
        <v>67041.61</v>
      </c>
      <c r="I131" s="119">
        <f t="shared" si="22"/>
        <v>67041.61</v>
      </c>
      <c r="J131" s="143" t="s">
        <v>338</v>
      </c>
    </row>
    <row r="132" spans="1:10" x14ac:dyDescent="0.25">
      <c r="A132" s="121" t="s">
        <v>339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f t="shared" si="21"/>
        <v>0</v>
      </c>
      <c r="H132" s="119">
        <f t="shared" si="21"/>
        <v>0</v>
      </c>
      <c r="I132" s="119">
        <f t="shared" si="22"/>
        <v>0</v>
      </c>
      <c r="J132" s="143" t="s">
        <v>340</v>
      </c>
    </row>
    <row r="133" spans="1:10" x14ac:dyDescent="0.25">
      <c r="A133" s="121" t="s">
        <v>341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f t="shared" si="21"/>
        <v>0</v>
      </c>
      <c r="H133" s="119">
        <f t="shared" si="21"/>
        <v>0</v>
      </c>
      <c r="I133" s="119">
        <f t="shared" si="22"/>
        <v>0</v>
      </c>
      <c r="J133" s="143" t="s">
        <v>342</v>
      </c>
    </row>
    <row r="134" spans="1:10" x14ac:dyDescent="0.25">
      <c r="A134" s="121" t="s">
        <v>343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f t="shared" si="21"/>
        <v>0</v>
      </c>
      <c r="H134" s="119">
        <f t="shared" si="21"/>
        <v>0</v>
      </c>
      <c r="I134" s="119">
        <f t="shared" si="22"/>
        <v>0</v>
      </c>
      <c r="J134" s="143" t="s">
        <v>344</v>
      </c>
    </row>
    <row r="135" spans="1:10" x14ac:dyDescent="0.25">
      <c r="A135" s="121" t="s">
        <v>345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f t="shared" ref="G135:H137" si="23">B135+E135</f>
        <v>0</v>
      </c>
      <c r="H135" s="119">
        <f t="shared" si="23"/>
        <v>0</v>
      </c>
      <c r="I135" s="119">
        <f t="shared" ref="I135:I137" si="24">SUM(G135:H135)</f>
        <v>0</v>
      </c>
      <c r="J135" s="143" t="s">
        <v>346</v>
      </c>
    </row>
    <row r="136" spans="1:10" x14ac:dyDescent="0.25">
      <c r="A136" s="121" t="s">
        <v>347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f t="shared" si="23"/>
        <v>0</v>
      </c>
      <c r="H136" s="119">
        <f t="shared" si="23"/>
        <v>0</v>
      </c>
      <c r="I136" s="119">
        <f t="shared" si="24"/>
        <v>0</v>
      </c>
      <c r="J136" s="143" t="s">
        <v>348</v>
      </c>
    </row>
    <row r="137" spans="1:10" x14ac:dyDescent="0.25">
      <c r="A137" s="121" t="s">
        <v>349</v>
      </c>
      <c r="B137" s="125">
        <v>0</v>
      </c>
      <c r="C137" s="125">
        <v>0</v>
      </c>
      <c r="D137" s="125">
        <v>0</v>
      </c>
      <c r="E137" s="125">
        <v>0</v>
      </c>
      <c r="F137" s="125">
        <v>0</v>
      </c>
      <c r="G137" s="125">
        <f t="shared" si="23"/>
        <v>0</v>
      </c>
      <c r="H137" s="125">
        <f t="shared" si="23"/>
        <v>0</v>
      </c>
      <c r="I137" s="125">
        <f t="shared" si="24"/>
        <v>0</v>
      </c>
      <c r="J137" s="143" t="s">
        <v>350</v>
      </c>
    </row>
    <row r="138" spans="1:10" x14ac:dyDescent="0.25">
      <c r="A138" s="121" t="s">
        <v>351</v>
      </c>
      <c r="B138" s="119">
        <f>SUM(B70:B137)</f>
        <v>9295792.4199999981</v>
      </c>
      <c r="C138" s="119">
        <f t="shared" ref="C138:I138" si="25">SUM(C70:C137)</f>
        <v>403880.73</v>
      </c>
      <c r="D138" s="119">
        <f t="shared" si="25"/>
        <v>0</v>
      </c>
      <c r="E138" s="119">
        <f t="shared" si="25"/>
        <v>0</v>
      </c>
      <c r="F138" s="119">
        <f t="shared" si="25"/>
        <v>0</v>
      </c>
      <c r="G138" s="119">
        <f t="shared" si="25"/>
        <v>9295792.4199999981</v>
      </c>
      <c r="H138" s="119">
        <f t="shared" si="25"/>
        <v>403880.73</v>
      </c>
      <c r="I138" s="119">
        <f t="shared" si="25"/>
        <v>9699673.1499999948</v>
      </c>
      <c r="J138" s="140" t="s">
        <v>352</v>
      </c>
    </row>
    <row r="139" spans="1:10" x14ac:dyDescent="0.25">
      <c r="A139" s="116" t="s">
        <v>353</v>
      </c>
      <c r="B139" s="119"/>
      <c r="C139" s="119"/>
      <c r="D139" s="119"/>
      <c r="E139" s="119"/>
      <c r="F139" s="119"/>
      <c r="G139" s="119"/>
      <c r="H139" s="119"/>
      <c r="I139" s="119"/>
    </row>
    <row r="140" spans="1:10" x14ac:dyDescent="0.25">
      <c r="A140" s="121" t="s">
        <v>354</v>
      </c>
      <c r="B140" s="119">
        <v>181557.78</v>
      </c>
      <c r="C140" s="119">
        <v>0</v>
      </c>
      <c r="D140" s="119">
        <v>0</v>
      </c>
      <c r="E140" s="119">
        <v>0</v>
      </c>
      <c r="F140" s="119">
        <v>0</v>
      </c>
      <c r="G140" s="119">
        <f t="shared" ref="G140:H167" si="26">B140+E140</f>
        <v>181557.78</v>
      </c>
      <c r="H140" s="119">
        <f t="shared" si="26"/>
        <v>0</v>
      </c>
      <c r="I140" s="119">
        <f t="shared" ref="I140:I167" si="27">SUM(G140:H140)</f>
        <v>181557.78</v>
      </c>
      <c r="J140" s="143" t="s">
        <v>355</v>
      </c>
    </row>
    <row r="141" spans="1:10" x14ac:dyDescent="0.25">
      <c r="A141" s="121" t="s">
        <v>356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f t="shared" si="26"/>
        <v>0</v>
      </c>
      <c r="H141" s="119">
        <f t="shared" si="26"/>
        <v>0</v>
      </c>
      <c r="I141" s="119">
        <f t="shared" si="27"/>
        <v>0</v>
      </c>
    </row>
    <row r="142" spans="1:10" x14ac:dyDescent="0.25">
      <c r="A142" s="121" t="s">
        <v>357</v>
      </c>
      <c r="B142" s="119">
        <v>3483.38</v>
      </c>
      <c r="C142" s="119">
        <v>0</v>
      </c>
      <c r="D142" s="119">
        <v>0</v>
      </c>
      <c r="E142" s="119">
        <v>0</v>
      </c>
      <c r="F142" s="119">
        <v>0</v>
      </c>
      <c r="G142" s="119">
        <f t="shared" si="26"/>
        <v>3483.38</v>
      </c>
      <c r="H142" s="119">
        <f t="shared" si="26"/>
        <v>0</v>
      </c>
      <c r="I142" s="119">
        <f t="shared" si="27"/>
        <v>3483.38</v>
      </c>
      <c r="J142" s="143" t="s">
        <v>358</v>
      </c>
    </row>
    <row r="143" spans="1:10" x14ac:dyDescent="0.25">
      <c r="A143" s="121" t="s">
        <v>359</v>
      </c>
      <c r="B143" s="119">
        <v>181677.89</v>
      </c>
      <c r="C143" s="119">
        <v>0</v>
      </c>
      <c r="D143" s="119">
        <v>0</v>
      </c>
      <c r="E143" s="119">
        <v>0</v>
      </c>
      <c r="F143" s="119">
        <v>0</v>
      </c>
      <c r="G143" s="119">
        <f t="shared" si="26"/>
        <v>181677.89</v>
      </c>
      <c r="H143" s="119">
        <f t="shared" si="26"/>
        <v>0</v>
      </c>
      <c r="I143" s="119">
        <f t="shared" si="27"/>
        <v>181677.89</v>
      </c>
      <c r="J143" s="143" t="s">
        <v>360</v>
      </c>
    </row>
    <row r="144" spans="1:10" x14ac:dyDescent="0.25">
      <c r="A144" s="121" t="s">
        <v>361</v>
      </c>
      <c r="B144" s="119">
        <v>91009.54</v>
      </c>
      <c r="C144" s="119">
        <v>0</v>
      </c>
      <c r="D144" s="119">
        <v>0</v>
      </c>
      <c r="E144" s="119">
        <v>0</v>
      </c>
      <c r="F144" s="119">
        <v>0</v>
      </c>
      <c r="G144" s="119">
        <f t="shared" si="26"/>
        <v>91009.54</v>
      </c>
      <c r="H144" s="119">
        <f t="shared" si="26"/>
        <v>0</v>
      </c>
      <c r="I144" s="119">
        <f t="shared" si="27"/>
        <v>91009.54</v>
      </c>
      <c r="J144" s="143" t="s">
        <v>362</v>
      </c>
    </row>
    <row r="145" spans="1:10" x14ac:dyDescent="0.25">
      <c r="A145" s="121" t="s">
        <v>363</v>
      </c>
      <c r="B145" s="119">
        <v>150345.17000000001</v>
      </c>
      <c r="C145" s="119">
        <v>0</v>
      </c>
      <c r="D145" s="119">
        <v>0</v>
      </c>
      <c r="E145" s="119">
        <v>0</v>
      </c>
      <c r="F145" s="119">
        <v>0</v>
      </c>
      <c r="G145" s="119">
        <f t="shared" si="26"/>
        <v>150345.17000000001</v>
      </c>
      <c r="H145" s="119">
        <f t="shared" si="26"/>
        <v>0</v>
      </c>
      <c r="I145" s="119">
        <f t="shared" si="27"/>
        <v>150345.17000000001</v>
      </c>
      <c r="J145" s="143" t="s">
        <v>364</v>
      </c>
    </row>
    <row r="146" spans="1:10" x14ac:dyDescent="0.25">
      <c r="A146" s="121" t="s">
        <v>365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f t="shared" si="26"/>
        <v>0</v>
      </c>
      <c r="H146" s="119">
        <f t="shared" si="26"/>
        <v>0</v>
      </c>
      <c r="I146" s="119">
        <f t="shared" si="27"/>
        <v>0</v>
      </c>
      <c r="J146" s="143" t="s">
        <v>366</v>
      </c>
    </row>
    <row r="147" spans="1:10" x14ac:dyDescent="0.25">
      <c r="A147" s="121" t="s">
        <v>367</v>
      </c>
      <c r="B147" s="119">
        <v>112409.09</v>
      </c>
      <c r="C147" s="119">
        <v>0</v>
      </c>
      <c r="D147" s="119">
        <v>0</v>
      </c>
      <c r="E147" s="119">
        <v>0</v>
      </c>
      <c r="F147" s="119">
        <v>0</v>
      </c>
      <c r="G147" s="119">
        <f t="shared" si="26"/>
        <v>112409.09</v>
      </c>
      <c r="H147" s="119">
        <f t="shared" si="26"/>
        <v>0</v>
      </c>
      <c r="I147" s="119">
        <f t="shared" si="27"/>
        <v>112409.09</v>
      </c>
      <c r="J147" s="143" t="s">
        <v>368</v>
      </c>
    </row>
    <row r="148" spans="1:10" x14ac:dyDescent="0.25">
      <c r="A148" s="121" t="s">
        <v>369</v>
      </c>
      <c r="B148" s="119">
        <v>7753.89</v>
      </c>
      <c r="C148" s="119">
        <v>0</v>
      </c>
      <c r="D148" s="119">
        <v>0</v>
      </c>
      <c r="E148" s="119">
        <v>0</v>
      </c>
      <c r="F148" s="119">
        <v>0</v>
      </c>
      <c r="G148" s="119">
        <f t="shared" si="26"/>
        <v>7753.89</v>
      </c>
      <c r="H148" s="119">
        <f t="shared" si="26"/>
        <v>0</v>
      </c>
      <c r="I148" s="119">
        <f t="shared" si="27"/>
        <v>7753.89</v>
      </c>
      <c r="J148" s="143" t="s">
        <v>370</v>
      </c>
    </row>
    <row r="149" spans="1:10" x14ac:dyDescent="0.25">
      <c r="A149" s="121" t="s">
        <v>371</v>
      </c>
      <c r="B149" s="119">
        <v>114904.96000000001</v>
      </c>
      <c r="C149" s="119">
        <v>0</v>
      </c>
      <c r="D149" s="119">
        <v>0</v>
      </c>
      <c r="E149" s="119">
        <v>0</v>
      </c>
      <c r="F149" s="119">
        <v>0</v>
      </c>
      <c r="G149" s="119">
        <f t="shared" si="26"/>
        <v>114904.96000000001</v>
      </c>
      <c r="H149" s="119">
        <f t="shared" si="26"/>
        <v>0</v>
      </c>
      <c r="I149" s="119">
        <f t="shared" si="27"/>
        <v>114904.96000000001</v>
      </c>
      <c r="J149" s="143" t="s">
        <v>372</v>
      </c>
    </row>
    <row r="150" spans="1:10" x14ac:dyDescent="0.25">
      <c r="A150" s="121" t="s">
        <v>373</v>
      </c>
      <c r="B150" s="119">
        <v>42352.92</v>
      </c>
      <c r="C150" s="119">
        <v>0</v>
      </c>
      <c r="D150" s="119">
        <v>0</v>
      </c>
      <c r="E150" s="119">
        <v>0</v>
      </c>
      <c r="F150" s="119">
        <v>0</v>
      </c>
      <c r="G150" s="119">
        <f t="shared" si="26"/>
        <v>42352.92</v>
      </c>
      <c r="H150" s="119">
        <f t="shared" si="26"/>
        <v>0</v>
      </c>
      <c r="I150" s="119">
        <f t="shared" si="27"/>
        <v>42352.92</v>
      </c>
      <c r="J150" s="143" t="s">
        <v>374</v>
      </c>
    </row>
    <row r="151" spans="1:10" x14ac:dyDescent="0.25">
      <c r="A151" s="121" t="s">
        <v>375</v>
      </c>
      <c r="B151" s="119">
        <v>296579.63</v>
      </c>
      <c r="C151" s="119">
        <v>0</v>
      </c>
      <c r="D151" s="119">
        <v>0</v>
      </c>
      <c r="E151" s="119">
        <v>0</v>
      </c>
      <c r="F151" s="119">
        <v>0</v>
      </c>
      <c r="G151" s="119">
        <f t="shared" si="26"/>
        <v>296579.63</v>
      </c>
      <c r="H151" s="119">
        <f t="shared" si="26"/>
        <v>0</v>
      </c>
      <c r="I151" s="119">
        <f t="shared" si="27"/>
        <v>296579.63</v>
      </c>
      <c r="J151" s="143" t="s">
        <v>376</v>
      </c>
    </row>
    <row r="152" spans="1:10" x14ac:dyDescent="0.25">
      <c r="A152" s="121" t="s">
        <v>377</v>
      </c>
      <c r="B152" s="119">
        <v>34323.440000000002</v>
      </c>
      <c r="C152" s="119">
        <v>0</v>
      </c>
      <c r="D152" s="119">
        <v>0</v>
      </c>
      <c r="E152" s="119">
        <v>0</v>
      </c>
      <c r="F152" s="119">
        <v>0</v>
      </c>
      <c r="G152" s="119">
        <f t="shared" si="26"/>
        <v>34323.440000000002</v>
      </c>
      <c r="H152" s="119">
        <f t="shared" si="26"/>
        <v>0</v>
      </c>
      <c r="I152" s="119">
        <f t="shared" si="27"/>
        <v>34323.440000000002</v>
      </c>
      <c r="J152" s="143" t="s">
        <v>378</v>
      </c>
    </row>
    <row r="153" spans="1:10" x14ac:dyDescent="0.25">
      <c r="A153" s="121" t="s">
        <v>379</v>
      </c>
      <c r="B153" s="119">
        <v>3772.24</v>
      </c>
      <c r="C153" s="119">
        <v>0</v>
      </c>
      <c r="D153" s="119">
        <v>0</v>
      </c>
      <c r="E153" s="119">
        <v>0</v>
      </c>
      <c r="F153" s="119">
        <v>0</v>
      </c>
      <c r="G153" s="119">
        <f t="shared" si="26"/>
        <v>3772.24</v>
      </c>
      <c r="H153" s="119">
        <f t="shared" si="26"/>
        <v>0</v>
      </c>
      <c r="I153" s="119">
        <f t="shared" si="27"/>
        <v>3772.24</v>
      </c>
      <c r="J153" s="143" t="s">
        <v>380</v>
      </c>
    </row>
    <row r="154" spans="1:10" x14ac:dyDescent="0.25">
      <c r="A154" s="121" t="s">
        <v>381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f t="shared" si="26"/>
        <v>0</v>
      </c>
      <c r="H154" s="119">
        <f t="shared" si="26"/>
        <v>0</v>
      </c>
      <c r="I154" s="119">
        <f t="shared" si="27"/>
        <v>0</v>
      </c>
      <c r="J154" s="143" t="s">
        <v>382</v>
      </c>
    </row>
    <row r="155" spans="1:10" x14ac:dyDescent="0.25">
      <c r="A155" s="121" t="s">
        <v>383</v>
      </c>
      <c r="B155" s="119">
        <v>30.86</v>
      </c>
      <c r="C155" s="119">
        <v>0</v>
      </c>
      <c r="D155" s="119">
        <v>0</v>
      </c>
      <c r="E155" s="119">
        <v>0</v>
      </c>
      <c r="F155" s="119">
        <v>0</v>
      </c>
      <c r="G155" s="119">
        <f t="shared" si="26"/>
        <v>30.86</v>
      </c>
      <c r="H155" s="119">
        <f t="shared" si="26"/>
        <v>0</v>
      </c>
      <c r="I155" s="119">
        <f t="shared" si="27"/>
        <v>30.86</v>
      </c>
      <c r="J155" s="143" t="s">
        <v>384</v>
      </c>
    </row>
    <row r="156" spans="1:10" x14ac:dyDescent="0.25">
      <c r="A156" s="121" t="s">
        <v>385</v>
      </c>
      <c r="B156" s="119">
        <v>360.18</v>
      </c>
      <c r="C156" s="119">
        <v>0</v>
      </c>
      <c r="D156" s="119">
        <v>0</v>
      </c>
      <c r="E156" s="119">
        <v>0</v>
      </c>
      <c r="F156" s="119">
        <v>0</v>
      </c>
      <c r="G156" s="119">
        <f t="shared" si="26"/>
        <v>360.18</v>
      </c>
      <c r="H156" s="119">
        <f t="shared" si="26"/>
        <v>0</v>
      </c>
      <c r="I156" s="119">
        <f t="shared" si="27"/>
        <v>360.18</v>
      </c>
      <c r="J156" s="143" t="s">
        <v>386</v>
      </c>
    </row>
    <row r="157" spans="1:10" x14ac:dyDescent="0.25">
      <c r="A157" s="121" t="s">
        <v>387</v>
      </c>
      <c r="B157" s="119">
        <v>204431.68</v>
      </c>
      <c r="C157" s="119">
        <v>0</v>
      </c>
      <c r="D157" s="119">
        <v>0</v>
      </c>
      <c r="E157" s="119">
        <v>0</v>
      </c>
      <c r="F157" s="119">
        <v>0</v>
      </c>
      <c r="G157" s="119">
        <f t="shared" si="26"/>
        <v>204431.68</v>
      </c>
      <c r="H157" s="119">
        <f t="shared" si="26"/>
        <v>0</v>
      </c>
      <c r="I157" s="119">
        <f t="shared" si="27"/>
        <v>204431.68</v>
      </c>
      <c r="J157" s="143" t="s">
        <v>388</v>
      </c>
    </row>
    <row r="158" spans="1:10" x14ac:dyDescent="0.25">
      <c r="A158" s="121" t="s">
        <v>389</v>
      </c>
      <c r="B158" s="119">
        <v>689931.74</v>
      </c>
      <c r="C158" s="119">
        <v>0</v>
      </c>
      <c r="D158" s="119">
        <v>0</v>
      </c>
      <c r="E158" s="119">
        <v>0</v>
      </c>
      <c r="F158" s="119">
        <v>0</v>
      </c>
      <c r="G158" s="119">
        <f t="shared" si="26"/>
        <v>689931.74</v>
      </c>
      <c r="H158" s="119">
        <f t="shared" si="26"/>
        <v>0</v>
      </c>
      <c r="I158" s="119">
        <f t="shared" si="27"/>
        <v>689931.74</v>
      </c>
      <c r="J158" s="143" t="s">
        <v>390</v>
      </c>
    </row>
    <row r="159" spans="1:10" x14ac:dyDescent="0.25">
      <c r="A159" s="121" t="s">
        <v>391</v>
      </c>
      <c r="B159" s="119">
        <v>1063.22</v>
      </c>
      <c r="C159" s="119">
        <v>0</v>
      </c>
      <c r="D159" s="119">
        <v>0</v>
      </c>
      <c r="E159" s="119">
        <v>0</v>
      </c>
      <c r="F159" s="119">
        <v>0</v>
      </c>
      <c r="G159" s="119">
        <f t="shared" si="26"/>
        <v>1063.22</v>
      </c>
      <c r="H159" s="119">
        <f t="shared" si="26"/>
        <v>0</v>
      </c>
      <c r="I159" s="119">
        <f t="shared" si="27"/>
        <v>1063.22</v>
      </c>
      <c r="J159" s="143" t="s">
        <v>392</v>
      </c>
    </row>
    <row r="160" spans="1:10" x14ac:dyDescent="0.25">
      <c r="A160" s="121" t="s">
        <v>393</v>
      </c>
      <c r="B160" s="119">
        <v>3383.54</v>
      </c>
      <c r="C160" s="119">
        <v>0</v>
      </c>
      <c r="D160" s="119">
        <v>0</v>
      </c>
      <c r="E160" s="119">
        <v>0</v>
      </c>
      <c r="F160" s="119">
        <v>0</v>
      </c>
      <c r="G160" s="119">
        <f t="shared" si="26"/>
        <v>3383.54</v>
      </c>
      <c r="H160" s="119">
        <f t="shared" si="26"/>
        <v>0</v>
      </c>
      <c r="I160" s="119">
        <f t="shared" si="27"/>
        <v>3383.54</v>
      </c>
      <c r="J160" s="143" t="s">
        <v>394</v>
      </c>
    </row>
    <row r="161" spans="1:10" x14ac:dyDescent="0.25">
      <c r="A161" s="121" t="s">
        <v>395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f t="shared" si="26"/>
        <v>0</v>
      </c>
      <c r="H161" s="119">
        <f t="shared" si="26"/>
        <v>0</v>
      </c>
      <c r="I161" s="119">
        <f t="shared" si="27"/>
        <v>0</v>
      </c>
      <c r="J161" s="143" t="s">
        <v>396</v>
      </c>
    </row>
    <row r="162" spans="1:10" x14ac:dyDescent="0.25">
      <c r="A162" s="121" t="s">
        <v>397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f t="shared" si="26"/>
        <v>0</v>
      </c>
      <c r="H162" s="119">
        <f t="shared" si="26"/>
        <v>0</v>
      </c>
      <c r="I162" s="119">
        <f t="shared" si="27"/>
        <v>0</v>
      </c>
      <c r="J162" s="143" t="s">
        <v>398</v>
      </c>
    </row>
    <row r="163" spans="1:10" x14ac:dyDescent="0.25">
      <c r="A163" s="121" t="s">
        <v>399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f t="shared" si="26"/>
        <v>0</v>
      </c>
      <c r="H163" s="119">
        <f t="shared" si="26"/>
        <v>0</v>
      </c>
      <c r="I163" s="119">
        <f t="shared" si="27"/>
        <v>0</v>
      </c>
      <c r="J163" s="143" t="s">
        <v>400</v>
      </c>
    </row>
    <row r="164" spans="1:10" x14ac:dyDescent="0.25">
      <c r="A164" s="121" t="s">
        <v>401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f t="shared" si="26"/>
        <v>0</v>
      </c>
      <c r="H164" s="119">
        <f t="shared" si="26"/>
        <v>0</v>
      </c>
      <c r="I164" s="119">
        <f t="shared" si="27"/>
        <v>0</v>
      </c>
      <c r="J164" s="143" t="s">
        <v>402</v>
      </c>
    </row>
    <row r="165" spans="1:10" x14ac:dyDescent="0.25">
      <c r="A165" s="121" t="s">
        <v>403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f t="shared" si="26"/>
        <v>0</v>
      </c>
      <c r="H165" s="119">
        <f t="shared" si="26"/>
        <v>0</v>
      </c>
      <c r="I165" s="119">
        <f t="shared" si="27"/>
        <v>0</v>
      </c>
      <c r="J165" s="143" t="s">
        <v>404</v>
      </c>
    </row>
    <row r="166" spans="1:10" x14ac:dyDescent="0.25">
      <c r="A166" s="121" t="s">
        <v>405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f t="shared" si="26"/>
        <v>0</v>
      </c>
      <c r="H166" s="119">
        <f t="shared" si="26"/>
        <v>0</v>
      </c>
      <c r="I166" s="119">
        <f t="shared" si="27"/>
        <v>0</v>
      </c>
      <c r="J166" s="143" t="s">
        <v>406</v>
      </c>
    </row>
    <row r="167" spans="1:10" x14ac:dyDescent="0.25">
      <c r="A167" s="121" t="s">
        <v>407</v>
      </c>
      <c r="B167" s="125">
        <v>0</v>
      </c>
      <c r="C167" s="125">
        <v>0</v>
      </c>
      <c r="D167" s="125">
        <v>0</v>
      </c>
      <c r="E167" s="125">
        <v>0</v>
      </c>
      <c r="F167" s="125">
        <v>0</v>
      </c>
      <c r="G167" s="125">
        <f t="shared" si="26"/>
        <v>0</v>
      </c>
      <c r="H167" s="125">
        <f t="shared" si="26"/>
        <v>0</v>
      </c>
      <c r="I167" s="125">
        <f t="shared" si="27"/>
        <v>0</v>
      </c>
      <c r="J167" s="143" t="s">
        <v>408</v>
      </c>
    </row>
    <row r="168" spans="1:10" x14ac:dyDescent="0.25">
      <c r="A168" s="121" t="s">
        <v>409</v>
      </c>
      <c r="B168" s="119">
        <f>SUM(B139:B167)</f>
        <v>2119371.15</v>
      </c>
      <c r="C168" s="119">
        <f t="shared" ref="C168:I168" si="28">SUM(C139:C167)</f>
        <v>0</v>
      </c>
      <c r="D168" s="119">
        <f t="shared" si="28"/>
        <v>0</v>
      </c>
      <c r="E168" s="119">
        <f t="shared" si="28"/>
        <v>0</v>
      </c>
      <c r="F168" s="119">
        <f t="shared" si="28"/>
        <v>0</v>
      </c>
      <c r="G168" s="119">
        <f t="shared" si="28"/>
        <v>2119371.15</v>
      </c>
      <c r="H168" s="119">
        <f t="shared" si="28"/>
        <v>0</v>
      </c>
      <c r="I168" s="119">
        <f t="shared" si="28"/>
        <v>2119371.15</v>
      </c>
      <c r="J168" s="140" t="s">
        <v>410</v>
      </c>
    </row>
    <row r="169" spans="1:10" x14ac:dyDescent="0.25">
      <c r="A169" s="116" t="s">
        <v>411</v>
      </c>
      <c r="B169" s="119"/>
      <c r="C169" s="119"/>
      <c r="D169" s="119"/>
      <c r="E169" s="119"/>
      <c r="F169" s="119"/>
      <c r="G169" s="119"/>
      <c r="H169" s="119"/>
      <c r="I169" s="119"/>
    </row>
    <row r="170" spans="1:10" x14ac:dyDescent="0.25">
      <c r="A170" s="121" t="s">
        <v>412</v>
      </c>
      <c r="B170" s="119">
        <v>105649.27</v>
      </c>
      <c r="C170" s="119">
        <v>0</v>
      </c>
      <c r="D170" s="119">
        <v>0</v>
      </c>
      <c r="E170" s="119">
        <v>0</v>
      </c>
      <c r="F170" s="119">
        <v>0</v>
      </c>
      <c r="G170" s="119">
        <f t="shared" ref="G170:H205" si="29">B170+E170</f>
        <v>105649.27</v>
      </c>
      <c r="H170" s="119">
        <f t="shared" si="29"/>
        <v>0</v>
      </c>
      <c r="I170" s="119">
        <f t="shared" ref="I170:I205" si="30">SUM(G170:H170)</f>
        <v>105649.27</v>
      </c>
      <c r="J170" s="143" t="s">
        <v>413</v>
      </c>
    </row>
    <row r="171" spans="1:10" x14ac:dyDescent="0.25">
      <c r="A171" s="121" t="s">
        <v>414</v>
      </c>
      <c r="B171" s="119">
        <v>144433.37</v>
      </c>
      <c r="C171" s="119">
        <v>0</v>
      </c>
      <c r="D171" s="119">
        <v>0</v>
      </c>
      <c r="E171" s="119">
        <v>0</v>
      </c>
      <c r="F171" s="119">
        <v>0</v>
      </c>
      <c r="G171" s="119">
        <f t="shared" si="29"/>
        <v>144433.37</v>
      </c>
      <c r="H171" s="119">
        <f t="shared" si="29"/>
        <v>0</v>
      </c>
      <c r="I171" s="119">
        <f t="shared" si="30"/>
        <v>144433.37</v>
      </c>
      <c r="J171" s="143" t="s">
        <v>415</v>
      </c>
    </row>
    <row r="172" spans="1:10" x14ac:dyDescent="0.25">
      <c r="A172" s="121" t="s">
        <v>416</v>
      </c>
      <c r="B172" s="119">
        <v>131010.8</v>
      </c>
      <c r="C172" s="119">
        <v>0</v>
      </c>
      <c r="D172" s="119">
        <v>0</v>
      </c>
      <c r="E172" s="119">
        <v>0</v>
      </c>
      <c r="F172" s="119">
        <v>0</v>
      </c>
      <c r="G172" s="119">
        <f t="shared" si="29"/>
        <v>131010.8</v>
      </c>
      <c r="H172" s="119">
        <f t="shared" si="29"/>
        <v>0</v>
      </c>
      <c r="I172" s="119">
        <f t="shared" si="30"/>
        <v>131010.8</v>
      </c>
      <c r="J172" s="143" t="s">
        <v>417</v>
      </c>
    </row>
    <row r="173" spans="1:10" x14ac:dyDescent="0.25">
      <c r="A173" s="121" t="s">
        <v>418</v>
      </c>
      <c r="B173" s="119">
        <v>413239.76</v>
      </c>
      <c r="C173" s="119">
        <v>0</v>
      </c>
      <c r="D173" s="119">
        <v>0</v>
      </c>
      <c r="E173" s="119">
        <v>0</v>
      </c>
      <c r="F173" s="119">
        <v>0</v>
      </c>
      <c r="G173" s="119">
        <f t="shared" si="29"/>
        <v>413239.76</v>
      </c>
      <c r="H173" s="119">
        <f t="shared" si="29"/>
        <v>0</v>
      </c>
      <c r="I173" s="119">
        <f t="shared" si="30"/>
        <v>413239.76</v>
      </c>
      <c r="J173" s="143" t="s">
        <v>419</v>
      </c>
    </row>
    <row r="174" spans="1:10" x14ac:dyDescent="0.25">
      <c r="A174" s="121" t="s">
        <v>420</v>
      </c>
      <c r="B174" s="119">
        <v>359183.7</v>
      </c>
      <c r="C174" s="119">
        <v>0</v>
      </c>
      <c r="D174" s="119">
        <v>0</v>
      </c>
      <c r="E174" s="119">
        <v>0</v>
      </c>
      <c r="F174" s="119">
        <v>0</v>
      </c>
      <c r="G174" s="119">
        <f t="shared" si="29"/>
        <v>359183.7</v>
      </c>
      <c r="H174" s="119">
        <f t="shared" si="29"/>
        <v>0</v>
      </c>
      <c r="I174" s="119">
        <f t="shared" si="30"/>
        <v>359183.7</v>
      </c>
      <c r="J174" s="143" t="s">
        <v>421</v>
      </c>
    </row>
    <row r="175" spans="1:10" x14ac:dyDescent="0.25">
      <c r="A175" s="121" t="s">
        <v>422</v>
      </c>
      <c r="B175" s="119">
        <v>0</v>
      </c>
      <c r="C175" s="119">
        <v>0</v>
      </c>
      <c r="D175" s="119">
        <v>0</v>
      </c>
      <c r="E175" s="119">
        <v>0</v>
      </c>
      <c r="F175" s="119">
        <v>0</v>
      </c>
      <c r="G175" s="119">
        <f t="shared" si="29"/>
        <v>0</v>
      </c>
      <c r="H175" s="119">
        <f t="shared" si="29"/>
        <v>0</v>
      </c>
      <c r="I175" s="119">
        <f t="shared" si="30"/>
        <v>0</v>
      </c>
      <c r="J175" s="143" t="s">
        <v>423</v>
      </c>
    </row>
    <row r="176" spans="1:10" x14ac:dyDescent="0.25">
      <c r="A176" s="121" t="s">
        <v>424</v>
      </c>
      <c r="B176" s="119">
        <v>198322.23</v>
      </c>
      <c r="C176" s="119">
        <v>0</v>
      </c>
      <c r="D176" s="119">
        <v>0</v>
      </c>
      <c r="E176" s="119">
        <v>0</v>
      </c>
      <c r="F176" s="119">
        <v>0</v>
      </c>
      <c r="G176" s="119">
        <f t="shared" si="29"/>
        <v>198322.23</v>
      </c>
      <c r="H176" s="119">
        <f t="shared" si="29"/>
        <v>0</v>
      </c>
      <c r="I176" s="119">
        <f t="shared" si="30"/>
        <v>198322.23</v>
      </c>
      <c r="J176" s="143" t="s">
        <v>425</v>
      </c>
    </row>
    <row r="177" spans="1:10" x14ac:dyDescent="0.25">
      <c r="A177" s="121" t="s">
        <v>426</v>
      </c>
      <c r="B177" s="119">
        <v>395142.08</v>
      </c>
      <c r="C177" s="119">
        <v>0</v>
      </c>
      <c r="D177" s="119">
        <v>0</v>
      </c>
      <c r="E177" s="119">
        <v>0</v>
      </c>
      <c r="F177" s="119">
        <v>0</v>
      </c>
      <c r="G177" s="119">
        <f t="shared" si="29"/>
        <v>395142.08</v>
      </c>
      <c r="H177" s="119">
        <f t="shared" si="29"/>
        <v>0</v>
      </c>
      <c r="I177" s="119">
        <f t="shared" si="30"/>
        <v>395142.08</v>
      </c>
      <c r="J177" s="143" t="s">
        <v>427</v>
      </c>
    </row>
    <row r="178" spans="1:10" x14ac:dyDescent="0.25">
      <c r="A178" s="121" t="s">
        <v>428</v>
      </c>
      <c r="B178" s="119">
        <v>798267.76</v>
      </c>
      <c r="C178" s="119">
        <v>0</v>
      </c>
      <c r="D178" s="119">
        <v>0</v>
      </c>
      <c r="E178" s="119">
        <v>0</v>
      </c>
      <c r="F178" s="119">
        <v>0</v>
      </c>
      <c r="G178" s="119">
        <f t="shared" si="29"/>
        <v>798267.76</v>
      </c>
      <c r="H178" s="119">
        <f t="shared" si="29"/>
        <v>0</v>
      </c>
      <c r="I178" s="119">
        <f t="shared" si="30"/>
        <v>798267.76</v>
      </c>
      <c r="J178" s="143" t="s">
        <v>429</v>
      </c>
    </row>
    <row r="179" spans="1:10" x14ac:dyDescent="0.25">
      <c r="A179" s="121" t="s">
        <v>430</v>
      </c>
      <c r="B179" s="119">
        <v>109558.19</v>
      </c>
      <c r="C179" s="119">
        <v>0</v>
      </c>
      <c r="D179" s="119">
        <v>0</v>
      </c>
      <c r="E179" s="119">
        <v>0</v>
      </c>
      <c r="F179" s="119">
        <v>0</v>
      </c>
      <c r="G179" s="119">
        <f t="shared" si="29"/>
        <v>109558.19</v>
      </c>
      <c r="H179" s="119">
        <f t="shared" si="29"/>
        <v>0</v>
      </c>
      <c r="I179" s="119">
        <f t="shared" si="30"/>
        <v>109558.19</v>
      </c>
      <c r="J179" s="143" t="s">
        <v>431</v>
      </c>
    </row>
    <row r="180" spans="1:10" x14ac:dyDescent="0.25">
      <c r="A180" s="121" t="s">
        <v>432</v>
      </c>
      <c r="B180" s="119">
        <v>-140377.46</v>
      </c>
      <c r="C180" s="119">
        <v>0</v>
      </c>
      <c r="D180" s="119">
        <v>0</v>
      </c>
      <c r="E180" s="119">
        <v>0</v>
      </c>
      <c r="F180" s="119">
        <v>0</v>
      </c>
      <c r="G180" s="119">
        <f t="shared" si="29"/>
        <v>-140377.46</v>
      </c>
      <c r="H180" s="119">
        <f t="shared" si="29"/>
        <v>0</v>
      </c>
      <c r="I180" s="119">
        <f t="shared" si="30"/>
        <v>-140377.46</v>
      </c>
      <c r="J180" s="143" t="s">
        <v>433</v>
      </c>
    </row>
    <row r="181" spans="1:10" x14ac:dyDescent="0.25">
      <c r="A181" s="121" t="s">
        <v>434</v>
      </c>
      <c r="B181" s="119">
        <v>0</v>
      </c>
      <c r="C181" s="119">
        <v>0</v>
      </c>
      <c r="D181" s="119">
        <v>0</v>
      </c>
      <c r="E181" s="119">
        <v>0</v>
      </c>
      <c r="F181" s="119">
        <v>0</v>
      </c>
      <c r="G181" s="119">
        <f t="shared" si="29"/>
        <v>0</v>
      </c>
      <c r="H181" s="119">
        <f t="shared" si="29"/>
        <v>0</v>
      </c>
      <c r="I181" s="119">
        <f t="shared" si="30"/>
        <v>0</v>
      </c>
      <c r="J181" s="143" t="s">
        <v>435</v>
      </c>
    </row>
    <row r="182" spans="1:10" x14ac:dyDescent="0.25">
      <c r="A182" s="121" t="s">
        <v>436</v>
      </c>
      <c r="B182" s="119">
        <v>243063.17</v>
      </c>
      <c r="C182" s="119">
        <v>0</v>
      </c>
      <c r="D182" s="119">
        <v>0</v>
      </c>
      <c r="E182" s="119">
        <v>0</v>
      </c>
      <c r="F182" s="119">
        <v>0</v>
      </c>
      <c r="G182" s="119">
        <f t="shared" si="29"/>
        <v>243063.17</v>
      </c>
      <c r="H182" s="119">
        <f t="shared" si="29"/>
        <v>0</v>
      </c>
      <c r="I182" s="119">
        <f t="shared" si="30"/>
        <v>243063.17</v>
      </c>
      <c r="J182" s="143" t="s">
        <v>437</v>
      </c>
    </row>
    <row r="183" spans="1:10" x14ac:dyDescent="0.25">
      <c r="A183" s="121" t="s">
        <v>438</v>
      </c>
      <c r="B183" s="119">
        <v>2523715.5299999998</v>
      </c>
      <c r="C183" s="119">
        <v>0</v>
      </c>
      <c r="D183" s="119">
        <v>0</v>
      </c>
      <c r="E183" s="119">
        <v>0</v>
      </c>
      <c r="F183" s="119">
        <v>0</v>
      </c>
      <c r="G183" s="119">
        <f t="shared" si="29"/>
        <v>2523715.5299999998</v>
      </c>
      <c r="H183" s="119">
        <f t="shared" si="29"/>
        <v>0</v>
      </c>
      <c r="I183" s="119">
        <f t="shared" si="30"/>
        <v>2523715.5299999998</v>
      </c>
      <c r="J183" s="143" t="s">
        <v>439</v>
      </c>
    </row>
    <row r="184" spans="1:10" x14ac:dyDescent="0.25">
      <c r="A184" s="121" t="s">
        <v>440</v>
      </c>
      <c r="B184" s="119">
        <v>940780.38</v>
      </c>
      <c r="C184" s="119">
        <v>0</v>
      </c>
      <c r="D184" s="119">
        <v>0</v>
      </c>
      <c r="E184" s="119">
        <v>0</v>
      </c>
      <c r="F184" s="119">
        <v>0</v>
      </c>
      <c r="G184" s="119">
        <f t="shared" si="29"/>
        <v>940780.38</v>
      </c>
      <c r="H184" s="119">
        <f t="shared" si="29"/>
        <v>0</v>
      </c>
      <c r="I184" s="119">
        <f t="shared" si="30"/>
        <v>940780.38</v>
      </c>
      <c r="J184" s="143" t="s">
        <v>441</v>
      </c>
    </row>
    <row r="185" spans="1:10" x14ac:dyDescent="0.25">
      <c r="A185" s="121" t="s">
        <v>442</v>
      </c>
      <c r="B185" s="119">
        <v>10691.62</v>
      </c>
      <c r="C185" s="119">
        <v>0</v>
      </c>
      <c r="D185" s="119">
        <v>0</v>
      </c>
      <c r="E185" s="119">
        <v>0</v>
      </c>
      <c r="F185" s="119">
        <v>0</v>
      </c>
      <c r="G185" s="119">
        <f t="shared" si="29"/>
        <v>10691.62</v>
      </c>
      <c r="H185" s="119">
        <f t="shared" si="29"/>
        <v>0</v>
      </c>
      <c r="I185" s="119">
        <f t="shared" si="30"/>
        <v>10691.62</v>
      </c>
      <c r="J185" s="143" t="s">
        <v>443</v>
      </c>
    </row>
    <row r="186" spans="1:10" x14ac:dyDescent="0.25">
      <c r="A186" s="121" t="s">
        <v>444</v>
      </c>
      <c r="B186" s="119">
        <v>209780.33</v>
      </c>
      <c r="C186" s="119">
        <v>0</v>
      </c>
      <c r="D186" s="119">
        <v>0</v>
      </c>
      <c r="E186" s="119">
        <v>0</v>
      </c>
      <c r="F186" s="119">
        <v>0</v>
      </c>
      <c r="G186" s="119">
        <f t="shared" si="29"/>
        <v>209780.33</v>
      </c>
      <c r="H186" s="119">
        <f t="shared" si="29"/>
        <v>0</v>
      </c>
      <c r="I186" s="119">
        <f t="shared" si="30"/>
        <v>209780.33</v>
      </c>
      <c r="J186" s="143" t="s">
        <v>445</v>
      </c>
    </row>
    <row r="187" spans="1:10" x14ac:dyDescent="0.25">
      <c r="A187" s="121" t="s">
        <v>446</v>
      </c>
      <c r="B187" s="119">
        <v>42869.56</v>
      </c>
      <c r="C187" s="119">
        <v>0</v>
      </c>
      <c r="D187" s="119">
        <v>0</v>
      </c>
      <c r="E187" s="119">
        <v>0</v>
      </c>
      <c r="F187" s="119">
        <v>0</v>
      </c>
      <c r="G187" s="119">
        <f t="shared" si="29"/>
        <v>42869.56</v>
      </c>
      <c r="H187" s="119">
        <f t="shared" si="29"/>
        <v>0</v>
      </c>
      <c r="I187" s="119">
        <f t="shared" si="30"/>
        <v>42869.56</v>
      </c>
      <c r="J187" s="143" t="s">
        <v>447</v>
      </c>
    </row>
    <row r="188" spans="1:10" x14ac:dyDescent="0.25">
      <c r="A188" s="121" t="s">
        <v>448</v>
      </c>
      <c r="B188" s="119">
        <v>0</v>
      </c>
      <c r="C188" s="119">
        <v>0</v>
      </c>
      <c r="D188" s="119">
        <v>0</v>
      </c>
      <c r="E188" s="119">
        <v>0</v>
      </c>
      <c r="F188" s="119">
        <v>0</v>
      </c>
      <c r="G188" s="119">
        <f t="shared" si="29"/>
        <v>0</v>
      </c>
      <c r="H188" s="119">
        <f t="shared" si="29"/>
        <v>0</v>
      </c>
      <c r="I188" s="119">
        <f t="shared" si="30"/>
        <v>0</v>
      </c>
      <c r="J188" s="143" t="s">
        <v>449</v>
      </c>
    </row>
    <row r="189" spans="1:10" x14ac:dyDescent="0.25">
      <c r="A189" s="121" t="s">
        <v>450</v>
      </c>
      <c r="B189" s="119">
        <v>0</v>
      </c>
      <c r="C189" s="119">
        <v>172240.36</v>
      </c>
      <c r="D189" s="119">
        <v>0</v>
      </c>
      <c r="E189" s="119">
        <v>0</v>
      </c>
      <c r="F189" s="119">
        <v>0</v>
      </c>
      <c r="G189" s="119">
        <f t="shared" si="29"/>
        <v>0</v>
      </c>
      <c r="H189" s="119">
        <f t="shared" si="29"/>
        <v>172240.36</v>
      </c>
      <c r="I189" s="119">
        <f t="shared" si="30"/>
        <v>172240.36</v>
      </c>
      <c r="J189" s="143" t="s">
        <v>451</v>
      </c>
    </row>
    <row r="190" spans="1:10" x14ac:dyDescent="0.25">
      <c r="A190" s="121" t="s">
        <v>452</v>
      </c>
      <c r="B190" s="119">
        <v>0</v>
      </c>
      <c r="C190" s="119">
        <v>22506.720000000001</v>
      </c>
      <c r="D190" s="119">
        <v>0</v>
      </c>
      <c r="E190" s="119">
        <v>0</v>
      </c>
      <c r="F190" s="119">
        <v>0</v>
      </c>
      <c r="G190" s="119">
        <f t="shared" si="29"/>
        <v>0</v>
      </c>
      <c r="H190" s="119">
        <f t="shared" si="29"/>
        <v>22506.720000000001</v>
      </c>
      <c r="I190" s="119">
        <f t="shared" si="30"/>
        <v>22506.720000000001</v>
      </c>
      <c r="J190" s="143" t="s">
        <v>453</v>
      </c>
    </row>
    <row r="191" spans="1:10" x14ac:dyDescent="0.25">
      <c r="A191" s="121" t="s">
        <v>454</v>
      </c>
      <c r="B191" s="119">
        <v>0</v>
      </c>
      <c r="C191" s="119">
        <v>1416490.15</v>
      </c>
      <c r="D191" s="119">
        <v>0</v>
      </c>
      <c r="E191" s="119">
        <v>0</v>
      </c>
      <c r="F191" s="119">
        <v>0</v>
      </c>
      <c r="G191" s="119">
        <f t="shared" si="29"/>
        <v>0</v>
      </c>
      <c r="H191" s="119">
        <f t="shared" si="29"/>
        <v>1416490.15</v>
      </c>
      <c r="I191" s="119">
        <f t="shared" si="30"/>
        <v>1416490.15</v>
      </c>
      <c r="J191" s="143" t="s">
        <v>455</v>
      </c>
    </row>
    <row r="192" spans="1:10" x14ac:dyDescent="0.25">
      <c r="A192" s="121" t="s">
        <v>456</v>
      </c>
      <c r="B192" s="119">
        <v>0</v>
      </c>
      <c r="C192" s="119">
        <v>81309.679999999993</v>
      </c>
      <c r="D192" s="119">
        <v>0</v>
      </c>
      <c r="E192" s="119">
        <v>0</v>
      </c>
      <c r="F192" s="119">
        <v>0</v>
      </c>
      <c r="G192" s="119">
        <f t="shared" si="29"/>
        <v>0</v>
      </c>
      <c r="H192" s="119">
        <f t="shared" si="29"/>
        <v>81309.679999999993</v>
      </c>
      <c r="I192" s="119">
        <f t="shared" si="30"/>
        <v>81309.679999999993</v>
      </c>
      <c r="J192" s="143" t="s">
        <v>457</v>
      </c>
    </row>
    <row r="193" spans="1:10" x14ac:dyDescent="0.25">
      <c r="A193" s="121" t="s">
        <v>458</v>
      </c>
      <c r="B193" s="119">
        <v>0</v>
      </c>
      <c r="C193" s="119">
        <v>68161.119999999995</v>
      </c>
      <c r="D193" s="119">
        <v>0</v>
      </c>
      <c r="E193" s="119">
        <v>0</v>
      </c>
      <c r="F193" s="119">
        <v>0</v>
      </c>
      <c r="G193" s="119">
        <f t="shared" si="29"/>
        <v>0</v>
      </c>
      <c r="H193" s="119">
        <f t="shared" si="29"/>
        <v>68161.119999999995</v>
      </c>
      <c r="I193" s="119">
        <f t="shared" si="30"/>
        <v>68161.119999999995</v>
      </c>
      <c r="J193" s="143" t="s">
        <v>459</v>
      </c>
    </row>
    <row r="194" spans="1:10" x14ac:dyDescent="0.25">
      <c r="A194" s="121" t="s">
        <v>460</v>
      </c>
      <c r="B194" s="119">
        <v>0</v>
      </c>
      <c r="C194" s="119">
        <v>195332.59</v>
      </c>
      <c r="D194" s="119">
        <v>0</v>
      </c>
      <c r="E194" s="119">
        <v>0</v>
      </c>
      <c r="F194" s="119">
        <v>0</v>
      </c>
      <c r="G194" s="119">
        <f t="shared" si="29"/>
        <v>0</v>
      </c>
      <c r="H194" s="119">
        <f t="shared" si="29"/>
        <v>195332.59</v>
      </c>
      <c r="I194" s="119">
        <f t="shared" si="30"/>
        <v>195332.59</v>
      </c>
      <c r="J194" s="143" t="s">
        <v>461</v>
      </c>
    </row>
    <row r="195" spans="1:10" x14ac:dyDescent="0.25">
      <c r="A195" s="121" t="s">
        <v>462</v>
      </c>
      <c r="B195" s="119">
        <v>0</v>
      </c>
      <c r="C195" s="119">
        <v>207938.1</v>
      </c>
      <c r="D195" s="119">
        <v>0</v>
      </c>
      <c r="E195" s="119">
        <v>0</v>
      </c>
      <c r="F195" s="119">
        <v>0</v>
      </c>
      <c r="G195" s="119">
        <f t="shared" si="29"/>
        <v>0</v>
      </c>
      <c r="H195" s="119">
        <f t="shared" si="29"/>
        <v>207938.1</v>
      </c>
      <c r="I195" s="119">
        <f t="shared" si="30"/>
        <v>207938.1</v>
      </c>
      <c r="J195" s="143" t="s">
        <v>463</v>
      </c>
    </row>
    <row r="196" spans="1:10" x14ac:dyDescent="0.25">
      <c r="A196" s="121" t="s">
        <v>464</v>
      </c>
      <c r="B196" s="119">
        <v>0</v>
      </c>
      <c r="C196" s="119">
        <v>1155231.5900000001</v>
      </c>
      <c r="D196" s="119">
        <v>0</v>
      </c>
      <c r="E196" s="119">
        <v>0</v>
      </c>
      <c r="F196" s="119">
        <v>0</v>
      </c>
      <c r="G196" s="119">
        <f t="shared" si="29"/>
        <v>0</v>
      </c>
      <c r="H196" s="119">
        <f t="shared" si="29"/>
        <v>1155231.5900000001</v>
      </c>
      <c r="I196" s="119">
        <f t="shared" si="30"/>
        <v>1155231.5900000001</v>
      </c>
      <c r="J196" s="143" t="s">
        <v>465</v>
      </c>
    </row>
    <row r="197" spans="1:10" x14ac:dyDescent="0.25">
      <c r="A197" s="121" t="s">
        <v>466</v>
      </c>
      <c r="B197" s="119">
        <v>0</v>
      </c>
      <c r="C197" s="119">
        <v>19033.169999999998</v>
      </c>
      <c r="D197" s="119">
        <v>0</v>
      </c>
      <c r="E197" s="119">
        <v>0</v>
      </c>
      <c r="F197" s="119">
        <v>0</v>
      </c>
      <c r="G197" s="119">
        <f t="shared" si="29"/>
        <v>0</v>
      </c>
      <c r="H197" s="119">
        <f t="shared" si="29"/>
        <v>19033.169999999998</v>
      </c>
      <c r="I197" s="119">
        <f t="shared" si="30"/>
        <v>19033.169999999998</v>
      </c>
      <c r="J197" s="143" t="s">
        <v>467</v>
      </c>
    </row>
    <row r="198" spans="1:10" x14ac:dyDescent="0.25">
      <c r="A198" s="121" t="s">
        <v>468</v>
      </c>
      <c r="B198" s="119">
        <v>0</v>
      </c>
      <c r="C198" s="119">
        <v>1680.78</v>
      </c>
      <c r="D198" s="119">
        <v>0</v>
      </c>
      <c r="E198" s="119">
        <v>0</v>
      </c>
      <c r="F198" s="119">
        <v>0</v>
      </c>
      <c r="G198" s="119">
        <f t="shared" si="29"/>
        <v>0</v>
      </c>
      <c r="H198" s="119">
        <f t="shared" si="29"/>
        <v>1680.78</v>
      </c>
      <c r="I198" s="119">
        <f t="shared" si="30"/>
        <v>1680.78</v>
      </c>
      <c r="J198" s="143" t="s">
        <v>469</v>
      </c>
    </row>
    <row r="199" spans="1:10" x14ac:dyDescent="0.25">
      <c r="A199" s="121" t="s">
        <v>470</v>
      </c>
      <c r="B199" s="119">
        <v>0</v>
      </c>
      <c r="C199" s="119">
        <v>9919.2199999999993</v>
      </c>
      <c r="D199" s="119">
        <v>0</v>
      </c>
      <c r="E199" s="119">
        <v>0</v>
      </c>
      <c r="F199" s="119">
        <v>0</v>
      </c>
      <c r="G199" s="119">
        <f t="shared" si="29"/>
        <v>0</v>
      </c>
      <c r="H199" s="119">
        <f t="shared" si="29"/>
        <v>9919.2199999999993</v>
      </c>
      <c r="I199" s="119">
        <f t="shared" si="30"/>
        <v>9919.2199999999993</v>
      </c>
      <c r="J199" s="143" t="s">
        <v>471</v>
      </c>
    </row>
    <row r="200" spans="1:10" x14ac:dyDescent="0.25">
      <c r="A200" s="121" t="s">
        <v>472</v>
      </c>
      <c r="B200" s="119">
        <v>0</v>
      </c>
      <c r="C200" s="119">
        <v>643641.99</v>
      </c>
      <c r="D200" s="119">
        <v>0</v>
      </c>
      <c r="E200" s="119">
        <v>0</v>
      </c>
      <c r="F200" s="119">
        <v>0</v>
      </c>
      <c r="G200" s="119">
        <f t="shared" si="29"/>
        <v>0</v>
      </c>
      <c r="H200" s="119">
        <f t="shared" si="29"/>
        <v>643641.99</v>
      </c>
      <c r="I200" s="119">
        <f t="shared" si="30"/>
        <v>643641.99</v>
      </c>
      <c r="J200" s="143" t="s">
        <v>473</v>
      </c>
    </row>
    <row r="201" spans="1:10" x14ac:dyDescent="0.25">
      <c r="A201" s="121" t="s">
        <v>474</v>
      </c>
      <c r="B201" s="119">
        <v>0</v>
      </c>
      <c r="C201" s="119">
        <v>47833.5</v>
      </c>
      <c r="D201" s="119">
        <v>0</v>
      </c>
      <c r="E201" s="119">
        <v>0</v>
      </c>
      <c r="F201" s="119">
        <v>0</v>
      </c>
      <c r="G201" s="119">
        <f t="shared" si="29"/>
        <v>0</v>
      </c>
      <c r="H201" s="119">
        <f t="shared" si="29"/>
        <v>47833.5</v>
      </c>
      <c r="I201" s="119">
        <f t="shared" si="30"/>
        <v>47833.5</v>
      </c>
      <c r="J201" s="143" t="s">
        <v>475</v>
      </c>
    </row>
    <row r="202" spans="1:10" x14ac:dyDescent="0.25">
      <c r="A202" s="121" t="s">
        <v>476</v>
      </c>
      <c r="B202" s="119">
        <v>0</v>
      </c>
      <c r="C202" s="119">
        <v>3692.7</v>
      </c>
      <c r="D202" s="119">
        <v>0</v>
      </c>
      <c r="E202" s="119">
        <v>0</v>
      </c>
      <c r="F202" s="119">
        <v>0</v>
      </c>
      <c r="G202" s="119">
        <f t="shared" si="29"/>
        <v>0</v>
      </c>
      <c r="H202" s="119">
        <f t="shared" si="29"/>
        <v>3692.7</v>
      </c>
      <c r="I202" s="119">
        <f t="shared" si="30"/>
        <v>3692.7</v>
      </c>
      <c r="J202" s="143" t="s">
        <v>477</v>
      </c>
    </row>
    <row r="203" spans="1:10" x14ac:dyDescent="0.25">
      <c r="A203" s="121" t="s">
        <v>478</v>
      </c>
      <c r="B203" s="119">
        <v>0</v>
      </c>
      <c r="C203" s="119">
        <v>223200.7</v>
      </c>
      <c r="D203" s="119">
        <v>0</v>
      </c>
      <c r="E203" s="119">
        <v>0</v>
      </c>
      <c r="F203" s="119">
        <v>0</v>
      </c>
      <c r="G203" s="119">
        <f t="shared" si="29"/>
        <v>0</v>
      </c>
      <c r="H203" s="119">
        <f t="shared" si="29"/>
        <v>223200.7</v>
      </c>
      <c r="I203" s="119">
        <f t="shared" si="30"/>
        <v>223200.7</v>
      </c>
      <c r="J203" s="143" t="s">
        <v>479</v>
      </c>
    </row>
    <row r="204" spans="1:10" x14ac:dyDescent="0.25">
      <c r="A204" s="121" t="s">
        <v>480</v>
      </c>
      <c r="B204" s="119">
        <v>0</v>
      </c>
      <c r="C204" s="119">
        <v>47537</v>
      </c>
      <c r="D204" s="119">
        <v>0</v>
      </c>
      <c r="E204" s="119">
        <v>0</v>
      </c>
      <c r="F204" s="119">
        <v>0</v>
      </c>
      <c r="G204" s="119">
        <f t="shared" si="29"/>
        <v>0</v>
      </c>
      <c r="H204" s="119">
        <f t="shared" si="29"/>
        <v>47537</v>
      </c>
      <c r="I204" s="119">
        <f t="shared" si="30"/>
        <v>47537</v>
      </c>
      <c r="J204" s="143" t="s">
        <v>481</v>
      </c>
    </row>
    <row r="205" spans="1:10" x14ac:dyDescent="0.25">
      <c r="A205" s="121" t="s">
        <v>482</v>
      </c>
      <c r="B205" s="125">
        <v>0</v>
      </c>
      <c r="C205" s="125">
        <v>21702.76</v>
      </c>
      <c r="D205" s="125">
        <v>0</v>
      </c>
      <c r="E205" s="125">
        <v>0</v>
      </c>
      <c r="F205" s="125">
        <v>0</v>
      </c>
      <c r="G205" s="125">
        <f t="shared" si="29"/>
        <v>0</v>
      </c>
      <c r="H205" s="125">
        <f t="shared" si="29"/>
        <v>21702.76</v>
      </c>
      <c r="I205" s="125">
        <f t="shared" si="30"/>
        <v>21702.76</v>
      </c>
      <c r="J205" s="143" t="s">
        <v>483</v>
      </c>
    </row>
    <row r="206" spans="1:10" x14ac:dyDescent="0.25">
      <c r="A206" s="121" t="s">
        <v>484</v>
      </c>
      <c r="B206" s="119">
        <f>SUM(B170:B205)</f>
        <v>6485330.2899999991</v>
      </c>
      <c r="C206" s="119">
        <f t="shared" ref="C206:I206" si="31">SUM(C170:C205)</f>
        <v>4337452.13</v>
      </c>
      <c r="D206" s="119">
        <f t="shared" si="31"/>
        <v>0</v>
      </c>
      <c r="E206" s="119">
        <f t="shared" si="31"/>
        <v>0</v>
      </c>
      <c r="F206" s="119">
        <f t="shared" si="31"/>
        <v>0</v>
      </c>
      <c r="G206" s="119">
        <f t="shared" si="31"/>
        <v>6485330.2899999991</v>
      </c>
      <c r="H206" s="119">
        <f t="shared" si="31"/>
        <v>4337452.13</v>
      </c>
      <c r="I206" s="119">
        <f t="shared" si="31"/>
        <v>10822782.419999998</v>
      </c>
      <c r="J206" s="140" t="s">
        <v>485</v>
      </c>
    </row>
    <row r="207" spans="1:10" x14ac:dyDescent="0.25">
      <c r="A207" s="116" t="s">
        <v>486</v>
      </c>
      <c r="B207" s="119"/>
      <c r="C207" s="119"/>
      <c r="D207" s="119"/>
      <c r="E207" s="119"/>
      <c r="F207" s="119"/>
      <c r="G207" s="119"/>
      <c r="H207" s="119"/>
      <c r="I207" s="119"/>
      <c r="J207" s="121"/>
    </row>
    <row r="208" spans="1:10" x14ac:dyDescent="0.25">
      <c r="A208" s="121" t="s">
        <v>487</v>
      </c>
      <c r="B208" s="119">
        <v>0</v>
      </c>
      <c r="C208" s="119">
        <v>0</v>
      </c>
      <c r="D208" s="119">
        <v>16592.54</v>
      </c>
      <c r="E208" s="119">
        <v>9646.9</v>
      </c>
      <c r="F208" s="119">
        <v>6945.64</v>
      </c>
      <c r="G208" s="119">
        <f>B208+E208</f>
        <v>9646.9</v>
      </c>
      <c r="H208" s="119">
        <f t="shared" ref="H208:H212" si="32">C208+F208</f>
        <v>6945.64</v>
      </c>
      <c r="I208" s="119">
        <f t="shared" ref="I208:I211" si="33">SUM(G208:H208)</f>
        <v>16592.54</v>
      </c>
      <c r="J208" s="143" t="s">
        <v>488</v>
      </c>
    </row>
    <row r="209" spans="1:10" x14ac:dyDescent="0.25">
      <c r="A209" s="121" t="s">
        <v>489</v>
      </c>
      <c r="B209" s="119">
        <v>888086.26</v>
      </c>
      <c r="C209" s="119">
        <v>714354.98</v>
      </c>
      <c r="D209" s="119">
        <v>171035.48</v>
      </c>
      <c r="E209" s="119">
        <v>107068.21</v>
      </c>
      <c r="F209" s="119">
        <v>63967.27</v>
      </c>
      <c r="G209" s="119">
        <f t="shared" ref="G209:G212" si="34">B209+E209</f>
        <v>995154.47</v>
      </c>
      <c r="H209" s="119">
        <f t="shared" si="32"/>
        <v>778322.25</v>
      </c>
      <c r="I209" s="119">
        <f t="shared" si="33"/>
        <v>1773476.72</v>
      </c>
      <c r="J209" s="143" t="s">
        <v>490</v>
      </c>
    </row>
    <row r="210" spans="1:10" x14ac:dyDescent="0.25">
      <c r="A210" s="121" t="s">
        <v>491</v>
      </c>
      <c r="B210" s="119">
        <v>670423.71000000008</v>
      </c>
      <c r="C210" s="119">
        <v>82249.820000000007</v>
      </c>
      <c r="D210" s="119">
        <v>2164534.66</v>
      </c>
      <c r="E210" s="119">
        <v>1258460.45</v>
      </c>
      <c r="F210" s="119">
        <v>906074.21</v>
      </c>
      <c r="G210" s="119">
        <f t="shared" si="34"/>
        <v>1928884.1600000001</v>
      </c>
      <c r="H210" s="119">
        <f t="shared" si="32"/>
        <v>988324.03</v>
      </c>
      <c r="I210" s="119">
        <f t="shared" si="33"/>
        <v>2917208.1900000004</v>
      </c>
      <c r="J210" s="143" t="s">
        <v>492</v>
      </c>
    </row>
    <row r="211" spans="1:10" x14ac:dyDescent="0.25">
      <c r="A211" s="121" t="s">
        <v>493</v>
      </c>
      <c r="B211" s="119">
        <v>2788405.99</v>
      </c>
      <c r="C211" s="119">
        <v>819619.48</v>
      </c>
      <c r="D211" s="119">
        <v>0</v>
      </c>
      <c r="E211" s="119">
        <v>0</v>
      </c>
      <c r="F211" s="119">
        <v>0</v>
      </c>
      <c r="G211" s="119">
        <f t="shared" si="34"/>
        <v>2788405.99</v>
      </c>
      <c r="H211" s="119">
        <f t="shared" si="32"/>
        <v>819619.48</v>
      </c>
      <c r="I211" s="119">
        <f t="shared" si="33"/>
        <v>3608025.47</v>
      </c>
      <c r="J211" s="143" t="s">
        <v>494</v>
      </c>
    </row>
    <row r="212" spans="1:10" x14ac:dyDescent="0.25">
      <c r="A212" s="121" t="s">
        <v>495</v>
      </c>
      <c r="B212" s="125">
        <v>0</v>
      </c>
      <c r="C212" s="125">
        <v>0</v>
      </c>
      <c r="D212" s="125">
        <v>0</v>
      </c>
      <c r="E212" s="125">
        <v>0</v>
      </c>
      <c r="F212" s="125">
        <v>0</v>
      </c>
      <c r="G212" s="125">
        <f t="shared" si="34"/>
        <v>0</v>
      </c>
      <c r="H212" s="125">
        <f t="shared" si="32"/>
        <v>0</v>
      </c>
      <c r="I212" s="125">
        <f>SUM(G212:H212)</f>
        <v>0</v>
      </c>
      <c r="J212" s="143" t="s">
        <v>496</v>
      </c>
    </row>
    <row r="213" spans="1:10" x14ac:dyDescent="0.25">
      <c r="A213" s="121" t="s">
        <v>497</v>
      </c>
      <c r="B213" s="119">
        <f>SUM(B208:B212)</f>
        <v>4346915.9600000009</v>
      </c>
      <c r="C213" s="119">
        <f t="shared" ref="C213:I213" si="35">SUM(C208:C212)</f>
        <v>1616224.28</v>
      </c>
      <c r="D213" s="119">
        <f t="shared" si="35"/>
        <v>2352162.6800000002</v>
      </c>
      <c r="E213" s="119">
        <f t="shared" si="35"/>
        <v>1375175.56</v>
      </c>
      <c r="F213" s="119">
        <f t="shared" si="35"/>
        <v>976987.12</v>
      </c>
      <c r="G213" s="119">
        <f t="shared" si="35"/>
        <v>5722091.5200000005</v>
      </c>
      <c r="H213" s="119">
        <f t="shared" si="35"/>
        <v>2593211.4</v>
      </c>
      <c r="I213" s="119">
        <f t="shared" si="35"/>
        <v>8315302.9199999999</v>
      </c>
      <c r="J213" s="140" t="s">
        <v>498</v>
      </c>
    </row>
    <row r="214" spans="1:10" x14ac:dyDescent="0.25">
      <c r="A214" s="116" t="s">
        <v>499</v>
      </c>
      <c r="B214" s="119"/>
      <c r="C214" s="119"/>
      <c r="D214" s="119"/>
      <c r="E214" s="119"/>
      <c r="F214" s="119"/>
      <c r="G214" s="119"/>
      <c r="H214" s="119"/>
      <c r="I214" s="119"/>
      <c r="J214" s="121"/>
    </row>
    <row r="215" spans="1:10" x14ac:dyDescent="0.25">
      <c r="A215" s="121" t="s">
        <v>500</v>
      </c>
      <c r="B215" s="119">
        <v>2293465.44</v>
      </c>
      <c r="C215" s="119">
        <v>317522.46000000002</v>
      </c>
      <c r="D215" s="119">
        <v>206745.7</v>
      </c>
      <c r="E215" s="119">
        <v>120201.95</v>
      </c>
      <c r="F215" s="119">
        <v>86543.75</v>
      </c>
      <c r="G215" s="119">
        <f t="shared" ref="G215:H221" si="36">B215+E215</f>
        <v>2413667.39</v>
      </c>
      <c r="H215" s="119">
        <f t="shared" si="36"/>
        <v>404066.21</v>
      </c>
      <c r="I215" s="119">
        <f t="shared" ref="I215:I221" si="37">SUM(G215:H215)</f>
        <v>2817733.6</v>
      </c>
      <c r="J215" s="143" t="s">
        <v>501</v>
      </c>
    </row>
    <row r="216" spans="1:10" x14ac:dyDescent="0.25">
      <c r="A216" s="121" t="s">
        <v>502</v>
      </c>
      <c r="B216" s="119">
        <v>15976.89</v>
      </c>
      <c r="C216" s="119">
        <v>1667.5</v>
      </c>
      <c r="D216" s="119">
        <v>90635.35</v>
      </c>
      <c r="E216" s="119">
        <v>52695.37</v>
      </c>
      <c r="F216" s="119">
        <v>37939.980000000003</v>
      </c>
      <c r="G216" s="119">
        <f t="shared" si="36"/>
        <v>68672.260000000009</v>
      </c>
      <c r="H216" s="119">
        <f t="shared" si="36"/>
        <v>39607.480000000003</v>
      </c>
      <c r="I216" s="119">
        <f t="shared" si="37"/>
        <v>108279.74000000002</v>
      </c>
      <c r="J216" s="143" t="s">
        <v>503</v>
      </c>
    </row>
    <row r="217" spans="1:10" x14ac:dyDescent="0.25">
      <c r="A217" s="121" t="s">
        <v>504</v>
      </c>
      <c r="B217" s="119">
        <v>0</v>
      </c>
      <c r="C217" s="119">
        <v>0</v>
      </c>
      <c r="D217" s="119">
        <v>0</v>
      </c>
      <c r="E217" s="119">
        <v>0</v>
      </c>
      <c r="F217" s="119">
        <v>0</v>
      </c>
      <c r="G217" s="119">
        <f t="shared" si="36"/>
        <v>0</v>
      </c>
      <c r="H217" s="119">
        <f t="shared" si="36"/>
        <v>0</v>
      </c>
      <c r="I217" s="119">
        <f t="shared" si="37"/>
        <v>0</v>
      </c>
      <c r="J217" s="143" t="s">
        <v>505</v>
      </c>
    </row>
    <row r="218" spans="1:10" x14ac:dyDescent="0.25">
      <c r="A218" s="121" t="s">
        <v>506</v>
      </c>
      <c r="B218" s="119">
        <v>0</v>
      </c>
      <c r="C218" s="119">
        <v>0</v>
      </c>
      <c r="D218" s="119">
        <v>0</v>
      </c>
      <c r="E218" s="119">
        <v>0</v>
      </c>
      <c r="F218" s="119">
        <v>0</v>
      </c>
      <c r="G218" s="119">
        <f t="shared" si="36"/>
        <v>0</v>
      </c>
      <c r="H218" s="119">
        <f t="shared" si="36"/>
        <v>0</v>
      </c>
      <c r="I218" s="119">
        <f t="shared" si="37"/>
        <v>0</v>
      </c>
      <c r="J218" s="143" t="s">
        <v>507</v>
      </c>
    </row>
    <row r="219" spans="1:10" x14ac:dyDescent="0.25">
      <c r="A219" s="121" t="s">
        <v>508</v>
      </c>
      <c r="B219" s="119">
        <v>46270.17</v>
      </c>
      <c r="C219" s="119">
        <v>0</v>
      </c>
      <c r="D219" s="119">
        <v>-9156.67</v>
      </c>
      <c r="E219" s="119">
        <v>-5323.66</v>
      </c>
      <c r="F219" s="119">
        <v>-3833.01</v>
      </c>
      <c r="G219" s="119">
        <f t="shared" si="36"/>
        <v>40946.509999999995</v>
      </c>
      <c r="H219" s="119">
        <f t="shared" si="36"/>
        <v>-3833.01</v>
      </c>
      <c r="I219" s="119">
        <f t="shared" si="37"/>
        <v>37113.499999999993</v>
      </c>
      <c r="J219" s="143" t="s">
        <v>509</v>
      </c>
    </row>
    <row r="220" spans="1:10" x14ac:dyDescent="0.25">
      <c r="A220" s="121" t="s">
        <v>510</v>
      </c>
      <c r="B220" s="119">
        <v>0</v>
      </c>
      <c r="C220" s="119">
        <v>0</v>
      </c>
      <c r="D220" s="119">
        <v>0</v>
      </c>
      <c r="E220" s="119">
        <v>0</v>
      </c>
      <c r="F220" s="119">
        <v>0</v>
      </c>
      <c r="G220" s="119">
        <f t="shared" si="36"/>
        <v>0</v>
      </c>
      <c r="H220" s="119">
        <f t="shared" si="36"/>
        <v>0</v>
      </c>
      <c r="I220" s="119">
        <f t="shared" si="37"/>
        <v>0</v>
      </c>
      <c r="J220" s="143" t="s">
        <v>511</v>
      </c>
    </row>
    <row r="221" spans="1:10" x14ac:dyDescent="0.25">
      <c r="A221" s="121" t="s">
        <v>512</v>
      </c>
      <c r="B221" s="125">
        <v>0</v>
      </c>
      <c r="C221" s="125">
        <v>0</v>
      </c>
      <c r="D221" s="125">
        <v>0</v>
      </c>
      <c r="E221" s="125">
        <v>0</v>
      </c>
      <c r="F221" s="125">
        <v>0</v>
      </c>
      <c r="G221" s="125">
        <f t="shared" si="36"/>
        <v>0</v>
      </c>
      <c r="H221" s="125">
        <f t="shared" si="36"/>
        <v>0</v>
      </c>
      <c r="I221" s="125">
        <f t="shared" si="37"/>
        <v>0</v>
      </c>
      <c r="J221" s="143" t="s">
        <v>513</v>
      </c>
    </row>
    <row r="222" spans="1:10" x14ac:dyDescent="0.25">
      <c r="A222" s="121" t="s">
        <v>514</v>
      </c>
      <c r="B222" s="119">
        <f>SUM(B215:B221)</f>
        <v>2355712.5</v>
      </c>
      <c r="C222" s="119">
        <f t="shared" ref="C222:I222" si="38">SUM(C215:C221)</f>
        <v>319189.96000000002</v>
      </c>
      <c r="D222" s="119">
        <f t="shared" si="38"/>
        <v>288224.38000000006</v>
      </c>
      <c r="E222" s="119">
        <f t="shared" si="38"/>
        <v>167573.66</v>
      </c>
      <c r="F222" s="119">
        <f t="shared" si="38"/>
        <v>120650.72000000002</v>
      </c>
      <c r="G222" s="119">
        <f t="shared" si="38"/>
        <v>2523286.16</v>
      </c>
      <c r="H222" s="119">
        <f t="shared" si="38"/>
        <v>439840.68</v>
      </c>
      <c r="I222" s="119">
        <f t="shared" si="38"/>
        <v>2963126.8400000003</v>
      </c>
      <c r="J222" s="140" t="s">
        <v>515</v>
      </c>
    </row>
    <row r="223" spans="1:10" x14ac:dyDescent="0.25">
      <c r="A223" s="116" t="s">
        <v>516</v>
      </c>
      <c r="B223" s="119"/>
      <c r="C223" s="119"/>
      <c r="D223" s="119"/>
      <c r="E223" s="119"/>
      <c r="F223" s="119"/>
      <c r="G223" s="119"/>
      <c r="H223" s="119"/>
      <c r="I223" s="119"/>
      <c r="J223" s="121"/>
    </row>
    <row r="224" spans="1:10" x14ac:dyDescent="0.25">
      <c r="A224" s="147" t="s">
        <v>517</v>
      </c>
      <c r="B224" s="125">
        <v>6892941.9100000001</v>
      </c>
      <c r="C224" s="125">
        <v>1949524.42</v>
      </c>
      <c r="D224" s="125">
        <v>0</v>
      </c>
      <c r="E224" s="125">
        <v>0</v>
      </c>
      <c r="F224" s="125">
        <v>0</v>
      </c>
      <c r="G224" s="125">
        <f t="shared" ref="G224:H224" si="39">B224+E224</f>
        <v>6892941.9100000001</v>
      </c>
      <c r="H224" s="125">
        <f t="shared" si="39"/>
        <v>1949524.42</v>
      </c>
      <c r="I224" s="125">
        <f t="shared" ref="I224" si="40">SUM(G224:H224)</f>
        <v>8842466.3300000001</v>
      </c>
      <c r="J224" s="143" t="s">
        <v>518</v>
      </c>
    </row>
    <row r="225" spans="1:10" x14ac:dyDescent="0.25">
      <c r="A225" s="121" t="s">
        <v>519</v>
      </c>
      <c r="B225" s="119">
        <f>SUM(B224)</f>
        <v>6892941.9100000001</v>
      </c>
      <c r="C225" s="119">
        <f t="shared" ref="C225:I225" si="41">SUM(C224)</f>
        <v>1949524.42</v>
      </c>
      <c r="D225" s="119">
        <f t="shared" si="41"/>
        <v>0</v>
      </c>
      <c r="E225" s="119">
        <f t="shared" si="41"/>
        <v>0</v>
      </c>
      <c r="F225" s="119">
        <f t="shared" si="41"/>
        <v>0</v>
      </c>
      <c r="G225" s="119">
        <f t="shared" si="41"/>
        <v>6892941.9100000001</v>
      </c>
      <c r="H225" s="119">
        <f t="shared" si="41"/>
        <v>1949524.42</v>
      </c>
      <c r="I225" s="119">
        <f t="shared" si="41"/>
        <v>8842466.3300000001</v>
      </c>
      <c r="J225" s="140" t="s">
        <v>520</v>
      </c>
    </row>
    <row r="226" spans="1:10" x14ac:dyDescent="0.25">
      <c r="A226" s="116" t="s">
        <v>521</v>
      </c>
      <c r="B226" s="137"/>
      <c r="C226" s="137"/>
      <c r="D226" s="137"/>
      <c r="E226" s="137"/>
      <c r="F226" s="137"/>
      <c r="G226" s="137"/>
      <c r="H226" s="137"/>
      <c r="I226" s="137"/>
      <c r="J226" s="121"/>
    </row>
    <row r="227" spans="1:10" x14ac:dyDescent="0.25">
      <c r="A227" s="121" t="s">
        <v>522</v>
      </c>
      <c r="B227" s="119">
        <v>630741.78</v>
      </c>
      <c r="C227" s="119">
        <v>58244.07</v>
      </c>
      <c r="D227" s="119">
        <v>13656058.09</v>
      </c>
      <c r="E227" s="119">
        <v>9047149.8800000008</v>
      </c>
      <c r="F227" s="119">
        <v>4608908.21</v>
      </c>
      <c r="G227" s="119">
        <f t="shared" ref="G227:H239" si="42">B227+E227</f>
        <v>9677891.6600000001</v>
      </c>
      <c r="H227" s="119">
        <f t="shared" si="42"/>
        <v>4667152.28</v>
      </c>
      <c r="I227" s="119">
        <f t="shared" ref="I227" si="43">SUM(G227:H227)</f>
        <v>14345043.940000001</v>
      </c>
      <c r="J227" s="143" t="s">
        <v>523</v>
      </c>
    </row>
    <row r="228" spans="1:10" x14ac:dyDescent="0.25">
      <c r="A228" s="121" t="s">
        <v>524</v>
      </c>
      <c r="B228" s="119">
        <v>21010.720000000001</v>
      </c>
      <c r="C228" s="119">
        <v>4667.37</v>
      </c>
      <c r="D228" s="119">
        <v>662371.13</v>
      </c>
      <c r="E228" s="119">
        <v>438821.06</v>
      </c>
      <c r="F228" s="119">
        <v>223550.07</v>
      </c>
      <c r="G228" s="119">
        <f t="shared" si="42"/>
        <v>459831.78</v>
      </c>
      <c r="H228" s="119">
        <f t="shared" si="42"/>
        <v>228217.44</v>
      </c>
      <c r="I228" s="119">
        <f t="shared" ref="I228:I239" si="44">SUM(G228:H228)</f>
        <v>688049.22</v>
      </c>
      <c r="J228" s="143" t="s">
        <v>525</v>
      </c>
    </row>
    <row r="229" spans="1:10" x14ac:dyDescent="0.25">
      <c r="A229" s="121" t="s">
        <v>526</v>
      </c>
      <c r="B229" s="119">
        <v>-19641.740000000002</v>
      </c>
      <c r="C229" s="119">
        <v>-10006.16</v>
      </c>
      <c r="D229" s="119">
        <v>-3099217.06</v>
      </c>
      <c r="E229" s="119">
        <v>-2053231.29</v>
      </c>
      <c r="F229" s="119">
        <v>-1045985.77</v>
      </c>
      <c r="G229" s="119">
        <f t="shared" si="42"/>
        <v>-2072873.03</v>
      </c>
      <c r="H229" s="119">
        <f t="shared" si="42"/>
        <v>-1055991.93</v>
      </c>
      <c r="I229" s="119">
        <f t="shared" si="44"/>
        <v>-3128864.96</v>
      </c>
      <c r="J229" s="143" t="s">
        <v>527</v>
      </c>
    </row>
    <row r="230" spans="1:10" x14ac:dyDescent="0.25">
      <c r="A230" s="121" t="s">
        <v>528</v>
      </c>
      <c r="B230" s="119">
        <v>471338.05</v>
      </c>
      <c r="C230" s="119">
        <v>60767.79</v>
      </c>
      <c r="D230" s="119">
        <v>1792678.44</v>
      </c>
      <c r="E230" s="119">
        <v>1187649.51</v>
      </c>
      <c r="F230" s="119">
        <v>605028.93000000005</v>
      </c>
      <c r="G230" s="119">
        <f t="shared" si="42"/>
        <v>1658987.56</v>
      </c>
      <c r="H230" s="119">
        <f t="shared" si="42"/>
        <v>665796.72000000009</v>
      </c>
      <c r="I230" s="119">
        <f t="shared" si="44"/>
        <v>2324784.2800000003</v>
      </c>
      <c r="J230" s="143" t="s">
        <v>529</v>
      </c>
    </row>
    <row r="231" spans="1:10" x14ac:dyDescent="0.25">
      <c r="A231" s="121" t="s">
        <v>530</v>
      </c>
      <c r="B231" s="119">
        <v>486612.27</v>
      </c>
      <c r="C231" s="119">
        <v>12604.52</v>
      </c>
      <c r="D231" s="119">
        <v>-62112.19</v>
      </c>
      <c r="E231" s="119">
        <v>-37006.46</v>
      </c>
      <c r="F231" s="119">
        <v>-25105.73</v>
      </c>
      <c r="G231" s="119">
        <f t="shared" si="42"/>
        <v>449605.81</v>
      </c>
      <c r="H231" s="119">
        <f t="shared" si="42"/>
        <v>-12501.21</v>
      </c>
      <c r="I231" s="119">
        <f t="shared" si="44"/>
        <v>437104.6</v>
      </c>
      <c r="J231" s="143" t="s">
        <v>531</v>
      </c>
    </row>
    <row r="232" spans="1:10" x14ac:dyDescent="0.25">
      <c r="A232" s="121" t="s">
        <v>532</v>
      </c>
      <c r="B232" s="119">
        <v>78658.22</v>
      </c>
      <c r="C232" s="119">
        <v>45833.43</v>
      </c>
      <c r="D232" s="119">
        <v>486532.52</v>
      </c>
      <c r="E232" s="119">
        <v>282869.98</v>
      </c>
      <c r="F232" s="119">
        <v>203662.54</v>
      </c>
      <c r="G232" s="119">
        <f t="shared" si="42"/>
        <v>361528.19999999995</v>
      </c>
      <c r="H232" s="119">
        <f t="shared" si="42"/>
        <v>249495.97</v>
      </c>
      <c r="I232" s="119">
        <f t="shared" si="44"/>
        <v>611024.16999999993</v>
      </c>
      <c r="J232" s="143" t="s">
        <v>533</v>
      </c>
    </row>
    <row r="233" spans="1:10" x14ac:dyDescent="0.25">
      <c r="A233" s="121" t="s">
        <v>534</v>
      </c>
      <c r="B233" s="119">
        <v>1897942.99</v>
      </c>
      <c r="C233" s="119">
        <v>737353.98</v>
      </c>
      <c r="D233" s="119">
        <v>3256882.36</v>
      </c>
      <c r="E233" s="119">
        <v>2130988.2799999998</v>
      </c>
      <c r="F233" s="119">
        <v>1125894.08</v>
      </c>
      <c r="G233" s="119">
        <f t="shared" si="42"/>
        <v>4028931.2699999996</v>
      </c>
      <c r="H233" s="119">
        <f t="shared" si="42"/>
        <v>1863248.06</v>
      </c>
      <c r="I233" s="119">
        <f t="shared" si="44"/>
        <v>5892179.3300000001</v>
      </c>
      <c r="J233" s="143" t="s">
        <v>535</v>
      </c>
    </row>
    <row r="234" spans="1:10" x14ac:dyDescent="0.25">
      <c r="A234" s="121" t="s">
        <v>536</v>
      </c>
      <c r="B234" s="119">
        <v>765849.72</v>
      </c>
      <c r="C234" s="119">
        <v>315223.05</v>
      </c>
      <c r="D234" s="119">
        <v>53629.5</v>
      </c>
      <c r="E234" s="119">
        <v>35529.54</v>
      </c>
      <c r="F234" s="119">
        <v>18099.96</v>
      </c>
      <c r="G234" s="119">
        <f t="shared" si="42"/>
        <v>801379.26</v>
      </c>
      <c r="H234" s="119">
        <f t="shared" si="42"/>
        <v>333323.01</v>
      </c>
      <c r="I234" s="119">
        <f t="shared" si="44"/>
        <v>1134702.27</v>
      </c>
      <c r="J234" s="143" t="s">
        <v>537</v>
      </c>
    </row>
    <row r="235" spans="1:10" x14ac:dyDescent="0.25">
      <c r="A235" s="121" t="s">
        <v>538</v>
      </c>
      <c r="B235" s="119">
        <v>5366.67</v>
      </c>
      <c r="C235" s="119">
        <v>0</v>
      </c>
      <c r="D235" s="119">
        <v>0</v>
      </c>
      <c r="E235" s="119">
        <v>0</v>
      </c>
      <c r="F235" s="119">
        <v>0</v>
      </c>
      <c r="G235" s="119">
        <f t="shared" si="42"/>
        <v>5366.67</v>
      </c>
      <c r="H235" s="119">
        <f t="shared" si="42"/>
        <v>0</v>
      </c>
      <c r="I235" s="119">
        <f t="shared" si="44"/>
        <v>5366.67</v>
      </c>
      <c r="J235" s="143" t="s">
        <v>539</v>
      </c>
    </row>
    <row r="236" spans="1:10" x14ac:dyDescent="0.25">
      <c r="A236" s="121" t="s">
        <v>540</v>
      </c>
      <c r="B236" s="119">
        <v>80575.759999999995</v>
      </c>
      <c r="C236" s="119">
        <v>37192.1</v>
      </c>
      <c r="D236" s="119">
        <v>732085.55</v>
      </c>
      <c r="E236" s="119">
        <v>485006.64</v>
      </c>
      <c r="F236" s="119">
        <v>247078.91</v>
      </c>
      <c r="G236" s="119">
        <f t="shared" si="42"/>
        <v>565582.4</v>
      </c>
      <c r="H236" s="119">
        <f t="shared" si="42"/>
        <v>284271.01</v>
      </c>
      <c r="I236" s="119">
        <f t="shared" si="44"/>
        <v>849853.41</v>
      </c>
      <c r="J236" s="143" t="s">
        <v>541</v>
      </c>
    </row>
    <row r="237" spans="1:10" x14ac:dyDescent="0.25">
      <c r="A237" s="121" t="s">
        <v>542</v>
      </c>
      <c r="B237" s="119">
        <v>267728.18</v>
      </c>
      <c r="C237" s="119">
        <v>0</v>
      </c>
      <c r="D237" s="119">
        <v>1026238.39</v>
      </c>
      <c r="E237" s="119">
        <v>679882.94024999999</v>
      </c>
      <c r="F237" s="119">
        <v>346355.44975000003</v>
      </c>
      <c r="G237" s="119">
        <f t="shared" si="42"/>
        <v>947611.12024999992</v>
      </c>
      <c r="H237" s="119">
        <f t="shared" si="42"/>
        <v>346355.44975000003</v>
      </c>
      <c r="I237" s="119">
        <f t="shared" ref="I237" si="45">SUM(G237:H237)</f>
        <v>1293966.5699999998</v>
      </c>
      <c r="J237" s="143" t="s">
        <v>543</v>
      </c>
    </row>
    <row r="238" spans="1:10" x14ac:dyDescent="0.25">
      <c r="A238" s="121" t="s">
        <v>544</v>
      </c>
      <c r="B238" s="119">
        <v>0</v>
      </c>
      <c r="C238" s="119">
        <v>89830.81</v>
      </c>
      <c r="D238" s="119">
        <v>0</v>
      </c>
      <c r="E238" s="119">
        <v>0</v>
      </c>
      <c r="F238" s="119">
        <v>0</v>
      </c>
      <c r="G238" s="119">
        <f t="shared" si="42"/>
        <v>0</v>
      </c>
      <c r="H238" s="119">
        <f t="shared" si="42"/>
        <v>89830.81</v>
      </c>
      <c r="I238" s="119">
        <f t="shared" si="44"/>
        <v>89830.81</v>
      </c>
      <c r="J238" s="143" t="s">
        <v>545</v>
      </c>
    </row>
    <row r="239" spans="1:10" x14ac:dyDescent="0.25">
      <c r="A239" s="121" t="s">
        <v>546</v>
      </c>
      <c r="B239" s="125">
        <v>55324.63</v>
      </c>
      <c r="C239" s="125">
        <v>0</v>
      </c>
      <c r="D239" s="125">
        <v>2499256.16</v>
      </c>
      <c r="E239" s="125">
        <v>1655757.23</v>
      </c>
      <c r="F239" s="125">
        <v>843498.93</v>
      </c>
      <c r="G239" s="125">
        <f t="shared" si="42"/>
        <v>1711081.8599999999</v>
      </c>
      <c r="H239" s="125">
        <f t="shared" si="42"/>
        <v>843498.93</v>
      </c>
      <c r="I239" s="125">
        <f t="shared" si="44"/>
        <v>2554580.79</v>
      </c>
      <c r="J239" s="143" t="s">
        <v>547</v>
      </c>
    </row>
    <row r="240" spans="1:10" x14ac:dyDescent="0.25">
      <c r="A240" s="121" t="s">
        <v>548</v>
      </c>
      <c r="B240" s="119">
        <f>SUM(B227:B239)</f>
        <v>4741507.2499999991</v>
      </c>
      <c r="C240" s="119">
        <f t="shared" ref="C240:I240" si="46">SUM(C227:C239)</f>
        <v>1351710.9600000002</v>
      </c>
      <c r="D240" s="119">
        <f t="shared" si="46"/>
        <v>21004402.890000001</v>
      </c>
      <c r="E240" s="119">
        <f t="shared" si="46"/>
        <v>13853417.310250001</v>
      </c>
      <c r="F240" s="119">
        <f t="shared" si="46"/>
        <v>7150985.5797499996</v>
      </c>
      <c r="G240" s="119">
        <f t="shared" si="46"/>
        <v>18594924.560249999</v>
      </c>
      <c r="H240" s="119">
        <f t="shared" si="46"/>
        <v>8502696.5397499986</v>
      </c>
      <c r="I240" s="119">
        <f t="shared" si="46"/>
        <v>27097621.100000005</v>
      </c>
      <c r="J240" s="140" t="s">
        <v>549</v>
      </c>
    </row>
    <row r="241" spans="1:10" ht="15.75" thickBot="1" x14ac:dyDescent="0.3">
      <c r="A241" s="121" t="s">
        <v>550</v>
      </c>
      <c r="B241" s="148">
        <f>B138+B168+B206+B213+B222+B225+B240</f>
        <v>36237571.479999997</v>
      </c>
      <c r="C241" s="148">
        <f t="shared" ref="C241:I241" si="47">C138+C168+C206+C213+C222+C225+C240</f>
        <v>9977982.4800000004</v>
      </c>
      <c r="D241" s="148">
        <f t="shared" si="47"/>
        <v>23644789.949999999</v>
      </c>
      <c r="E241" s="148">
        <f t="shared" si="47"/>
        <v>15396166.530250002</v>
      </c>
      <c r="F241" s="148">
        <f t="shared" si="47"/>
        <v>8248623.4197499994</v>
      </c>
      <c r="G241" s="148">
        <f t="shared" si="47"/>
        <v>51633738.010250002</v>
      </c>
      <c r="H241" s="148">
        <f t="shared" si="47"/>
        <v>18226605.899749998</v>
      </c>
      <c r="I241" s="148">
        <f t="shared" si="47"/>
        <v>69860343.909999996</v>
      </c>
      <c r="J241" s="140" t="s">
        <v>551</v>
      </c>
    </row>
    <row r="242" spans="1:10" ht="15.75" thickTop="1" x14ac:dyDescent="0.25">
      <c r="A242" s="135"/>
      <c r="B242" s="149"/>
      <c r="C242" s="149"/>
      <c r="D242" s="149"/>
      <c r="E242" s="149"/>
      <c r="F242" s="149"/>
      <c r="G242" s="149"/>
      <c r="H242" s="149"/>
      <c r="I242" s="149"/>
      <c r="J242" s="121"/>
    </row>
    <row r="243" spans="1:10" x14ac:dyDescent="0.25">
      <c r="A243" s="121" t="s">
        <v>552</v>
      </c>
      <c r="B243" s="137"/>
      <c r="C243" s="137"/>
      <c r="D243" s="137"/>
      <c r="E243" s="137"/>
      <c r="F243" s="137"/>
      <c r="G243" s="137"/>
      <c r="H243" s="137"/>
      <c r="I243" s="137"/>
      <c r="J243" s="121"/>
    </row>
    <row r="244" spans="1:10" x14ac:dyDescent="0.25">
      <c r="A244" s="116" t="s">
        <v>553</v>
      </c>
      <c r="B244" s="137"/>
      <c r="C244" s="137"/>
      <c r="D244" s="137"/>
      <c r="E244" s="137"/>
      <c r="F244" s="137"/>
      <c r="G244" s="137"/>
      <c r="H244" s="137"/>
      <c r="I244" s="137"/>
    </row>
    <row r="245" spans="1:10" x14ac:dyDescent="0.25">
      <c r="A245" s="121" t="s">
        <v>554</v>
      </c>
      <c r="B245" s="119">
        <v>28896342.510000002</v>
      </c>
      <c r="C245" s="119">
        <v>10966799.630000001</v>
      </c>
      <c r="D245" s="119">
        <v>2336273.17</v>
      </c>
      <c r="E245" s="119">
        <v>1547780.98</v>
      </c>
      <c r="F245" s="119">
        <v>788492.19</v>
      </c>
      <c r="G245" s="119">
        <f t="shared" ref="G245:H246" si="48">B245+E245</f>
        <v>30444123.490000002</v>
      </c>
      <c r="H245" s="119">
        <f t="shared" si="48"/>
        <v>11755291.82</v>
      </c>
      <c r="I245" s="119">
        <f t="shared" ref="I245" si="49">SUM(G245:H245)</f>
        <v>42199415.310000002</v>
      </c>
      <c r="J245" s="143" t="s">
        <v>555</v>
      </c>
    </row>
    <row r="246" spans="1:10" x14ac:dyDescent="0.25">
      <c r="A246" s="121" t="s">
        <v>556</v>
      </c>
      <c r="B246" s="125">
        <v>799190.53</v>
      </c>
      <c r="C246" s="125">
        <v>13452.24</v>
      </c>
      <c r="D246" s="125">
        <v>4446.58</v>
      </c>
      <c r="E246" s="125">
        <v>2945.86</v>
      </c>
      <c r="F246" s="125">
        <v>1500.72</v>
      </c>
      <c r="G246" s="125">
        <f t="shared" si="48"/>
        <v>802136.39</v>
      </c>
      <c r="H246" s="125">
        <f t="shared" si="48"/>
        <v>14952.96</v>
      </c>
      <c r="I246" s="125">
        <f>SUM(G246:H246)</f>
        <v>817089.35</v>
      </c>
      <c r="J246" s="143" t="s">
        <v>557</v>
      </c>
    </row>
    <row r="247" spans="1:10" x14ac:dyDescent="0.25">
      <c r="A247" s="121" t="s">
        <v>558</v>
      </c>
      <c r="B247" s="119">
        <f>SUM(B245:B246)</f>
        <v>29695533.040000003</v>
      </c>
      <c r="C247" s="119">
        <f t="shared" ref="C247:I247" si="50">SUM(C245:C246)</f>
        <v>10980251.870000001</v>
      </c>
      <c r="D247" s="119">
        <f t="shared" si="50"/>
        <v>2340719.75</v>
      </c>
      <c r="E247" s="119">
        <f t="shared" si="50"/>
        <v>1550726.84</v>
      </c>
      <c r="F247" s="119">
        <f t="shared" si="50"/>
        <v>789992.90999999992</v>
      </c>
      <c r="G247" s="119">
        <f t="shared" si="50"/>
        <v>31246259.880000003</v>
      </c>
      <c r="H247" s="119">
        <f t="shared" si="50"/>
        <v>11770244.780000001</v>
      </c>
      <c r="I247" s="119">
        <f t="shared" si="50"/>
        <v>43016504.660000004</v>
      </c>
      <c r="J247" s="140" t="s">
        <v>559</v>
      </c>
    </row>
    <row r="248" spans="1:10" x14ac:dyDescent="0.25">
      <c r="A248" s="116" t="s">
        <v>560</v>
      </c>
      <c r="B248" s="119"/>
      <c r="C248" s="119"/>
      <c r="D248" s="119"/>
      <c r="E248" s="119"/>
      <c r="F248" s="119"/>
      <c r="G248" s="119"/>
      <c r="H248" s="119"/>
      <c r="I248" s="119"/>
    </row>
    <row r="249" spans="1:10" x14ac:dyDescent="0.25">
      <c r="A249" s="121" t="s">
        <v>561</v>
      </c>
      <c r="B249" s="119">
        <v>1940832.23</v>
      </c>
      <c r="C249" s="119">
        <v>518693.58</v>
      </c>
      <c r="D249" s="119">
        <v>7302096.8300000001</v>
      </c>
      <c r="E249" s="119">
        <v>4837639.1497499999</v>
      </c>
      <c r="F249" s="119">
        <v>2464457.6802500002</v>
      </c>
      <c r="G249" s="119">
        <f t="shared" ref="G249:H251" si="51">B249+E249</f>
        <v>6778471.3797500003</v>
      </c>
      <c r="H249" s="119">
        <f t="shared" si="51"/>
        <v>2983151.2602500003</v>
      </c>
      <c r="I249" s="119">
        <f t="shared" ref="I249" si="52">SUM(G249:H249)</f>
        <v>9761622.6400000006</v>
      </c>
      <c r="J249" s="143" t="s">
        <v>562</v>
      </c>
    </row>
    <row r="250" spans="1:10" x14ac:dyDescent="0.25">
      <c r="A250" s="121" t="s">
        <v>563</v>
      </c>
      <c r="B250" s="119">
        <v>1001403.67</v>
      </c>
      <c r="C250" s="119">
        <v>0</v>
      </c>
      <c r="D250" s="119">
        <v>0</v>
      </c>
      <c r="E250" s="119">
        <v>0</v>
      </c>
      <c r="F250" s="119">
        <v>0</v>
      </c>
      <c r="G250" s="119">
        <f t="shared" si="51"/>
        <v>1001403.67</v>
      </c>
      <c r="H250" s="119">
        <f t="shared" si="51"/>
        <v>0</v>
      </c>
      <c r="I250" s="119">
        <f t="shared" ref="I250:I251" si="53">SUM(G250:H250)</f>
        <v>1001403.67</v>
      </c>
      <c r="J250" s="143" t="s">
        <v>564</v>
      </c>
    </row>
    <row r="251" spans="1:10" x14ac:dyDescent="0.25">
      <c r="A251" s="121" t="s">
        <v>565</v>
      </c>
      <c r="B251" s="125">
        <v>302058.18</v>
      </c>
      <c r="C251" s="125">
        <v>21704.66</v>
      </c>
      <c r="D251" s="125">
        <v>1174.78</v>
      </c>
      <c r="E251" s="125">
        <v>778.29</v>
      </c>
      <c r="F251" s="125">
        <v>396.49</v>
      </c>
      <c r="G251" s="125">
        <f t="shared" si="51"/>
        <v>302836.46999999997</v>
      </c>
      <c r="H251" s="125">
        <f t="shared" si="51"/>
        <v>22101.15</v>
      </c>
      <c r="I251" s="125">
        <f t="shared" si="53"/>
        <v>324937.62</v>
      </c>
      <c r="J251" s="143" t="s">
        <v>566</v>
      </c>
    </row>
    <row r="252" spans="1:10" x14ac:dyDescent="0.25">
      <c r="A252" s="121" t="s">
        <v>567</v>
      </c>
      <c r="B252" s="119">
        <f>SUM(B249:B251)</f>
        <v>3244294.08</v>
      </c>
      <c r="C252" s="119">
        <f t="shared" ref="C252:I252" si="54">SUM(C249:C251)</f>
        <v>540398.24</v>
      </c>
      <c r="D252" s="119">
        <f t="shared" si="54"/>
        <v>7303271.6100000003</v>
      </c>
      <c r="E252" s="119">
        <f t="shared" si="54"/>
        <v>4838417.4397499999</v>
      </c>
      <c r="F252" s="119">
        <f t="shared" si="54"/>
        <v>2464854.1702500004</v>
      </c>
      <c r="G252" s="119">
        <f t="shared" si="54"/>
        <v>8082711.51975</v>
      </c>
      <c r="H252" s="119">
        <f t="shared" si="54"/>
        <v>3005252.4102500002</v>
      </c>
      <c r="I252" s="119">
        <f t="shared" si="54"/>
        <v>11087963.93</v>
      </c>
      <c r="J252" s="140" t="s">
        <v>568</v>
      </c>
    </row>
    <row r="253" spans="1:10" x14ac:dyDescent="0.25">
      <c r="A253" s="116" t="s">
        <v>569</v>
      </c>
      <c r="B253" s="119"/>
      <c r="C253" s="119"/>
      <c r="D253" s="119"/>
      <c r="E253" s="119"/>
      <c r="F253" s="119"/>
      <c r="G253" s="119"/>
      <c r="H253" s="119"/>
      <c r="I253" s="119"/>
      <c r="J253" s="123"/>
    </row>
    <row r="254" spans="1:10" x14ac:dyDescent="0.25">
      <c r="A254" s="121" t="s">
        <v>570</v>
      </c>
      <c r="B254" s="125">
        <v>1820536</v>
      </c>
      <c r="C254" s="125">
        <v>0</v>
      </c>
      <c r="D254" s="125">
        <v>0</v>
      </c>
      <c r="E254" s="125">
        <v>0</v>
      </c>
      <c r="F254" s="125">
        <v>0</v>
      </c>
      <c r="G254" s="125">
        <f t="shared" ref="G254:H254" si="55">B254+E254</f>
        <v>1820536</v>
      </c>
      <c r="H254" s="125">
        <f t="shared" si="55"/>
        <v>0</v>
      </c>
      <c r="I254" s="125">
        <f t="shared" ref="I254" si="56">SUM(G254:H254)</f>
        <v>1820536</v>
      </c>
      <c r="J254" s="143" t="s">
        <v>571</v>
      </c>
    </row>
    <row r="255" spans="1:10" x14ac:dyDescent="0.25">
      <c r="A255" s="121" t="s">
        <v>572</v>
      </c>
      <c r="B255" s="119">
        <f>SUM(B254)</f>
        <v>1820536</v>
      </c>
      <c r="C255" s="119">
        <f t="shared" ref="C255:I255" si="57">SUM(C254)</f>
        <v>0</v>
      </c>
      <c r="D255" s="119">
        <f t="shared" si="57"/>
        <v>0</v>
      </c>
      <c r="E255" s="119">
        <f t="shared" si="57"/>
        <v>0</v>
      </c>
      <c r="F255" s="119">
        <f t="shared" si="57"/>
        <v>0</v>
      </c>
      <c r="G255" s="119">
        <f t="shared" si="57"/>
        <v>1820536</v>
      </c>
      <c r="H255" s="119">
        <f t="shared" si="57"/>
        <v>0</v>
      </c>
      <c r="I255" s="119">
        <f t="shared" si="57"/>
        <v>1820536</v>
      </c>
      <c r="J255" s="140" t="s">
        <v>573</v>
      </c>
    </row>
    <row r="256" spans="1:10" x14ac:dyDescent="0.25">
      <c r="A256" s="116" t="s">
        <v>574</v>
      </c>
      <c r="B256" s="119"/>
      <c r="C256" s="119"/>
      <c r="D256" s="119"/>
      <c r="E256" s="119"/>
      <c r="F256" s="119"/>
      <c r="G256" s="119"/>
      <c r="H256" s="119"/>
      <c r="I256" s="119"/>
      <c r="J256" s="123"/>
    </row>
    <row r="257" spans="1:10" x14ac:dyDescent="0.25">
      <c r="A257" s="121" t="s">
        <v>575</v>
      </c>
      <c r="B257" s="119">
        <v>1060470.79</v>
      </c>
      <c r="C257" s="119">
        <v>749990.17</v>
      </c>
      <c r="D257" s="119">
        <v>0</v>
      </c>
      <c r="E257" s="119">
        <v>0</v>
      </c>
      <c r="F257" s="119">
        <v>0</v>
      </c>
      <c r="G257" s="119">
        <f t="shared" ref="G257:H262" si="58">B257+E257</f>
        <v>1060470.79</v>
      </c>
      <c r="H257" s="119">
        <f t="shared" si="58"/>
        <v>749990.17</v>
      </c>
      <c r="I257" s="119">
        <f t="shared" ref="I257:I262" si="59">SUM(G257:H257)</f>
        <v>1810460.96</v>
      </c>
      <c r="J257" s="143" t="s">
        <v>576</v>
      </c>
    </row>
    <row r="258" spans="1:10" x14ac:dyDescent="0.25">
      <c r="A258" s="121" t="s">
        <v>577</v>
      </c>
      <c r="B258" s="119">
        <v>-1799989.98</v>
      </c>
      <c r="C258" s="119">
        <v>99372</v>
      </c>
      <c r="D258" s="119">
        <v>-863558</v>
      </c>
      <c r="E258" s="119">
        <v>-572107.18000000005</v>
      </c>
      <c r="F258" s="119">
        <v>-291450.82</v>
      </c>
      <c r="G258" s="119">
        <f t="shared" si="58"/>
        <v>-2372097.16</v>
      </c>
      <c r="H258" s="119">
        <f t="shared" si="58"/>
        <v>-192078.82</v>
      </c>
      <c r="I258" s="119">
        <f t="shared" si="59"/>
        <v>-2564175.98</v>
      </c>
      <c r="J258" s="143" t="s">
        <v>578</v>
      </c>
    </row>
    <row r="259" spans="1:10" x14ac:dyDescent="0.25">
      <c r="A259" s="121" t="s">
        <v>579</v>
      </c>
      <c r="B259" s="119">
        <v>-540510</v>
      </c>
      <c r="C259" s="119">
        <v>0</v>
      </c>
      <c r="D259" s="119">
        <v>0</v>
      </c>
      <c r="E259" s="119">
        <v>0</v>
      </c>
      <c r="F259" s="119">
        <v>0</v>
      </c>
      <c r="G259" s="119">
        <f t="shared" si="58"/>
        <v>-540510</v>
      </c>
      <c r="H259" s="119">
        <f t="shared" si="58"/>
        <v>0</v>
      </c>
      <c r="I259" s="119">
        <f t="shared" si="59"/>
        <v>-540510</v>
      </c>
      <c r="J259" s="143" t="s">
        <v>580</v>
      </c>
    </row>
    <row r="260" spans="1:10" x14ac:dyDescent="0.25">
      <c r="A260" s="121" t="s">
        <v>581</v>
      </c>
      <c r="B260" s="119">
        <v>0</v>
      </c>
      <c r="C260" s="119">
        <v>0</v>
      </c>
      <c r="D260" s="119">
        <v>-332721.23</v>
      </c>
      <c r="E260" s="119">
        <v>-220427.81</v>
      </c>
      <c r="F260" s="119">
        <v>-112293.42</v>
      </c>
      <c r="G260" s="119">
        <f t="shared" si="58"/>
        <v>-220427.81</v>
      </c>
      <c r="H260" s="119">
        <f t="shared" si="58"/>
        <v>-112293.42</v>
      </c>
      <c r="I260" s="119">
        <f t="shared" si="59"/>
        <v>-332721.23</v>
      </c>
      <c r="J260" s="143" t="s">
        <v>582</v>
      </c>
    </row>
    <row r="261" spans="1:10" x14ac:dyDescent="0.25">
      <c r="A261" s="121" t="s">
        <v>583</v>
      </c>
      <c r="B261" s="119">
        <v>0</v>
      </c>
      <c r="C261" s="119">
        <v>0</v>
      </c>
      <c r="D261" s="119">
        <v>0</v>
      </c>
      <c r="E261" s="119">
        <v>0</v>
      </c>
      <c r="F261" s="119">
        <v>0</v>
      </c>
      <c r="G261" s="119">
        <f t="shared" si="58"/>
        <v>0</v>
      </c>
      <c r="H261" s="119">
        <f t="shared" si="58"/>
        <v>0</v>
      </c>
      <c r="I261" s="119">
        <f t="shared" si="59"/>
        <v>0</v>
      </c>
      <c r="J261" s="143" t="s">
        <v>584</v>
      </c>
    </row>
    <row r="262" spans="1:10" x14ac:dyDescent="0.25">
      <c r="A262" s="121" t="s">
        <v>585</v>
      </c>
      <c r="B262" s="125">
        <v>0</v>
      </c>
      <c r="C262" s="125">
        <v>0</v>
      </c>
      <c r="D262" s="125">
        <v>0</v>
      </c>
      <c r="E262" s="125">
        <v>0</v>
      </c>
      <c r="F262" s="125">
        <v>0</v>
      </c>
      <c r="G262" s="125">
        <f t="shared" si="58"/>
        <v>0</v>
      </c>
      <c r="H262" s="125">
        <f t="shared" si="58"/>
        <v>0</v>
      </c>
      <c r="I262" s="125">
        <f t="shared" si="59"/>
        <v>0</v>
      </c>
      <c r="J262" s="123"/>
    </row>
    <row r="263" spans="1:10" x14ac:dyDescent="0.25">
      <c r="A263" s="121" t="s">
        <v>586</v>
      </c>
      <c r="B263" s="119">
        <f>SUM(B257:B262)</f>
        <v>-1280029.19</v>
      </c>
      <c r="C263" s="119">
        <f t="shared" ref="C263:I263" si="60">SUM(C257:C262)</f>
        <v>849362.17</v>
      </c>
      <c r="D263" s="119">
        <f t="shared" si="60"/>
        <v>-1196279.23</v>
      </c>
      <c r="E263" s="119">
        <f t="shared" si="60"/>
        <v>-792534.99</v>
      </c>
      <c r="F263" s="119">
        <f t="shared" si="60"/>
        <v>-403744.24</v>
      </c>
      <c r="G263" s="119">
        <f t="shared" si="60"/>
        <v>-2072564.1800000002</v>
      </c>
      <c r="H263" s="119">
        <f t="shared" si="60"/>
        <v>445617.93000000011</v>
      </c>
      <c r="I263" s="119">
        <f t="shared" si="60"/>
        <v>-1626946.25</v>
      </c>
      <c r="J263" s="140" t="s">
        <v>587</v>
      </c>
    </row>
    <row r="264" spans="1:10" ht="15.75" thickBot="1" x14ac:dyDescent="0.3">
      <c r="A264" s="121" t="s">
        <v>588</v>
      </c>
      <c r="B264" s="148">
        <f>B247+B252+B255+B263</f>
        <v>33480333.930000003</v>
      </c>
      <c r="C264" s="148">
        <f t="shared" ref="C264:I264" si="61">C247+C252+C255+C263</f>
        <v>12370012.280000001</v>
      </c>
      <c r="D264" s="148">
        <f t="shared" si="61"/>
        <v>8447712.129999999</v>
      </c>
      <c r="E264" s="148">
        <f t="shared" si="61"/>
        <v>5596609.2897499995</v>
      </c>
      <c r="F264" s="148">
        <f t="shared" si="61"/>
        <v>2851102.8402500004</v>
      </c>
      <c r="G264" s="148">
        <f t="shared" si="61"/>
        <v>39076943.219750002</v>
      </c>
      <c r="H264" s="148">
        <f t="shared" si="61"/>
        <v>15221115.120250002</v>
      </c>
      <c r="I264" s="148">
        <f t="shared" si="61"/>
        <v>54298058.340000004</v>
      </c>
      <c r="J264" s="140" t="s">
        <v>589</v>
      </c>
    </row>
    <row r="265" spans="1:10" ht="15.75" thickTop="1" x14ac:dyDescent="0.25">
      <c r="A265" s="121" t="s">
        <v>590</v>
      </c>
      <c r="B265" s="149"/>
      <c r="C265" s="149"/>
      <c r="D265" s="149"/>
      <c r="E265" s="149"/>
      <c r="F265" s="149"/>
      <c r="G265" s="149"/>
      <c r="H265" s="149"/>
      <c r="I265" s="149"/>
      <c r="J265" s="123"/>
    </row>
    <row r="266" spans="1:10" x14ac:dyDescent="0.25">
      <c r="A266" s="116" t="s">
        <v>591</v>
      </c>
      <c r="B266" s="137"/>
      <c r="C266" s="137"/>
      <c r="D266" s="137"/>
      <c r="E266" s="137"/>
      <c r="F266" s="137"/>
      <c r="G266" s="137"/>
      <c r="H266" s="137"/>
      <c r="I266" s="137"/>
      <c r="J266" s="123"/>
    </row>
    <row r="267" spans="1:10" x14ac:dyDescent="0.25">
      <c r="A267" s="121" t="s">
        <v>592</v>
      </c>
      <c r="B267" s="125">
        <v>21549391.390000001</v>
      </c>
      <c r="C267" s="125">
        <v>11295977.949999999</v>
      </c>
      <c r="D267" s="125">
        <v>1223967.51</v>
      </c>
      <c r="E267" s="125">
        <v>803236.72</v>
      </c>
      <c r="F267" s="125">
        <v>420730.79</v>
      </c>
      <c r="G267" s="125">
        <f t="shared" ref="G267:H267" si="62">B267+E267</f>
        <v>22352628.109999999</v>
      </c>
      <c r="H267" s="125">
        <f t="shared" si="62"/>
        <v>11716708.739999998</v>
      </c>
      <c r="I267" s="125">
        <f t="shared" ref="I267" si="63">SUM(G267:H267)</f>
        <v>34069336.849999994</v>
      </c>
      <c r="J267" s="139" t="s">
        <v>593</v>
      </c>
    </row>
    <row r="268" spans="1:10" x14ac:dyDescent="0.25">
      <c r="A268" s="121" t="s">
        <v>594</v>
      </c>
      <c r="B268" s="119">
        <f>SUM(B267)</f>
        <v>21549391.390000001</v>
      </c>
      <c r="C268" s="119">
        <f t="shared" ref="C268:I268" si="64">SUM(C267)</f>
        <v>11295977.949999999</v>
      </c>
      <c r="D268" s="119">
        <f t="shared" si="64"/>
        <v>1223967.51</v>
      </c>
      <c r="E268" s="119">
        <f t="shared" si="64"/>
        <v>803236.72</v>
      </c>
      <c r="F268" s="119">
        <f t="shared" si="64"/>
        <v>420730.79</v>
      </c>
      <c r="G268" s="119">
        <f>SUM(G267)</f>
        <v>22352628.109999999</v>
      </c>
      <c r="H268" s="119">
        <f t="shared" si="64"/>
        <v>11716708.739999998</v>
      </c>
      <c r="I268" s="119">
        <f t="shared" si="64"/>
        <v>34069336.849999994</v>
      </c>
      <c r="J268" s="140" t="s">
        <v>595</v>
      </c>
    </row>
    <row r="269" spans="1:10" x14ac:dyDescent="0.25">
      <c r="A269" s="116" t="s">
        <v>596</v>
      </c>
      <c r="B269" s="137"/>
      <c r="C269" s="137"/>
      <c r="D269" s="137"/>
      <c r="E269" s="137"/>
      <c r="F269" s="137"/>
      <c r="G269" s="137"/>
      <c r="H269" s="137"/>
      <c r="I269" s="137"/>
      <c r="J269" s="123"/>
    </row>
    <row r="270" spans="1:10" x14ac:dyDescent="0.25">
      <c r="A270" s="121"/>
      <c r="B270" s="119"/>
      <c r="C270" s="119"/>
      <c r="D270" s="119"/>
      <c r="E270" s="119"/>
      <c r="F270" s="119"/>
      <c r="G270" s="119"/>
      <c r="H270" s="119"/>
      <c r="I270" s="119"/>
      <c r="J270" s="139"/>
    </row>
    <row r="271" spans="1:10" x14ac:dyDescent="0.25">
      <c r="A271" s="121" t="s">
        <v>597</v>
      </c>
      <c r="B271" s="119">
        <v>70117.13</v>
      </c>
      <c r="C271" s="119">
        <v>0</v>
      </c>
      <c r="D271" s="119">
        <v>0</v>
      </c>
      <c r="E271" s="119">
        <v>0</v>
      </c>
      <c r="F271" s="119">
        <v>0</v>
      </c>
      <c r="G271" s="119">
        <f t="shared" ref="G271:H272" si="65">B271+E271</f>
        <v>70117.13</v>
      </c>
      <c r="H271" s="119">
        <f t="shared" si="65"/>
        <v>0</v>
      </c>
      <c r="I271" s="119">
        <f t="shared" ref="I271:I272" si="66">SUM(G271:H271)</f>
        <v>70117.13</v>
      </c>
      <c r="J271" s="139" t="s">
        <v>598</v>
      </c>
    </row>
    <row r="272" spans="1:10" x14ac:dyDescent="0.25">
      <c r="A272" s="121" t="s">
        <v>597</v>
      </c>
      <c r="B272" s="125">
        <v>24424742.120000001</v>
      </c>
      <c r="C272" s="125">
        <v>4484550.8899999997</v>
      </c>
      <c r="D272" s="125">
        <v>0</v>
      </c>
      <c r="E272" s="125">
        <v>0</v>
      </c>
      <c r="F272" s="125">
        <v>0</v>
      </c>
      <c r="G272" s="125">
        <f t="shared" si="65"/>
        <v>24424742.120000001</v>
      </c>
      <c r="H272" s="125">
        <f t="shared" si="65"/>
        <v>4484550.8899999997</v>
      </c>
      <c r="I272" s="125">
        <f t="shared" si="66"/>
        <v>28909293.010000002</v>
      </c>
      <c r="J272" s="139" t="s">
        <v>599</v>
      </c>
    </row>
    <row r="273" spans="1:10" x14ac:dyDescent="0.25">
      <c r="A273" s="121" t="s">
        <v>600</v>
      </c>
      <c r="B273" s="119">
        <f>SUM(B270:B272)</f>
        <v>24494859.25</v>
      </c>
      <c r="C273" s="119">
        <f t="shared" ref="C273:H273" si="67">SUM(C270:C272)</f>
        <v>4484550.8899999997</v>
      </c>
      <c r="D273" s="119">
        <f t="shared" si="67"/>
        <v>0</v>
      </c>
      <c r="E273" s="119">
        <f t="shared" si="67"/>
        <v>0</v>
      </c>
      <c r="F273" s="119">
        <f t="shared" si="67"/>
        <v>0</v>
      </c>
      <c r="G273" s="119">
        <f t="shared" si="67"/>
        <v>24494859.25</v>
      </c>
      <c r="H273" s="119">
        <f t="shared" si="67"/>
        <v>4484550.8899999997</v>
      </c>
      <c r="I273" s="119">
        <f>SUM(I270:I272)</f>
        <v>28979410.140000001</v>
      </c>
      <c r="J273" s="140" t="s">
        <v>601</v>
      </c>
    </row>
    <row r="274" spans="1:10" x14ac:dyDescent="0.25">
      <c r="A274" s="116" t="s">
        <v>602</v>
      </c>
      <c r="B274" s="137"/>
      <c r="C274" s="137"/>
      <c r="D274" s="137"/>
      <c r="E274" s="137"/>
      <c r="F274" s="137"/>
      <c r="G274" s="137"/>
      <c r="H274" s="137"/>
      <c r="I274" s="137"/>
      <c r="J274" s="123"/>
    </row>
    <row r="275" spans="1:10" x14ac:dyDescent="0.25">
      <c r="A275" s="121" t="s">
        <v>603</v>
      </c>
      <c r="B275" s="119">
        <v>5772225.1699999999</v>
      </c>
      <c r="C275" s="119">
        <v>16134108.890000001</v>
      </c>
      <c r="D275" s="119">
        <v>0</v>
      </c>
      <c r="E275" s="119">
        <v>0</v>
      </c>
      <c r="F275" s="119">
        <v>0</v>
      </c>
      <c r="G275" s="119">
        <f t="shared" ref="G275:H277" si="68">B275+E275</f>
        <v>5772225.1699999999</v>
      </c>
      <c r="H275" s="119">
        <f t="shared" si="68"/>
        <v>16134108.890000001</v>
      </c>
      <c r="I275" s="119">
        <f t="shared" ref="I275:I277" si="69">SUM(G275:H275)</f>
        <v>21906334.060000002</v>
      </c>
      <c r="J275" s="139" t="s">
        <v>604</v>
      </c>
    </row>
    <row r="276" spans="1:10" x14ac:dyDescent="0.25">
      <c r="A276" s="121" t="s">
        <v>605</v>
      </c>
      <c r="B276" s="119">
        <v>-24279723.920000002</v>
      </c>
      <c r="C276" s="119">
        <v>-15890178.859999999</v>
      </c>
      <c r="D276" s="119">
        <v>0</v>
      </c>
      <c r="E276" s="119">
        <v>0</v>
      </c>
      <c r="F276" s="119">
        <v>0</v>
      </c>
      <c r="G276" s="119">
        <f t="shared" si="68"/>
        <v>-24279723.920000002</v>
      </c>
      <c r="H276" s="119">
        <f t="shared" si="68"/>
        <v>-15890178.859999999</v>
      </c>
      <c r="I276" s="119">
        <f t="shared" si="69"/>
        <v>-40169902.780000001</v>
      </c>
      <c r="J276" s="139" t="s">
        <v>606</v>
      </c>
    </row>
    <row r="277" spans="1:10" x14ac:dyDescent="0.25">
      <c r="A277" s="121" t="s">
        <v>607</v>
      </c>
      <c r="B277" s="125">
        <v>0</v>
      </c>
      <c r="C277" s="125">
        <v>0</v>
      </c>
      <c r="D277" s="125">
        <v>0</v>
      </c>
      <c r="E277" s="125">
        <v>0</v>
      </c>
      <c r="F277" s="125">
        <v>0</v>
      </c>
      <c r="G277" s="125">
        <f t="shared" si="68"/>
        <v>0</v>
      </c>
      <c r="H277" s="125">
        <f t="shared" si="68"/>
        <v>0</v>
      </c>
      <c r="I277" s="125">
        <f t="shared" si="69"/>
        <v>0</v>
      </c>
      <c r="J277" s="139" t="s">
        <v>608</v>
      </c>
    </row>
    <row r="278" spans="1:10" x14ac:dyDescent="0.25">
      <c r="A278" s="121" t="s">
        <v>609</v>
      </c>
      <c r="B278" s="119">
        <f>SUM(B275:B277)</f>
        <v>-18507498.75</v>
      </c>
      <c r="C278" s="119">
        <f t="shared" ref="C278:I278" si="70">SUM(C275:C277)</f>
        <v>243930.03000000119</v>
      </c>
      <c r="D278" s="119">
        <f t="shared" si="70"/>
        <v>0</v>
      </c>
      <c r="E278" s="119">
        <f t="shared" si="70"/>
        <v>0</v>
      </c>
      <c r="F278" s="119">
        <f t="shared" si="70"/>
        <v>0</v>
      </c>
      <c r="G278" s="119">
        <f t="shared" si="70"/>
        <v>-18507498.75</v>
      </c>
      <c r="H278" s="119">
        <f t="shared" si="70"/>
        <v>243930.03000000119</v>
      </c>
      <c r="I278" s="119">
        <f t="shared" si="70"/>
        <v>-18263568.719999999</v>
      </c>
      <c r="J278" s="140" t="s">
        <v>610</v>
      </c>
    </row>
    <row r="279" spans="1:10" x14ac:dyDescent="0.25">
      <c r="A279" s="135"/>
      <c r="B279" s="125"/>
      <c r="C279" s="125"/>
      <c r="D279" s="125"/>
      <c r="E279" s="125"/>
      <c r="F279" s="125"/>
      <c r="G279" s="125"/>
      <c r="H279" s="125"/>
      <c r="I279" s="125"/>
      <c r="J279" s="123"/>
    </row>
    <row r="280" spans="1:10" ht="15.75" thickBot="1" x14ac:dyDescent="0.3">
      <c r="A280" s="117" t="s">
        <v>37</v>
      </c>
      <c r="B280" s="146">
        <f t="shared" ref="B280:I280" si="71">B65-B241-B264-B268-B273-B278</f>
        <v>52610545.860000029</v>
      </c>
      <c r="C280" s="146">
        <f t="shared" si="71"/>
        <v>31628278.10999997</v>
      </c>
      <c r="D280" s="146">
        <f t="shared" si="71"/>
        <v>-33316469.59</v>
      </c>
      <c r="E280" s="146">
        <f t="shared" si="71"/>
        <v>-21796012.539999999</v>
      </c>
      <c r="F280" s="146">
        <f t="shared" si="71"/>
        <v>-11520457.049999999</v>
      </c>
      <c r="G280" s="146">
        <f t="shared" si="71"/>
        <v>30814533.320000023</v>
      </c>
      <c r="H280" s="146">
        <f t="shared" si="71"/>
        <v>20107821.059999984</v>
      </c>
      <c r="I280" s="146">
        <f t="shared" si="71"/>
        <v>50922354.38000001</v>
      </c>
      <c r="J280" s="140" t="s">
        <v>611</v>
      </c>
    </row>
    <row r="281" spans="1:10" ht="15.75" thickTop="1" x14ac:dyDescent="0.25">
      <c r="A281" s="135"/>
      <c r="B281" s="137"/>
      <c r="C281" s="137"/>
      <c r="D281" s="137"/>
      <c r="E281" s="137"/>
      <c r="F281" s="137"/>
      <c r="G281" s="137"/>
      <c r="H281" s="137"/>
      <c r="I281" s="137"/>
      <c r="J281" s="123"/>
    </row>
    <row r="282" spans="1:10" x14ac:dyDescent="0.25">
      <c r="A282" s="117" t="s">
        <v>42</v>
      </c>
      <c r="B282" s="137"/>
      <c r="C282" s="137"/>
      <c r="D282" s="137"/>
      <c r="E282" s="137"/>
      <c r="F282" s="137"/>
      <c r="G282" s="137"/>
      <c r="H282" s="137"/>
      <c r="I282" s="137"/>
      <c r="J282" s="123"/>
    </row>
    <row r="283" spans="1:10" x14ac:dyDescent="0.25">
      <c r="A283" s="116" t="s">
        <v>612</v>
      </c>
      <c r="B283" s="119"/>
      <c r="C283" s="119"/>
      <c r="D283" s="119"/>
      <c r="E283" s="119"/>
      <c r="F283" s="119"/>
      <c r="G283" s="119"/>
      <c r="H283" s="119"/>
      <c r="I283" s="119"/>
      <c r="J283" s="123"/>
    </row>
    <row r="284" spans="1:10" x14ac:dyDescent="0.25">
      <c r="A284" s="121" t="s">
        <v>613</v>
      </c>
      <c r="B284" s="119">
        <v>70939074.439999998</v>
      </c>
      <c r="C284" s="119">
        <v>0</v>
      </c>
      <c r="D284" s="119">
        <v>0</v>
      </c>
      <c r="E284" s="119">
        <v>0</v>
      </c>
      <c r="F284" s="119">
        <v>0</v>
      </c>
      <c r="G284" s="119">
        <f t="shared" ref="G284:H285" si="72">B284+E284</f>
        <v>70939074.439999998</v>
      </c>
      <c r="H284" s="119">
        <f t="shared" si="72"/>
        <v>0</v>
      </c>
      <c r="I284" s="119">
        <f t="shared" ref="I284:I285" si="73">SUM(G284:H284)</f>
        <v>70939074.439999998</v>
      </c>
      <c r="J284" s="143" t="s">
        <v>614</v>
      </c>
    </row>
    <row r="285" spans="1:10" x14ac:dyDescent="0.25">
      <c r="A285" s="121" t="s">
        <v>615</v>
      </c>
      <c r="B285" s="125">
        <v>-1196726.43</v>
      </c>
      <c r="C285" s="125">
        <v>0</v>
      </c>
      <c r="D285" s="125">
        <v>0</v>
      </c>
      <c r="E285" s="125">
        <v>0</v>
      </c>
      <c r="F285" s="125">
        <v>0</v>
      </c>
      <c r="G285" s="125">
        <f t="shared" si="72"/>
        <v>-1196726.43</v>
      </c>
      <c r="H285" s="125">
        <f t="shared" si="72"/>
        <v>0</v>
      </c>
      <c r="I285" s="125">
        <f t="shared" si="73"/>
        <v>-1196726.43</v>
      </c>
      <c r="J285" s="143" t="s">
        <v>616</v>
      </c>
    </row>
    <row r="286" spans="1:10" x14ac:dyDescent="0.25">
      <c r="A286" s="121" t="s">
        <v>617</v>
      </c>
      <c r="B286" s="119">
        <f>SUM(B284:B285)</f>
        <v>69742348.00999999</v>
      </c>
      <c r="C286" s="119">
        <f t="shared" ref="C286:I286" si="74">SUM(C284:C285)</f>
        <v>0</v>
      </c>
      <c r="D286" s="119">
        <f t="shared" si="74"/>
        <v>0</v>
      </c>
      <c r="E286" s="119">
        <f t="shared" si="74"/>
        <v>0</v>
      </c>
      <c r="F286" s="119">
        <f t="shared" si="74"/>
        <v>0</v>
      </c>
      <c r="G286" s="119">
        <f t="shared" si="74"/>
        <v>69742348.00999999</v>
      </c>
      <c r="H286" s="119">
        <f t="shared" si="74"/>
        <v>0</v>
      </c>
      <c r="I286" s="119">
        <f t="shared" si="74"/>
        <v>69742348.00999999</v>
      </c>
      <c r="J286" s="140" t="s">
        <v>618</v>
      </c>
    </row>
    <row r="287" spans="1:10" x14ac:dyDescent="0.25">
      <c r="A287" s="116" t="s">
        <v>619</v>
      </c>
      <c r="B287" s="137"/>
      <c r="C287" s="137"/>
      <c r="D287" s="137"/>
      <c r="E287" s="137"/>
      <c r="F287" s="137"/>
      <c r="G287" s="137"/>
      <c r="H287" s="137"/>
      <c r="I287" s="137"/>
      <c r="J287" s="123"/>
    </row>
    <row r="288" spans="1:10" x14ac:dyDescent="0.25">
      <c r="A288" s="121" t="s">
        <v>620</v>
      </c>
      <c r="B288" s="119">
        <v>42150.18</v>
      </c>
      <c r="C288" s="119">
        <v>0</v>
      </c>
      <c r="D288" s="119">
        <v>0</v>
      </c>
      <c r="E288" s="119">
        <v>0</v>
      </c>
      <c r="F288" s="119">
        <v>0</v>
      </c>
      <c r="G288" s="119">
        <f t="shared" ref="G288:H311" si="75">B288+E288</f>
        <v>42150.18</v>
      </c>
      <c r="H288" s="119">
        <f t="shared" si="75"/>
        <v>0</v>
      </c>
      <c r="I288" s="119">
        <f t="shared" ref="I288:I311" si="76">SUM(G288:H288)</f>
        <v>42150.18</v>
      </c>
      <c r="J288" s="124" t="s">
        <v>621</v>
      </c>
    </row>
    <row r="289" spans="1:10" x14ac:dyDescent="0.25">
      <c r="A289" s="121" t="s">
        <v>622</v>
      </c>
      <c r="B289" s="119">
        <v>0</v>
      </c>
      <c r="C289" s="119">
        <v>0</v>
      </c>
      <c r="D289" s="119">
        <v>-16549994.52</v>
      </c>
      <c r="E289" s="119">
        <v>-10964371.369999999</v>
      </c>
      <c r="F289" s="119">
        <v>-5585623.1500000004</v>
      </c>
      <c r="G289" s="119">
        <f t="shared" si="75"/>
        <v>-10964371.369999999</v>
      </c>
      <c r="H289" s="119">
        <f t="shared" si="75"/>
        <v>-5585623.1500000004</v>
      </c>
      <c r="I289" s="119">
        <f t="shared" si="76"/>
        <v>-16549994.52</v>
      </c>
      <c r="J289" s="124" t="s">
        <v>623</v>
      </c>
    </row>
    <row r="290" spans="1:10" x14ac:dyDescent="0.25">
      <c r="A290" s="121" t="s">
        <v>624</v>
      </c>
      <c r="B290" s="119">
        <v>0</v>
      </c>
      <c r="C290" s="119">
        <v>0</v>
      </c>
      <c r="D290" s="119">
        <v>-176613.34</v>
      </c>
      <c r="E290" s="119">
        <v>-117006.34</v>
      </c>
      <c r="F290" s="119">
        <v>-59607</v>
      </c>
      <c r="G290" s="119">
        <f t="shared" si="75"/>
        <v>-117006.34</v>
      </c>
      <c r="H290" s="119">
        <f t="shared" si="75"/>
        <v>-59607</v>
      </c>
      <c r="I290" s="119">
        <f t="shared" si="76"/>
        <v>-176613.34</v>
      </c>
      <c r="J290" s="124" t="s">
        <v>625</v>
      </c>
    </row>
    <row r="291" spans="1:10" x14ac:dyDescent="0.25">
      <c r="A291" s="121" t="s">
        <v>626</v>
      </c>
      <c r="B291" s="119">
        <v>0</v>
      </c>
      <c r="C291" s="119">
        <v>0</v>
      </c>
      <c r="D291" s="119">
        <v>0</v>
      </c>
      <c r="E291" s="119">
        <v>0</v>
      </c>
      <c r="F291" s="119">
        <v>0</v>
      </c>
      <c r="G291" s="119">
        <f t="shared" si="75"/>
        <v>0</v>
      </c>
      <c r="H291" s="119">
        <f t="shared" si="75"/>
        <v>0</v>
      </c>
      <c r="I291" s="119">
        <f t="shared" si="76"/>
        <v>0</v>
      </c>
      <c r="J291" s="124" t="s">
        <v>627</v>
      </c>
    </row>
    <row r="292" spans="1:10" x14ac:dyDescent="0.25">
      <c r="A292" s="121" t="s">
        <v>628</v>
      </c>
      <c r="B292" s="119">
        <v>0</v>
      </c>
      <c r="C292" s="119">
        <v>0</v>
      </c>
      <c r="D292" s="119">
        <v>-32478.65</v>
      </c>
      <c r="E292" s="119">
        <v>-21517.1</v>
      </c>
      <c r="F292" s="119">
        <v>-10961.55</v>
      </c>
      <c r="G292" s="119">
        <f t="shared" si="75"/>
        <v>-21517.1</v>
      </c>
      <c r="H292" s="119">
        <f t="shared" si="75"/>
        <v>-10961.55</v>
      </c>
      <c r="I292" s="119">
        <f t="shared" si="76"/>
        <v>-32478.649999999998</v>
      </c>
      <c r="J292" s="124" t="s">
        <v>629</v>
      </c>
    </row>
    <row r="293" spans="1:10" x14ac:dyDescent="0.25">
      <c r="A293" s="121" t="s">
        <v>630</v>
      </c>
      <c r="B293" s="119">
        <v>0</v>
      </c>
      <c r="C293" s="119">
        <v>11706.38</v>
      </c>
      <c r="D293" s="119">
        <v>10619.44</v>
      </c>
      <c r="E293" s="119">
        <v>7035.37</v>
      </c>
      <c r="F293" s="119">
        <v>3584.07</v>
      </c>
      <c r="G293" s="119">
        <f t="shared" si="75"/>
        <v>7035.37</v>
      </c>
      <c r="H293" s="119">
        <f t="shared" si="75"/>
        <v>15290.449999999999</v>
      </c>
      <c r="I293" s="119">
        <f t="shared" ref="I293" si="77">SUM(G293:H293)</f>
        <v>22325.82</v>
      </c>
      <c r="J293" s="124" t="s">
        <v>631</v>
      </c>
    </row>
    <row r="294" spans="1:10" x14ac:dyDescent="0.25">
      <c r="A294" s="121" t="s">
        <v>632</v>
      </c>
      <c r="B294" s="119">
        <v>0</v>
      </c>
      <c r="C294" s="119">
        <v>-1693.07</v>
      </c>
      <c r="D294" s="119">
        <v>-3889488.73</v>
      </c>
      <c r="E294" s="119">
        <v>-2576786.2799999998</v>
      </c>
      <c r="F294" s="119">
        <v>-1312702.45</v>
      </c>
      <c r="G294" s="119">
        <f t="shared" si="75"/>
        <v>-2576786.2799999998</v>
      </c>
      <c r="H294" s="119">
        <f t="shared" si="75"/>
        <v>-1314395.52</v>
      </c>
      <c r="I294" s="119">
        <f t="shared" si="76"/>
        <v>-3891181.8</v>
      </c>
      <c r="J294" s="124" t="s">
        <v>633</v>
      </c>
    </row>
    <row r="295" spans="1:10" x14ac:dyDescent="0.25">
      <c r="A295" s="121" t="s">
        <v>634</v>
      </c>
      <c r="B295" s="119">
        <v>0</v>
      </c>
      <c r="C295" s="119">
        <v>0</v>
      </c>
      <c r="D295" s="119">
        <v>0</v>
      </c>
      <c r="E295" s="119">
        <v>0</v>
      </c>
      <c r="F295" s="119">
        <v>0</v>
      </c>
      <c r="G295" s="119">
        <f t="shared" si="75"/>
        <v>0</v>
      </c>
      <c r="H295" s="119">
        <f t="shared" si="75"/>
        <v>0</v>
      </c>
      <c r="I295" s="119">
        <f t="shared" si="76"/>
        <v>0</v>
      </c>
      <c r="J295" s="124"/>
    </row>
    <row r="296" spans="1:10" x14ac:dyDescent="0.25">
      <c r="A296" s="121" t="s">
        <v>635</v>
      </c>
      <c r="B296" s="119">
        <v>0</v>
      </c>
      <c r="C296" s="119">
        <v>0</v>
      </c>
      <c r="D296" s="119">
        <v>2335221.08</v>
      </c>
      <c r="E296" s="119">
        <v>1547083.98</v>
      </c>
      <c r="F296" s="119">
        <v>788137.1</v>
      </c>
      <c r="G296" s="119">
        <f t="shared" si="75"/>
        <v>1547083.98</v>
      </c>
      <c r="H296" s="119">
        <f t="shared" si="75"/>
        <v>788137.1</v>
      </c>
      <c r="I296" s="119">
        <f t="shared" si="76"/>
        <v>2335221.08</v>
      </c>
      <c r="J296" s="124" t="s">
        <v>636</v>
      </c>
    </row>
    <row r="297" spans="1:10" x14ac:dyDescent="0.25">
      <c r="A297" s="121" t="s">
        <v>637</v>
      </c>
      <c r="B297" s="119">
        <v>0</v>
      </c>
      <c r="C297" s="119">
        <v>0</v>
      </c>
      <c r="D297" s="119">
        <v>0</v>
      </c>
      <c r="E297" s="119">
        <v>0</v>
      </c>
      <c r="F297" s="119">
        <v>0</v>
      </c>
      <c r="G297" s="119">
        <f t="shared" si="75"/>
        <v>0</v>
      </c>
      <c r="H297" s="119">
        <f t="shared" si="75"/>
        <v>0</v>
      </c>
      <c r="I297" s="119">
        <f t="shared" si="76"/>
        <v>0</v>
      </c>
      <c r="J297" s="124" t="s">
        <v>638</v>
      </c>
    </row>
    <row r="298" spans="1:10" x14ac:dyDescent="0.25">
      <c r="A298" s="121" t="s">
        <v>639</v>
      </c>
      <c r="B298" s="119">
        <v>0</v>
      </c>
      <c r="C298" s="119">
        <v>0</v>
      </c>
      <c r="D298" s="119">
        <v>0</v>
      </c>
      <c r="E298" s="119">
        <v>0</v>
      </c>
      <c r="F298" s="119">
        <v>0</v>
      </c>
      <c r="G298" s="119">
        <f t="shared" si="75"/>
        <v>0</v>
      </c>
      <c r="H298" s="119">
        <f t="shared" si="75"/>
        <v>0</v>
      </c>
      <c r="I298" s="119">
        <f t="shared" si="76"/>
        <v>0</v>
      </c>
      <c r="J298" s="124" t="s">
        <v>640</v>
      </c>
    </row>
    <row r="299" spans="1:10" x14ac:dyDescent="0.25">
      <c r="A299" s="121" t="s">
        <v>641</v>
      </c>
      <c r="B299" s="119">
        <v>182207.96</v>
      </c>
      <c r="C299" s="119">
        <v>28237.58</v>
      </c>
      <c r="D299" s="119">
        <v>-686249.43</v>
      </c>
      <c r="E299" s="119">
        <v>-454640.25</v>
      </c>
      <c r="F299" s="119">
        <v>-231609.18</v>
      </c>
      <c r="G299" s="119">
        <f t="shared" si="75"/>
        <v>-272432.29000000004</v>
      </c>
      <c r="H299" s="119">
        <f t="shared" si="75"/>
        <v>-203371.59999999998</v>
      </c>
      <c r="I299" s="119">
        <f t="shared" si="76"/>
        <v>-475803.89</v>
      </c>
      <c r="J299" s="124" t="s">
        <v>642</v>
      </c>
    </row>
    <row r="300" spans="1:10" x14ac:dyDescent="0.25">
      <c r="A300" s="121" t="s">
        <v>643</v>
      </c>
      <c r="B300" s="119">
        <v>-1700063.29</v>
      </c>
      <c r="C300" s="119">
        <v>-1000942.34</v>
      </c>
      <c r="D300" s="119">
        <v>-135421.14000000001</v>
      </c>
      <c r="E300" s="119">
        <v>-89716.51</v>
      </c>
      <c r="F300" s="119">
        <v>-45704.63</v>
      </c>
      <c r="G300" s="119">
        <f t="shared" si="75"/>
        <v>-1789779.8</v>
      </c>
      <c r="H300" s="119">
        <f t="shared" si="75"/>
        <v>-1046646.97</v>
      </c>
      <c r="I300" s="119">
        <f t="shared" si="76"/>
        <v>-2836426.77</v>
      </c>
      <c r="J300" s="124" t="s">
        <v>644</v>
      </c>
    </row>
    <row r="301" spans="1:10" x14ac:dyDescent="0.25">
      <c r="A301" s="121" t="s">
        <v>645</v>
      </c>
      <c r="B301" s="119">
        <v>-12874.84</v>
      </c>
      <c r="C301" s="119">
        <v>0</v>
      </c>
      <c r="D301" s="119">
        <v>-10.29</v>
      </c>
      <c r="E301" s="119">
        <v>-6.82</v>
      </c>
      <c r="F301" s="119">
        <v>-3.47</v>
      </c>
      <c r="G301" s="119">
        <f t="shared" si="75"/>
        <v>-12881.66</v>
      </c>
      <c r="H301" s="119">
        <f t="shared" si="75"/>
        <v>-3.47</v>
      </c>
      <c r="I301" s="119">
        <f t="shared" si="76"/>
        <v>-12885.13</v>
      </c>
      <c r="J301" s="124" t="s">
        <v>646</v>
      </c>
    </row>
    <row r="302" spans="1:10" x14ac:dyDescent="0.25">
      <c r="A302" s="121" t="s">
        <v>647</v>
      </c>
      <c r="B302" s="119">
        <v>0</v>
      </c>
      <c r="C302" s="119">
        <v>0</v>
      </c>
      <c r="D302" s="119">
        <v>0</v>
      </c>
      <c r="E302" s="119">
        <v>0</v>
      </c>
      <c r="F302" s="119">
        <v>0</v>
      </c>
      <c r="G302" s="119">
        <f t="shared" si="75"/>
        <v>0</v>
      </c>
      <c r="H302" s="119">
        <f t="shared" si="75"/>
        <v>0</v>
      </c>
      <c r="I302" s="119">
        <f t="shared" si="76"/>
        <v>0</v>
      </c>
      <c r="J302" s="124" t="s">
        <v>648</v>
      </c>
    </row>
    <row r="303" spans="1:10" x14ac:dyDescent="0.25">
      <c r="A303" s="121" t="s">
        <v>649</v>
      </c>
      <c r="B303" s="119">
        <v>0</v>
      </c>
      <c r="C303" s="119">
        <v>0</v>
      </c>
      <c r="D303" s="119">
        <v>0</v>
      </c>
      <c r="E303" s="119">
        <v>0</v>
      </c>
      <c r="F303" s="119">
        <v>0</v>
      </c>
      <c r="G303" s="119">
        <f t="shared" si="75"/>
        <v>0</v>
      </c>
      <c r="H303" s="119">
        <f t="shared" si="75"/>
        <v>0</v>
      </c>
      <c r="I303" s="119">
        <f t="shared" si="76"/>
        <v>0</v>
      </c>
      <c r="J303" s="124" t="s">
        <v>650</v>
      </c>
    </row>
    <row r="304" spans="1:10" x14ac:dyDescent="0.25">
      <c r="A304" s="121" t="s">
        <v>651</v>
      </c>
      <c r="B304" s="119">
        <v>-26838.560000000001</v>
      </c>
      <c r="C304" s="119">
        <v>0</v>
      </c>
      <c r="D304" s="119">
        <v>0</v>
      </c>
      <c r="E304" s="119">
        <v>0</v>
      </c>
      <c r="F304" s="119">
        <v>0</v>
      </c>
      <c r="G304" s="119">
        <f t="shared" si="75"/>
        <v>-26838.560000000001</v>
      </c>
      <c r="H304" s="119">
        <f t="shared" si="75"/>
        <v>0</v>
      </c>
      <c r="I304" s="119">
        <f t="shared" si="76"/>
        <v>-26838.560000000001</v>
      </c>
      <c r="J304" s="124" t="s">
        <v>652</v>
      </c>
    </row>
    <row r="305" spans="1:10" x14ac:dyDescent="0.25">
      <c r="A305" s="121" t="s">
        <v>653</v>
      </c>
      <c r="B305" s="119">
        <v>0</v>
      </c>
      <c r="C305" s="119">
        <v>0</v>
      </c>
      <c r="D305" s="119">
        <v>0</v>
      </c>
      <c r="E305" s="119">
        <v>0</v>
      </c>
      <c r="F305" s="119">
        <v>0</v>
      </c>
      <c r="G305" s="119">
        <f t="shared" si="75"/>
        <v>0</v>
      </c>
      <c r="H305" s="119">
        <f t="shared" si="75"/>
        <v>0</v>
      </c>
      <c r="I305" s="119">
        <f t="shared" si="76"/>
        <v>0</v>
      </c>
      <c r="J305" s="124"/>
    </row>
    <row r="306" spans="1:10" x14ac:dyDescent="0.25">
      <c r="A306" s="121" t="s">
        <v>654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f t="shared" si="75"/>
        <v>0</v>
      </c>
      <c r="H306" s="119">
        <f t="shared" si="75"/>
        <v>0</v>
      </c>
      <c r="I306" s="119">
        <f t="shared" si="76"/>
        <v>0</v>
      </c>
      <c r="J306" s="124" t="s">
        <v>655</v>
      </c>
    </row>
    <row r="307" spans="1:10" x14ac:dyDescent="0.25">
      <c r="A307" s="121" t="s">
        <v>656</v>
      </c>
      <c r="B307" s="119">
        <v>0</v>
      </c>
      <c r="C307" s="119">
        <v>0</v>
      </c>
      <c r="D307" s="119">
        <v>1400</v>
      </c>
      <c r="E307" s="119">
        <v>927.51</v>
      </c>
      <c r="F307" s="119">
        <v>472.49</v>
      </c>
      <c r="G307" s="119">
        <f t="shared" si="75"/>
        <v>927.51</v>
      </c>
      <c r="H307" s="119">
        <f t="shared" si="75"/>
        <v>472.49</v>
      </c>
      <c r="I307" s="119">
        <f t="shared" si="76"/>
        <v>1400</v>
      </c>
      <c r="J307" s="124" t="s">
        <v>657</v>
      </c>
    </row>
    <row r="308" spans="1:10" x14ac:dyDescent="0.25">
      <c r="A308" s="121" t="s">
        <v>658</v>
      </c>
      <c r="B308" s="119">
        <v>0</v>
      </c>
      <c r="C308" s="119">
        <v>0</v>
      </c>
      <c r="D308" s="119">
        <v>0</v>
      </c>
      <c r="E308" s="119">
        <v>0</v>
      </c>
      <c r="F308" s="119">
        <v>0</v>
      </c>
      <c r="G308" s="119">
        <f t="shared" si="75"/>
        <v>0</v>
      </c>
      <c r="H308" s="119">
        <f t="shared" si="75"/>
        <v>0</v>
      </c>
      <c r="I308" s="119">
        <f t="shared" si="76"/>
        <v>0</v>
      </c>
      <c r="J308" s="124" t="s">
        <v>659</v>
      </c>
    </row>
    <row r="309" spans="1:10" x14ac:dyDescent="0.25">
      <c r="A309" s="121" t="s">
        <v>660</v>
      </c>
      <c r="B309" s="119">
        <v>0</v>
      </c>
      <c r="C309" s="119">
        <v>10000</v>
      </c>
      <c r="D309" s="119">
        <v>2272</v>
      </c>
      <c r="E309" s="119">
        <v>1505.2</v>
      </c>
      <c r="F309" s="119">
        <v>766.8</v>
      </c>
      <c r="G309" s="119">
        <f t="shared" si="75"/>
        <v>1505.2</v>
      </c>
      <c r="H309" s="119">
        <f t="shared" si="75"/>
        <v>10766.8</v>
      </c>
      <c r="I309" s="119">
        <f t="shared" si="76"/>
        <v>12272</v>
      </c>
      <c r="J309" s="124" t="s">
        <v>661</v>
      </c>
    </row>
    <row r="310" spans="1:10" x14ac:dyDescent="0.25">
      <c r="A310" s="121" t="s">
        <v>662</v>
      </c>
      <c r="B310" s="119">
        <v>0</v>
      </c>
      <c r="C310" s="119">
        <v>186.02</v>
      </c>
      <c r="D310" s="119">
        <v>1711028.44</v>
      </c>
      <c r="E310" s="119">
        <v>1133556.48</v>
      </c>
      <c r="F310" s="119">
        <v>577471.96</v>
      </c>
      <c r="G310" s="119">
        <f t="shared" si="75"/>
        <v>1133556.48</v>
      </c>
      <c r="H310" s="119">
        <f t="shared" si="75"/>
        <v>577657.98</v>
      </c>
      <c r="I310" s="119">
        <f t="shared" si="76"/>
        <v>1711214.46</v>
      </c>
      <c r="J310" s="124" t="s">
        <v>663</v>
      </c>
    </row>
    <row r="311" spans="1:10" x14ac:dyDescent="0.25">
      <c r="A311" s="121" t="s">
        <v>664</v>
      </c>
      <c r="B311" s="125">
        <v>0</v>
      </c>
      <c r="C311" s="125">
        <v>0</v>
      </c>
      <c r="D311" s="125">
        <v>1507544.12</v>
      </c>
      <c r="E311" s="125">
        <v>998748.04</v>
      </c>
      <c r="F311" s="125">
        <v>508796.08</v>
      </c>
      <c r="G311" s="125">
        <f t="shared" si="75"/>
        <v>998748.04</v>
      </c>
      <c r="H311" s="125">
        <f t="shared" si="75"/>
        <v>508796.08</v>
      </c>
      <c r="I311" s="125">
        <f t="shared" si="76"/>
        <v>1507544.12</v>
      </c>
      <c r="J311" s="124" t="s">
        <v>665</v>
      </c>
    </row>
    <row r="312" spans="1:10" x14ac:dyDescent="0.25">
      <c r="A312" s="121" t="s">
        <v>666</v>
      </c>
      <c r="B312" s="119">
        <f>SUM(B288:B311)</f>
        <v>-1515418.5500000003</v>
      </c>
      <c r="C312" s="119">
        <f t="shared" ref="C312:I312" si="78">SUM(C288:C311)</f>
        <v>-952505.42999999993</v>
      </c>
      <c r="D312" s="119">
        <f t="shared" si="78"/>
        <v>-15902171.019999996</v>
      </c>
      <c r="E312" s="119">
        <f t="shared" si="78"/>
        <v>-10535188.09</v>
      </c>
      <c r="F312" s="119">
        <f t="shared" si="78"/>
        <v>-5366982.93</v>
      </c>
      <c r="G312" s="119">
        <f t="shared" si="78"/>
        <v>-12050606.640000001</v>
      </c>
      <c r="H312" s="119">
        <f t="shared" si="78"/>
        <v>-6319488.3599999994</v>
      </c>
      <c r="I312" s="119">
        <f t="shared" si="78"/>
        <v>-18370094.999999993</v>
      </c>
      <c r="J312" s="140" t="s">
        <v>667</v>
      </c>
    </row>
    <row r="313" spans="1:10" x14ac:dyDescent="0.25">
      <c r="A313" s="116" t="s">
        <v>668</v>
      </c>
      <c r="B313" s="119"/>
      <c r="C313" s="119"/>
      <c r="D313" s="119"/>
      <c r="E313" s="119"/>
      <c r="F313" s="119"/>
      <c r="G313" s="119"/>
      <c r="H313" s="119"/>
      <c r="I313" s="119"/>
      <c r="J313" s="126"/>
    </row>
    <row r="314" spans="1:10" x14ac:dyDescent="0.25">
      <c r="A314" s="121" t="s">
        <v>669</v>
      </c>
      <c r="B314" s="119">
        <v>0</v>
      </c>
      <c r="C314" s="119">
        <v>0</v>
      </c>
      <c r="D314" s="119">
        <v>20016944.5</v>
      </c>
      <c r="E314" s="119">
        <v>13261225.74</v>
      </c>
      <c r="F314" s="119">
        <v>6755718.7599999998</v>
      </c>
      <c r="G314" s="119">
        <f t="shared" ref="G314:H322" si="79">B314+E314</f>
        <v>13261225.74</v>
      </c>
      <c r="H314" s="119">
        <f t="shared" si="79"/>
        <v>6755718.7599999998</v>
      </c>
      <c r="I314" s="119">
        <f t="shared" ref="I314:I322" si="80">SUM(G314:H314)</f>
        <v>20016944.5</v>
      </c>
      <c r="J314" s="124" t="s">
        <v>670</v>
      </c>
    </row>
    <row r="315" spans="1:10" x14ac:dyDescent="0.25">
      <c r="A315" s="121" t="s">
        <v>671</v>
      </c>
      <c r="B315" s="119">
        <v>0</v>
      </c>
      <c r="C315" s="119">
        <v>0</v>
      </c>
      <c r="D315" s="119">
        <v>0</v>
      </c>
      <c r="E315" s="119">
        <v>0</v>
      </c>
      <c r="F315" s="119">
        <v>0</v>
      </c>
      <c r="G315" s="119">
        <f t="shared" si="79"/>
        <v>0</v>
      </c>
      <c r="H315" s="119">
        <f t="shared" si="79"/>
        <v>0</v>
      </c>
      <c r="I315" s="119">
        <f t="shared" si="80"/>
        <v>0</v>
      </c>
      <c r="J315" s="126"/>
    </row>
    <row r="316" spans="1:10" x14ac:dyDescent="0.25">
      <c r="A316" s="121" t="s">
        <v>672</v>
      </c>
      <c r="B316" s="119">
        <v>0</v>
      </c>
      <c r="C316" s="119">
        <v>0</v>
      </c>
      <c r="D316" s="119">
        <v>221362.94</v>
      </c>
      <c r="E316" s="119">
        <v>146658.15</v>
      </c>
      <c r="F316" s="119">
        <v>74704.789999999994</v>
      </c>
      <c r="G316" s="119">
        <f t="shared" si="79"/>
        <v>146658.15</v>
      </c>
      <c r="H316" s="119">
        <f t="shared" si="79"/>
        <v>74704.789999999994</v>
      </c>
      <c r="I316" s="119">
        <f t="shared" si="80"/>
        <v>221362.94</v>
      </c>
      <c r="J316" s="124" t="s">
        <v>673</v>
      </c>
    </row>
    <row r="317" spans="1:10" x14ac:dyDescent="0.25">
      <c r="A317" s="121" t="s">
        <v>674</v>
      </c>
      <c r="B317" s="119">
        <v>505.3</v>
      </c>
      <c r="C317" s="119">
        <v>296.77</v>
      </c>
      <c r="D317" s="119">
        <v>181389.08</v>
      </c>
      <c r="E317" s="119">
        <v>120170.28</v>
      </c>
      <c r="F317" s="119">
        <v>61218.8</v>
      </c>
      <c r="G317" s="119">
        <f t="shared" si="79"/>
        <v>120675.58</v>
      </c>
      <c r="H317" s="119">
        <f t="shared" si="79"/>
        <v>61515.57</v>
      </c>
      <c r="I317" s="119">
        <f t="shared" si="80"/>
        <v>182191.15</v>
      </c>
      <c r="J317" s="124" t="s">
        <v>675</v>
      </c>
    </row>
    <row r="318" spans="1:10" x14ac:dyDescent="0.25">
      <c r="A318" s="121" t="s">
        <v>676</v>
      </c>
      <c r="B318" s="119">
        <v>0</v>
      </c>
      <c r="C318" s="119">
        <v>0</v>
      </c>
      <c r="D318" s="119">
        <v>0</v>
      </c>
      <c r="E318" s="119">
        <v>0</v>
      </c>
      <c r="F318" s="119">
        <v>0</v>
      </c>
      <c r="G318" s="119">
        <f t="shared" si="79"/>
        <v>0</v>
      </c>
      <c r="H318" s="119">
        <f t="shared" si="79"/>
        <v>0</v>
      </c>
      <c r="I318" s="119">
        <f t="shared" si="80"/>
        <v>0</v>
      </c>
      <c r="J318" s="124" t="s">
        <v>677</v>
      </c>
    </row>
    <row r="319" spans="1:10" x14ac:dyDescent="0.25">
      <c r="A319" s="121" t="s">
        <v>678</v>
      </c>
      <c r="B319" s="119">
        <v>0</v>
      </c>
      <c r="C319" s="119">
        <v>0</v>
      </c>
      <c r="D319" s="119">
        <v>0</v>
      </c>
      <c r="E319" s="119">
        <v>0</v>
      </c>
      <c r="F319" s="119">
        <v>0</v>
      </c>
      <c r="G319" s="119">
        <f t="shared" si="79"/>
        <v>0</v>
      </c>
      <c r="H319" s="119">
        <f t="shared" si="79"/>
        <v>0</v>
      </c>
      <c r="I319" s="119">
        <f t="shared" si="80"/>
        <v>0</v>
      </c>
      <c r="J319" s="124" t="s">
        <v>679</v>
      </c>
    </row>
    <row r="320" spans="1:10" x14ac:dyDescent="0.25">
      <c r="A320" s="121" t="s">
        <v>680</v>
      </c>
      <c r="B320" s="119">
        <v>0</v>
      </c>
      <c r="C320" s="119">
        <v>0</v>
      </c>
      <c r="D320" s="119">
        <v>0</v>
      </c>
      <c r="E320" s="119">
        <v>0</v>
      </c>
      <c r="F320" s="119">
        <v>0</v>
      </c>
      <c r="G320" s="119">
        <f t="shared" si="79"/>
        <v>0</v>
      </c>
      <c r="H320" s="119">
        <f t="shared" si="79"/>
        <v>0</v>
      </c>
      <c r="I320" s="119">
        <f t="shared" si="80"/>
        <v>0</v>
      </c>
      <c r="J320" s="124" t="s">
        <v>681</v>
      </c>
    </row>
    <row r="321" spans="1:10" x14ac:dyDescent="0.25">
      <c r="A321" s="121" t="s">
        <v>682</v>
      </c>
      <c r="B321" s="119">
        <v>584849.78</v>
      </c>
      <c r="C321" s="119">
        <v>17896.88</v>
      </c>
      <c r="D321" s="119">
        <v>122947.47</v>
      </c>
      <c r="E321" s="119">
        <v>81452.7</v>
      </c>
      <c r="F321" s="119">
        <v>41494.769999999997</v>
      </c>
      <c r="G321" s="119">
        <f t="shared" si="79"/>
        <v>666302.48</v>
      </c>
      <c r="H321" s="119">
        <f t="shared" si="79"/>
        <v>59391.649999999994</v>
      </c>
      <c r="I321" s="119">
        <f t="shared" si="80"/>
        <v>725694.13</v>
      </c>
      <c r="J321" s="124" t="s">
        <v>683</v>
      </c>
    </row>
    <row r="322" spans="1:10" x14ac:dyDescent="0.25">
      <c r="A322" s="121" t="s">
        <v>684</v>
      </c>
      <c r="B322" s="125">
        <v>-981719.35</v>
      </c>
      <c r="C322" s="125">
        <v>-620776.31000000006</v>
      </c>
      <c r="D322" s="125">
        <v>-54132.42</v>
      </c>
      <c r="E322" s="125">
        <v>-35862.730000000003</v>
      </c>
      <c r="F322" s="125">
        <v>-18269.689999999999</v>
      </c>
      <c r="G322" s="125">
        <f t="shared" si="79"/>
        <v>-1017582.08</v>
      </c>
      <c r="H322" s="125">
        <f t="shared" si="79"/>
        <v>-639046</v>
      </c>
      <c r="I322" s="125">
        <f t="shared" si="80"/>
        <v>-1656628.08</v>
      </c>
      <c r="J322" s="124" t="s">
        <v>685</v>
      </c>
    </row>
    <row r="323" spans="1:10" x14ac:dyDescent="0.25">
      <c r="A323" s="121" t="s">
        <v>686</v>
      </c>
      <c r="B323" s="119">
        <f>SUM(B314:B322)</f>
        <v>-396364.2699999999</v>
      </c>
      <c r="C323" s="119">
        <f t="shared" ref="C323:I323" si="81">SUM(C314:C322)</f>
        <v>-602582.66</v>
      </c>
      <c r="D323" s="119">
        <f t="shared" si="81"/>
        <v>20488511.569999997</v>
      </c>
      <c r="E323" s="119">
        <f t="shared" si="81"/>
        <v>13573644.139999999</v>
      </c>
      <c r="F323" s="119">
        <f t="shared" si="81"/>
        <v>6914867.4299999988</v>
      </c>
      <c r="G323" s="119">
        <f t="shared" si="81"/>
        <v>13177279.870000001</v>
      </c>
      <c r="H323" s="119">
        <f t="shared" si="81"/>
        <v>6312284.7700000005</v>
      </c>
      <c r="I323" s="119">
        <f t="shared" si="81"/>
        <v>19489564.640000001</v>
      </c>
      <c r="J323" s="150" t="s">
        <v>687</v>
      </c>
    </row>
    <row r="324" spans="1:10" x14ac:dyDescent="0.25">
      <c r="A324" s="116" t="s">
        <v>688</v>
      </c>
      <c r="B324" s="119"/>
      <c r="C324" s="119"/>
      <c r="D324" s="119"/>
      <c r="E324" s="119"/>
      <c r="F324" s="119"/>
      <c r="G324" s="119"/>
      <c r="H324" s="119"/>
      <c r="I324" s="119"/>
    </row>
    <row r="325" spans="1:10" x14ac:dyDescent="0.25">
      <c r="A325" s="121" t="s">
        <v>689</v>
      </c>
      <c r="B325" s="119">
        <v>0</v>
      </c>
      <c r="C325" s="119">
        <v>0</v>
      </c>
      <c r="D325" s="119">
        <v>0</v>
      </c>
      <c r="E325" s="119">
        <v>0</v>
      </c>
      <c r="F325" s="119">
        <v>0</v>
      </c>
      <c r="G325" s="119">
        <f t="shared" ref="G325:H326" si="82">B325+E325</f>
        <v>0</v>
      </c>
      <c r="H325" s="119">
        <f t="shared" si="82"/>
        <v>0</v>
      </c>
      <c r="I325" s="119">
        <f t="shared" ref="I325:I326" si="83">SUM(G325:H325)</f>
        <v>0</v>
      </c>
      <c r="J325" s="123"/>
    </row>
    <row r="326" spans="1:10" x14ac:dyDescent="0.25">
      <c r="A326" s="121" t="s">
        <v>690</v>
      </c>
      <c r="B326" s="125">
        <v>0</v>
      </c>
      <c r="C326" s="125">
        <v>0</v>
      </c>
      <c r="D326" s="125">
        <v>0</v>
      </c>
      <c r="E326" s="125">
        <v>0</v>
      </c>
      <c r="F326" s="125">
        <v>0</v>
      </c>
      <c r="G326" s="125">
        <f t="shared" si="82"/>
        <v>0</v>
      </c>
      <c r="H326" s="125">
        <f t="shared" si="82"/>
        <v>0</v>
      </c>
      <c r="I326" s="125">
        <f t="shared" si="83"/>
        <v>0</v>
      </c>
      <c r="J326" s="124" t="s">
        <v>691</v>
      </c>
    </row>
    <row r="327" spans="1:10" x14ac:dyDescent="0.25">
      <c r="A327" s="121" t="s">
        <v>692</v>
      </c>
      <c r="B327" s="119">
        <f>SUM(B325:B326)</f>
        <v>0</v>
      </c>
      <c r="C327" s="119">
        <f t="shared" ref="C327:I327" si="84">SUM(C325:C326)</f>
        <v>0</v>
      </c>
      <c r="D327" s="119">
        <f t="shared" si="84"/>
        <v>0</v>
      </c>
      <c r="E327" s="119">
        <f t="shared" si="84"/>
        <v>0</v>
      </c>
      <c r="F327" s="119">
        <f t="shared" si="84"/>
        <v>0</v>
      </c>
      <c r="G327" s="119">
        <f t="shared" si="84"/>
        <v>0</v>
      </c>
      <c r="H327" s="119">
        <f t="shared" si="84"/>
        <v>0</v>
      </c>
      <c r="I327" s="119">
        <f t="shared" si="84"/>
        <v>0</v>
      </c>
      <c r="J327" s="126"/>
    </row>
    <row r="328" spans="1:10" x14ac:dyDescent="0.25">
      <c r="A328" s="135"/>
      <c r="B328" s="119">
        <v>0</v>
      </c>
      <c r="C328" s="119">
        <v>0</v>
      </c>
      <c r="D328" s="119">
        <v>0</v>
      </c>
      <c r="E328" s="119">
        <v>0</v>
      </c>
      <c r="F328" s="119">
        <v>0</v>
      </c>
      <c r="G328" s="119">
        <v>0</v>
      </c>
      <c r="H328" s="119">
        <v>0</v>
      </c>
      <c r="I328" s="119">
        <v>0</v>
      </c>
      <c r="J328" s="121"/>
    </row>
    <row r="329" spans="1:10" x14ac:dyDescent="0.25">
      <c r="A329" s="117" t="s">
        <v>47</v>
      </c>
      <c r="B329" s="119">
        <f>B286+B312+B323+B327</f>
        <v>67830565.189999998</v>
      </c>
      <c r="C329" s="119">
        <f t="shared" ref="C329:I329" si="85">C286+C312+C323+C327</f>
        <v>-1555088.0899999999</v>
      </c>
      <c r="D329" s="119">
        <f t="shared" si="85"/>
        <v>4586340.5500000007</v>
      </c>
      <c r="E329" s="119">
        <f t="shared" si="85"/>
        <v>3038456.0499999989</v>
      </c>
      <c r="F329" s="119">
        <f t="shared" si="85"/>
        <v>1547884.4999999991</v>
      </c>
      <c r="G329" s="119">
        <f t="shared" si="85"/>
        <v>70869021.239999995</v>
      </c>
      <c r="H329" s="119">
        <f t="shared" si="85"/>
        <v>-7203.5899999989197</v>
      </c>
      <c r="I329" s="119">
        <f t="shared" si="85"/>
        <v>70861817.650000006</v>
      </c>
      <c r="J329" s="151" t="s">
        <v>693</v>
      </c>
    </row>
    <row r="330" spans="1:10" x14ac:dyDescent="0.25">
      <c r="A330" s="135"/>
      <c r="B330" s="125"/>
      <c r="C330" s="125"/>
      <c r="D330" s="125"/>
      <c r="E330" s="125"/>
      <c r="F330" s="125"/>
      <c r="G330" s="125"/>
      <c r="H330" s="125"/>
      <c r="I330" s="125"/>
      <c r="J330" s="121"/>
    </row>
    <row r="331" spans="1:10" ht="15.75" thickBot="1" x14ac:dyDescent="0.3">
      <c r="A331" s="117" t="s">
        <v>48</v>
      </c>
      <c r="B331" s="152">
        <f>B280-B329</f>
        <v>-15220019.329999968</v>
      </c>
      <c r="C331" s="152">
        <f t="shared" ref="C331:I331" si="86">C280-C329</f>
        <v>33183366.199999969</v>
      </c>
      <c r="D331" s="152">
        <f t="shared" si="86"/>
        <v>-37902810.140000001</v>
      </c>
      <c r="E331" s="152">
        <f t="shared" si="86"/>
        <v>-24834468.589999996</v>
      </c>
      <c r="F331" s="152">
        <f t="shared" si="86"/>
        <v>-13068341.549999997</v>
      </c>
      <c r="G331" s="152">
        <f t="shared" si="86"/>
        <v>-40054487.919999972</v>
      </c>
      <c r="H331" s="152">
        <f t="shared" si="86"/>
        <v>20115024.649999984</v>
      </c>
      <c r="I331" s="152">
        <f t="shared" si="86"/>
        <v>-19939463.269999996</v>
      </c>
      <c r="J331" s="153" t="s">
        <v>694</v>
      </c>
    </row>
    <row r="332" spans="1:10" ht="15.75" thickTop="1" x14ac:dyDescent="0.25">
      <c r="I332" s="154">
        <f>'Unallocated Summary'!F48-I331</f>
        <v>-7.4505805969238281E-8</v>
      </c>
      <c r="J332" s="121"/>
    </row>
    <row r="333" spans="1:10" x14ac:dyDescent="0.25">
      <c r="A333" s="141">
        <v>0</v>
      </c>
      <c r="B333" s="141">
        <v>0</v>
      </c>
      <c r="C333" s="141">
        <v>0</v>
      </c>
      <c r="D333" s="141">
        <v>0</v>
      </c>
      <c r="E333" s="141">
        <v>0</v>
      </c>
      <c r="F333" s="141">
        <v>0</v>
      </c>
      <c r="G333" s="141">
        <v>0</v>
      </c>
      <c r="H333" s="141">
        <v>0</v>
      </c>
      <c r="I333" s="141"/>
      <c r="J333" s="121"/>
    </row>
    <row r="334" spans="1:10" x14ac:dyDescent="0.25">
      <c r="B334" s="141"/>
      <c r="C334" s="141"/>
      <c r="D334" s="141"/>
      <c r="E334" s="141"/>
      <c r="F334" s="141"/>
      <c r="G334" s="141"/>
      <c r="H334" s="141"/>
      <c r="I334" s="14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BC38B2DC38974FA80EA0610F2FDB58" ma:contentTypeVersion="28" ma:contentTypeDescription="" ma:contentTypeScope="" ma:versionID="b98c35cf087568cefbf2e01f28e1b0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2022-03-02T08:00:00+00:00</OpenedDate>
    <SignificantOrder xmlns="dc463f71-b30c-4ab2-9473-d307f9d35888">false</SignificantOrder>
    <Date1 xmlns="dc463f71-b30c-4ab2-9473-d307f9d35888">2022-03-02T08:00:00+00:00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E92432B-C6DC-491E-B6C2-BFE2D20B4618}"/>
</file>

<file path=customXml/itemProps2.xml><?xml version="1.0" encoding="utf-8"?>
<ds:datastoreItem xmlns:ds="http://schemas.openxmlformats.org/officeDocument/2006/customXml" ds:itemID="{2C0CF58B-D00E-47B0-90A7-351673562D68}"/>
</file>

<file path=customXml/itemProps3.xml><?xml version="1.0" encoding="utf-8"?>
<ds:datastoreItem xmlns:ds="http://schemas.openxmlformats.org/officeDocument/2006/customXml" ds:itemID="{BBABF889-F34B-421C-A52B-7CBF662C42A1}"/>
</file>

<file path=customXml/itemProps4.xml><?xml version="1.0" encoding="utf-8"?>
<ds:datastoreItem xmlns:ds="http://schemas.openxmlformats.org/officeDocument/2006/customXml" ds:itemID="{8B1CD1EF-92BD-4F09-A6DF-79CA92010F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DiMasso, James</cp:lastModifiedBy>
  <dcterms:created xsi:type="dcterms:W3CDTF">2022-02-17T00:56:41Z</dcterms:created>
  <dcterms:modified xsi:type="dcterms:W3CDTF">2022-02-17T00:59:31Z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0x0101006E56B4D1795A2E4DB2F0B01679ED314A0044BC38B2DC38974FA80EA0610F2FDB58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