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sion\Accounting\WUTC\2021\4183 SeaTac\Disposal Increase\"/>
    </mc:Choice>
  </mc:AlternateContent>
  <xr:revisionPtr revIDLastSave="0" documentId="13_ncr:1_{52FF82F9-2260-4838-B1E2-758F0359BFDF}" xr6:coauthVersionLast="46" xr6:coauthVersionMax="46" xr10:uidLastSave="{00000000-0000-0000-0000-000000000000}"/>
  <bookViews>
    <workbookView xWindow="2352" yWindow="2472" windowWidth="17280" windowHeight="8964" activeTab="1" xr2:uid="{4CBCD0EE-9B33-4F3A-ADAE-7CAFA798A5A5}"/>
  </bookViews>
  <sheets>
    <sheet name="References" sheetId="4" r:id="rId1"/>
    <sheet name="Staff Calcs " sheetId="7" r:id="rId2"/>
    <sheet name="Tariff Changes" sheetId="9" r:id="rId3"/>
    <sheet name="Disposal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4" l="1"/>
  <c r="B60" i="4"/>
  <c r="O21" i="7"/>
  <c r="I21" i="7"/>
  <c r="H21" i="7"/>
  <c r="O39" i="7"/>
  <c r="H39" i="7"/>
  <c r="O50" i="7"/>
  <c r="H50" i="7"/>
  <c r="F21" i="7"/>
  <c r="F50" i="7"/>
  <c r="F39" i="7"/>
  <c r="D144" i="7"/>
  <c r="B55" i="4"/>
  <c r="G52" i="4"/>
  <c r="C66" i="9"/>
  <c r="C67" i="9"/>
  <c r="C68" i="9"/>
  <c r="C65" i="9"/>
  <c r="C23" i="9"/>
  <c r="C80" i="9"/>
  <c r="C79" i="9"/>
  <c r="C112" i="9"/>
  <c r="C111" i="9"/>
  <c r="C110" i="9"/>
  <c r="C109" i="9"/>
  <c r="C107" i="9"/>
  <c r="C108" i="9"/>
  <c r="C106" i="9"/>
  <c r="C145" i="9"/>
  <c r="C146" i="9"/>
  <c r="C147" i="9"/>
  <c r="C148" i="9"/>
  <c r="C149" i="9"/>
  <c r="C144" i="9"/>
  <c r="C138" i="9"/>
  <c r="C139" i="9"/>
  <c r="C140" i="9"/>
  <c r="C141" i="9"/>
  <c r="C142" i="9"/>
  <c r="C137" i="9"/>
  <c r="C132" i="9"/>
  <c r="C133" i="9"/>
  <c r="C134" i="9"/>
  <c r="C131" i="9"/>
  <c r="C127" i="9"/>
  <c r="C128" i="9"/>
  <c r="C129" i="9"/>
  <c r="C126" i="9"/>
  <c r="C120" i="9"/>
  <c r="C121" i="9"/>
  <c r="C119" i="9"/>
  <c r="C116" i="9"/>
  <c r="C117" i="9"/>
  <c r="C115" i="9"/>
  <c r="C104" i="9"/>
  <c r="C99" i="9"/>
  <c r="C100" i="9"/>
  <c r="C101" i="9"/>
  <c r="C102" i="9"/>
  <c r="C103" i="9"/>
  <c r="C98" i="9"/>
  <c r="C96" i="9"/>
  <c r="C97" i="9"/>
  <c r="C95" i="9"/>
  <c r="C88" i="9"/>
  <c r="C89" i="9"/>
  <c r="C90" i="9"/>
  <c r="C91" i="9"/>
  <c r="C92" i="9"/>
  <c r="C93" i="9"/>
  <c r="C87" i="9"/>
  <c r="C86" i="9"/>
  <c r="C85" i="9"/>
  <c r="C84" i="9"/>
  <c r="C72" i="9"/>
  <c r="C73" i="9"/>
  <c r="C74" i="9"/>
  <c r="C75" i="9"/>
  <c r="C76" i="9"/>
  <c r="C71" i="9"/>
  <c r="C61" i="9"/>
  <c r="C62" i="9"/>
  <c r="C63" i="9"/>
  <c r="C60" i="9"/>
  <c r="C52" i="9"/>
  <c r="C53" i="9"/>
  <c r="C54" i="9"/>
  <c r="C55" i="9"/>
  <c r="C56" i="9"/>
  <c r="C57" i="9"/>
  <c r="C51" i="9"/>
  <c r="C40" i="9"/>
  <c r="C41" i="9"/>
  <c r="C42" i="9"/>
  <c r="C43" i="9"/>
  <c r="C44" i="9"/>
  <c r="C45" i="9"/>
  <c r="C46" i="9"/>
  <c r="C47" i="9"/>
  <c r="C48" i="9"/>
  <c r="C49" i="9"/>
  <c r="C39" i="9"/>
  <c r="C36" i="9"/>
  <c r="C37" i="9"/>
  <c r="C35" i="9"/>
  <c r="C32" i="9"/>
  <c r="C33" i="9"/>
  <c r="C34" i="9"/>
  <c r="C31" i="9"/>
  <c r="C30" i="9"/>
  <c r="C29" i="9"/>
  <c r="C28" i="9"/>
  <c r="C27" i="9"/>
  <c r="C26" i="9"/>
  <c r="C20" i="9"/>
  <c r="C15" i="9"/>
  <c r="C16" i="9"/>
  <c r="C17" i="9"/>
  <c r="C14" i="9"/>
  <c r="C13" i="9"/>
  <c r="C12" i="9"/>
  <c r="C9" i="9"/>
  <c r="C10" i="9"/>
  <c r="C11" i="9"/>
  <c r="C8" i="9"/>
  <c r="E130" i="9"/>
  <c r="E118" i="9"/>
  <c r="E50" i="9"/>
  <c r="D143" i="7" l="1"/>
  <c r="G134" i="7" l="1"/>
  <c r="G135" i="7"/>
  <c r="G136" i="7"/>
  <c r="G133" i="7"/>
  <c r="H133" i="7" s="1"/>
  <c r="F136" i="7"/>
  <c r="H135" i="7"/>
  <c r="F135" i="7"/>
  <c r="H134" i="7"/>
  <c r="F134" i="7"/>
  <c r="F133" i="7"/>
  <c r="G128" i="7"/>
  <c r="G129" i="7"/>
  <c r="H129" i="7" s="1"/>
  <c r="G130" i="7"/>
  <c r="G131" i="7"/>
  <c r="H131" i="7" s="1"/>
  <c r="G132" i="7"/>
  <c r="H132" i="7" s="1"/>
  <c r="G127" i="7"/>
  <c r="H127" i="7" s="1"/>
  <c r="F132" i="7"/>
  <c r="F131" i="7"/>
  <c r="F130" i="7"/>
  <c r="F129" i="7"/>
  <c r="H128" i="7"/>
  <c r="F128" i="7"/>
  <c r="F127" i="7"/>
  <c r="F126" i="7"/>
  <c r="F125" i="7"/>
  <c r="F124" i="7"/>
  <c r="F123" i="7"/>
  <c r="F84" i="7"/>
  <c r="F83" i="7"/>
  <c r="F82" i="7"/>
  <c r="F81" i="7"/>
  <c r="F80" i="7"/>
  <c r="F79" i="7"/>
  <c r="F78" i="7"/>
  <c r="B48" i="4" l="1"/>
  <c r="G57" i="7"/>
  <c r="G47" i="7"/>
  <c r="G48" i="7"/>
  <c r="G46" i="7"/>
  <c r="F47" i="7"/>
  <c r="O47" i="7" s="1"/>
  <c r="G66" i="7"/>
  <c r="H66" i="7" s="1"/>
  <c r="F66" i="7"/>
  <c r="G65" i="7"/>
  <c r="F65" i="7"/>
  <c r="G64" i="7"/>
  <c r="H64" i="7" s="1"/>
  <c r="F64" i="7"/>
  <c r="G41" i="7"/>
  <c r="F41" i="7"/>
  <c r="O41" i="7" s="1"/>
  <c r="G62" i="7"/>
  <c r="F62" i="7"/>
  <c r="G40" i="7"/>
  <c r="F40" i="7"/>
  <c r="O40" i="7" s="1"/>
  <c r="F107" i="7"/>
  <c r="F35" i="7"/>
  <c r="G35" i="7"/>
  <c r="F34" i="7"/>
  <c r="O34" i="7" s="1"/>
  <c r="G98" i="7"/>
  <c r="H98" i="7" s="1"/>
  <c r="G97" i="7"/>
  <c r="F98" i="7"/>
  <c r="F97" i="7"/>
  <c r="G24" i="7"/>
  <c r="F24" i="7"/>
  <c r="O24" i="7" s="1"/>
  <c r="E57" i="7"/>
  <c r="F57" i="7" s="1"/>
  <c r="H40" i="7" l="1"/>
  <c r="H41" i="7"/>
  <c r="H65" i="7"/>
  <c r="H97" i="7"/>
  <c r="H47" i="7"/>
  <c r="H62" i="7"/>
  <c r="H24" i="7"/>
  <c r="G47" i="4" l="1"/>
  <c r="F42" i="7"/>
  <c r="F46" i="7"/>
  <c r="F48" i="7"/>
  <c r="F27" i="7"/>
  <c r="F28" i="7"/>
  <c r="F29" i="7"/>
  <c r="F30" i="7"/>
  <c r="F31" i="7"/>
  <c r="F32" i="7"/>
  <c r="F33" i="7"/>
  <c r="F36" i="7"/>
  <c r="B54" i="4" l="1"/>
  <c r="B49" i="4"/>
  <c r="B52" i="4" s="1"/>
  <c r="C48" i="4"/>
  <c r="C47" i="4"/>
  <c r="C49" i="4" l="1"/>
  <c r="G101" i="7" l="1"/>
  <c r="G100" i="7"/>
  <c r="F101" i="7"/>
  <c r="F100" i="7"/>
  <c r="G99" i="7"/>
  <c r="F99" i="7"/>
  <c r="H99" i="7" l="1"/>
  <c r="H100" i="7"/>
  <c r="H101" i="7"/>
  <c r="G119" i="7"/>
  <c r="G120" i="7"/>
  <c r="G121" i="7"/>
  <c r="G122" i="7"/>
  <c r="G118" i="7"/>
  <c r="G117" i="7"/>
  <c r="G114" i="7"/>
  <c r="G115" i="7"/>
  <c r="G116" i="7"/>
  <c r="G113" i="7"/>
  <c r="G112" i="7"/>
  <c r="G111" i="7"/>
  <c r="G110" i="7"/>
  <c r="G107" i="7" s="1"/>
  <c r="H107" i="7" s="1"/>
  <c r="G109" i="7"/>
  <c r="G108" i="7"/>
  <c r="G106" i="7"/>
  <c r="G105" i="7"/>
  <c r="G103" i="7"/>
  <c r="G104" i="7"/>
  <c r="G102" i="7"/>
  <c r="G96" i="7"/>
  <c r="G95" i="7"/>
  <c r="G91" i="7"/>
  <c r="G92" i="7"/>
  <c r="G93" i="7"/>
  <c r="G94" i="7"/>
  <c r="G90" i="7"/>
  <c r="G89" i="7"/>
  <c r="G86" i="7"/>
  <c r="G124" i="7" s="1"/>
  <c r="H124" i="7" s="1"/>
  <c r="G87" i="7"/>
  <c r="G125" i="7" s="1"/>
  <c r="H125" i="7" s="1"/>
  <c r="G88" i="7"/>
  <c r="G126" i="7" s="1"/>
  <c r="H126" i="7" s="1"/>
  <c r="G85" i="7"/>
  <c r="G123" i="7" s="1"/>
  <c r="H123" i="7" s="1"/>
  <c r="G74" i="7"/>
  <c r="G81" i="7" s="1"/>
  <c r="H81" i="7" s="1"/>
  <c r="G75" i="7"/>
  <c r="G82" i="7" s="1"/>
  <c r="H82" i="7" s="1"/>
  <c r="G76" i="7"/>
  <c r="G83" i="7" s="1"/>
  <c r="H83" i="7" s="1"/>
  <c r="G77" i="7"/>
  <c r="G84" i="7" s="1"/>
  <c r="H84" i="7" s="1"/>
  <c r="G73" i="7"/>
  <c r="G80" i="7" s="1"/>
  <c r="H80" i="7" s="1"/>
  <c r="G72" i="7"/>
  <c r="G79" i="7" s="1"/>
  <c r="H79" i="7" s="1"/>
  <c r="G71" i="7"/>
  <c r="G78" i="7" s="1"/>
  <c r="H78" i="7" s="1"/>
  <c r="G70" i="7"/>
  <c r="G69" i="7"/>
  <c r="G68" i="7"/>
  <c r="G67" i="7"/>
  <c r="G63" i="7"/>
  <c r="G60" i="7"/>
  <c r="G59" i="7"/>
  <c r="G58" i="7"/>
  <c r="G56" i="7"/>
  <c r="G55" i="7"/>
  <c r="G54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6" i="7"/>
  <c r="F105" i="7"/>
  <c r="F104" i="7"/>
  <c r="F103" i="7"/>
  <c r="H103" i="7" s="1"/>
  <c r="F102" i="7"/>
  <c r="F96" i="7"/>
  <c r="F95" i="7"/>
  <c r="F94" i="7"/>
  <c r="F93" i="7"/>
  <c r="F92" i="7"/>
  <c r="F91" i="7"/>
  <c r="F90" i="7"/>
  <c r="F89" i="7"/>
  <c r="F88" i="7"/>
  <c r="F87" i="7"/>
  <c r="F86" i="7"/>
  <c r="F85" i="7"/>
  <c r="F77" i="7"/>
  <c r="F76" i="7"/>
  <c r="F75" i="7"/>
  <c r="F74" i="7"/>
  <c r="F73" i="7"/>
  <c r="F72" i="7"/>
  <c r="F71" i="7"/>
  <c r="F70" i="7"/>
  <c r="F69" i="7"/>
  <c r="F68" i="7"/>
  <c r="F67" i="7"/>
  <c r="F63" i="7"/>
  <c r="F60" i="7"/>
  <c r="F59" i="7"/>
  <c r="E55" i="7"/>
  <c r="F55" i="7" s="1"/>
  <c r="E54" i="7"/>
  <c r="F54" i="7" s="1"/>
  <c r="H68" i="7" l="1"/>
  <c r="H72" i="7"/>
  <c r="H76" i="7"/>
  <c r="H87" i="7"/>
  <c r="H113" i="7"/>
  <c r="H121" i="7"/>
  <c r="H115" i="7"/>
  <c r="H106" i="7"/>
  <c r="H111" i="7"/>
  <c r="H92" i="7"/>
  <c r="H94" i="7"/>
  <c r="H109" i="7"/>
  <c r="H117" i="7"/>
  <c r="H120" i="7"/>
  <c r="H60" i="7"/>
  <c r="H91" i="7"/>
  <c r="H104" i="7"/>
  <c r="H114" i="7"/>
  <c r="H96" i="7"/>
  <c r="H110" i="7"/>
  <c r="H116" i="7"/>
  <c r="H118" i="7"/>
  <c r="H119" i="7"/>
  <c r="H95" i="7"/>
  <c r="H88" i="7"/>
  <c r="H112" i="7"/>
  <c r="H90" i="7"/>
  <c r="H108" i="7"/>
  <c r="H93" i="7"/>
  <c r="H122" i="7"/>
  <c r="H102" i="7"/>
  <c r="H105" i="7"/>
  <c r="H59" i="7"/>
  <c r="H70" i="7"/>
  <c r="H74" i="7"/>
  <c r="H85" i="7"/>
  <c r="H89" i="7"/>
  <c r="H67" i="7"/>
  <c r="H71" i="7"/>
  <c r="H75" i="7"/>
  <c r="H86" i="7"/>
  <c r="H63" i="7"/>
  <c r="H69" i="7"/>
  <c r="H73" i="7"/>
  <c r="H77" i="7"/>
  <c r="H54" i="7"/>
  <c r="H55" i="7"/>
  <c r="G32" i="7" l="1"/>
  <c r="H32" i="7" l="1"/>
  <c r="O32" i="7"/>
  <c r="G36" i="7" l="1"/>
  <c r="G28" i="7"/>
  <c r="G29" i="7"/>
  <c r="G30" i="7"/>
  <c r="G31" i="7"/>
  <c r="G33" i="7"/>
  <c r="G34" i="7" s="1"/>
  <c r="H34" i="7" s="1"/>
  <c r="G27" i="7"/>
  <c r="G19" i="7"/>
  <c r="G18" i="7"/>
  <c r="G17" i="7"/>
  <c r="G14" i="7"/>
  <c r="G13" i="7"/>
  <c r="G9" i="7"/>
  <c r="G8" i="7"/>
  <c r="G7" i="7"/>
  <c r="G6" i="7"/>
  <c r="O19" i="7"/>
  <c r="O18" i="7"/>
  <c r="O17" i="7"/>
  <c r="O16" i="7"/>
  <c r="G16" i="7"/>
  <c r="O14" i="7"/>
  <c r="O13" i="7"/>
  <c r="O12" i="7"/>
  <c r="G12" i="7"/>
  <c r="O11" i="7"/>
  <c r="G11" i="7"/>
  <c r="O33" i="7" l="1"/>
  <c r="O35" i="7"/>
  <c r="O36" i="7"/>
  <c r="O6" i="7"/>
  <c r="D39" i="7"/>
  <c r="H36" i="7"/>
  <c r="H35" i="7"/>
  <c r="H33" i="7"/>
  <c r="H27" i="7" l="1"/>
  <c r="H28" i="7"/>
  <c r="H31" i="7"/>
  <c r="H30" i="7"/>
  <c r="H29" i="7"/>
  <c r="O31" i="7"/>
  <c r="O30" i="7"/>
  <c r="O29" i="7"/>
  <c r="O28" i="7"/>
  <c r="O27" i="7"/>
  <c r="G42" i="7" l="1"/>
  <c r="D50" i="7" l="1"/>
  <c r="G5" i="7"/>
  <c r="G4" i="7"/>
  <c r="G3" i="7"/>
  <c r="D21" i="7" l="1"/>
  <c r="D51" i="7" s="1"/>
  <c r="G2" i="7" l="1"/>
  <c r="O9" i="7" l="1"/>
  <c r="O8" i="7"/>
  <c r="O7" i="7"/>
  <c r="O4" i="7"/>
  <c r="O5" i="7"/>
  <c r="O3" i="7" l="1"/>
  <c r="B51" i="4" l="1"/>
  <c r="O2" i="7" l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9" i="4" l="1"/>
  <c r="B8" i="4"/>
  <c r="B7" i="4"/>
  <c r="E3" i="7" s="1"/>
  <c r="F3" i="7" s="1"/>
  <c r="E58" i="7" l="1"/>
  <c r="F58" i="7" s="1"/>
  <c r="H58" i="7" s="1"/>
  <c r="E14" i="7"/>
  <c r="F14" i="7" s="1"/>
  <c r="H14" i="7" s="1"/>
  <c r="E16" i="7"/>
  <c r="F16" i="7" s="1"/>
  <c r="H16" i="7" s="1"/>
  <c r="E17" i="7"/>
  <c r="F17" i="7" s="1"/>
  <c r="H17" i="7" s="1"/>
  <c r="E7" i="7"/>
  <c r="F7" i="7" s="1"/>
  <c r="H7" i="7" s="1"/>
  <c r="E12" i="7"/>
  <c r="F12" i="7" s="1"/>
  <c r="H12" i="7" s="1"/>
  <c r="E11" i="7"/>
  <c r="F11" i="7" s="1"/>
  <c r="H11" i="7" s="1"/>
  <c r="E18" i="7"/>
  <c r="F18" i="7" s="1"/>
  <c r="H18" i="7" s="1"/>
  <c r="E13" i="7"/>
  <c r="F13" i="7" s="1"/>
  <c r="H13" i="7" s="1"/>
  <c r="E56" i="7"/>
  <c r="F56" i="7" s="1"/>
  <c r="H56" i="7" s="1"/>
  <c r="E19" i="7"/>
  <c r="F19" i="7" s="1"/>
  <c r="H19" i="7" s="1"/>
  <c r="E9" i="7"/>
  <c r="F9" i="7" s="1"/>
  <c r="H9" i="7" s="1"/>
  <c r="E6" i="7"/>
  <c r="F6" i="7" s="1"/>
  <c r="H6" i="7" s="1"/>
  <c r="E4" i="7"/>
  <c r="F4" i="7" s="1"/>
  <c r="E8" i="7"/>
  <c r="F8" i="7" s="1"/>
  <c r="H8" i="7" s="1"/>
  <c r="E2" i="7"/>
  <c r="F2" i="7" s="1"/>
  <c r="H2" i="7" s="1"/>
  <c r="E5" i="7"/>
  <c r="G50" i="4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B53" i="4" l="1"/>
  <c r="F5" i="7"/>
  <c r="H5" i="7" s="1"/>
  <c r="H3" i="7"/>
  <c r="O42" i="7"/>
  <c r="H42" i="7"/>
  <c r="H46" i="7"/>
  <c r="O46" i="7"/>
  <c r="H4" i="7"/>
  <c r="O48" i="7"/>
  <c r="H48" i="7"/>
  <c r="H130" i="7"/>
  <c r="T138" i="7" l="1"/>
  <c r="H57" i="7"/>
  <c r="F51" i="7"/>
  <c r="D145" i="7" s="1"/>
  <c r="O51" i="7" l="1"/>
  <c r="H51" i="7"/>
  <c r="D146" i="7" s="1"/>
  <c r="I135" i="7" l="1"/>
  <c r="J135" i="7" s="1"/>
  <c r="K135" i="7" s="1"/>
  <c r="L135" i="7" s="1"/>
  <c r="I134" i="7"/>
  <c r="J134" i="7" s="1"/>
  <c r="K134" i="7" s="1"/>
  <c r="L134" i="7" s="1"/>
  <c r="I133" i="7"/>
  <c r="J133" i="7" s="1"/>
  <c r="K133" i="7" s="1"/>
  <c r="L133" i="7" s="1"/>
  <c r="I132" i="7"/>
  <c r="J132" i="7" s="1"/>
  <c r="K132" i="7" s="1"/>
  <c r="L132" i="7" s="1"/>
  <c r="I131" i="7"/>
  <c r="J131" i="7" s="1"/>
  <c r="K131" i="7" s="1"/>
  <c r="L131" i="7" s="1"/>
  <c r="I130" i="7"/>
  <c r="J130" i="7" s="1"/>
  <c r="K130" i="7" s="1"/>
  <c r="L130" i="7" s="1"/>
  <c r="I129" i="7"/>
  <c r="J129" i="7" s="1"/>
  <c r="K129" i="7" s="1"/>
  <c r="L129" i="7" s="1"/>
  <c r="I128" i="7"/>
  <c r="J128" i="7" s="1"/>
  <c r="K128" i="7" s="1"/>
  <c r="L128" i="7" s="1"/>
  <c r="I127" i="7"/>
  <c r="J127" i="7" s="1"/>
  <c r="K127" i="7" s="1"/>
  <c r="L127" i="7" s="1"/>
  <c r="I126" i="7"/>
  <c r="J126" i="7" s="1"/>
  <c r="K126" i="7" s="1"/>
  <c r="L126" i="7" s="1"/>
  <c r="I125" i="7"/>
  <c r="J125" i="7" s="1"/>
  <c r="K125" i="7" s="1"/>
  <c r="L125" i="7" s="1"/>
  <c r="I124" i="7"/>
  <c r="J124" i="7" s="1"/>
  <c r="K124" i="7" s="1"/>
  <c r="L124" i="7" s="1"/>
  <c r="I123" i="7"/>
  <c r="J123" i="7" s="1"/>
  <c r="K123" i="7" s="1"/>
  <c r="L123" i="7" s="1"/>
  <c r="I80" i="7"/>
  <c r="J80" i="7" s="1"/>
  <c r="K80" i="7" s="1"/>
  <c r="L80" i="7" s="1"/>
  <c r="I83" i="7"/>
  <c r="J83" i="7" s="1"/>
  <c r="K83" i="7" s="1"/>
  <c r="L83" i="7" s="1"/>
  <c r="I81" i="7"/>
  <c r="J81" i="7" s="1"/>
  <c r="K81" i="7" s="1"/>
  <c r="L81" i="7" s="1"/>
  <c r="I79" i="7"/>
  <c r="J79" i="7" s="1"/>
  <c r="K79" i="7" s="1"/>
  <c r="L79" i="7" s="1"/>
  <c r="I84" i="7"/>
  <c r="J84" i="7" s="1"/>
  <c r="K84" i="7" s="1"/>
  <c r="L84" i="7" s="1"/>
  <c r="I82" i="7"/>
  <c r="J82" i="7" s="1"/>
  <c r="K82" i="7" s="1"/>
  <c r="L82" i="7" s="1"/>
  <c r="I78" i="7"/>
  <c r="J78" i="7" s="1"/>
  <c r="K78" i="7" s="1"/>
  <c r="L78" i="7" s="1"/>
  <c r="I64" i="7"/>
  <c r="J64" i="7" s="1"/>
  <c r="K64" i="7" s="1"/>
  <c r="L64" i="7" s="1"/>
  <c r="I66" i="7"/>
  <c r="J66" i="7" s="1"/>
  <c r="K66" i="7" s="1"/>
  <c r="L66" i="7" s="1"/>
  <c r="I65" i="7"/>
  <c r="J65" i="7" s="1"/>
  <c r="K65" i="7" s="1"/>
  <c r="L65" i="7" s="1"/>
  <c r="I41" i="7"/>
  <c r="J41" i="7" s="1"/>
  <c r="K41" i="7" s="1"/>
  <c r="L41" i="7" s="1"/>
  <c r="I47" i="7"/>
  <c r="J47" i="7" s="1"/>
  <c r="K47" i="7" s="1"/>
  <c r="I62" i="7"/>
  <c r="J62" i="7" s="1"/>
  <c r="K62" i="7" s="1"/>
  <c r="L62" i="7" s="1"/>
  <c r="I40" i="7"/>
  <c r="I34" i="7"/>
  <c r="J34" i="7" s="1"/>
  <c r="K34" i="7" s="1"/>
  <c r="I107" i="7"/>
  <c r="J107" i="7" s="1"/>
  <c r="K107" i="7" s="1"/>
  <c r="L107" i="7" s="1"/>
  <c r="I98" i="7"/>
  <c r="J98" i="7" s="1"/>
  <c r="K98" i="7" s="1"/>
  <c r="L98" i="7" s="1"/>
  <c r="I97" i="7"/>
  <c r="J97" i="7" s="1"/>
  <c r="K97" i="7" s="1"/>
  <c r="L97" i="7" s="1"/>
  <c r="I24" i="7"/>
  <c r="I57" i="7"/>
  <c r="J57" i="7" s="1"/>
  <c r="K57" i="7" s="1"/>
  <c r="L57" i="7" s="1"/>
  <c r="N57" i="7" s="1"/>
  <c r="I2" i="7"/>
  <c r="J2" i="7" s="1"/>
  <c r="K2" i="7" s="1"/>
  <c r="L2" i="7" s="1"/>
  <c r="D8" i="9" s="1"/>
  <c r="E8" i="9" s="1"/>
  <c r="I101" i="7"/>
  <c r="J101" i="7" s="1"/>
  <c r="K101" i="7" s="1"/>
  <c r="L101" i="7" s="1"/>
  <c r="I100" i="7"/>
  <c r="J100" i="7" s="1"/>
  <c r="K100" i="7" s="1"/>
  <c r="L100" i="7" s="1"/>
  <c r="I99" i="7"/>
  <c r="J99" i="7" s="1"/>
  <c r="K99" i="7" s="1"/>
  <c r="L99" i="7" s="1"/>
  <c r="I56" i="7"/>
  <c r="J56" i="7" s="1"/>
  <c r="K56" i="7" s="1"/>
  <c r="L56" i="7" s="1"/>
  <c r="I68" i="7"/>
  <c r="J68" i="7" s="1"/>
  <c r="K68" i="7" s="1"/>
  <c r="L68" i="7" s="1"/>
  <c r="D40" i="9" s="1"/>
  <c r="E40" i="9" s="1"/>
  <c r="I72" i="7"/>
  <c r="J72" i="7" s="1"/>
  <c r="K72" i="7" s="1"/>
  <c r="L72" i="7" s="1"/>
  <c r="D44" i="9" s="1"/>
  <c r="E44" i="9" s="1"/>
  <c r="I76" i="7"/>
  <c r="J76" i="7" s="1"/>
  <c r="K76" i="7" s="1"/>
  <c r="L76" i="7" s="1"/>
  <c r="I87" i="7"/>
  <c r="J87" i="7" s="1"/>
  <c r="K87" i="7" s="1"/>
  <c r="L87" i="7" s="1"/>
  <c r="I91" i="7"/>
  <c r="J91" i="7" s="1"/>
  <c r="K91" i="7" s="1"/>
  <c r="L91" i="7" s="1"/>
  <c r="I95" i="7"/>
  <c r="J95" i="7" s="1"/>
  <c r="K95" i="7" s="1"/>
  <c r="L95" i="7" s="1"/>
  <c r="I104" i="7"/>
  <c r="J104" i="7" s="1"/>
  <c r="K104" i="7" s="1"/>
  <c r="L104" i="7" s="1"/>
  <c r="I109" i="7"/>
  <c r="J109" i="7" s="1"/>
  <c r="K109" i="7" s="1"/>
  <c r="L109" i="7" s="1"/>
  <c r="I113" i="7"/>
  <c r="J113" i="7" s="1"/>
  <c r="K113" i="7" s="1"/>
  <c r="L113" i="7" s="1"/>
  <c r="I117" i="7"/>
  <c r="J117" i="7" s="1"/>
  <c r="K117" i="7" s="1"/>
  <c r="L117" i="7" s="1"/>
  <c r="I121" i="7"/>
  <c r="J121" i="7" s="1"/>
  <c r="K121" i="7" s="1"/>
  <c r="L121" i="7" s="1"/>
  <c r="I71" i="7"/>
  <c r="J71" i="7" s="1"/>
  <c r="K71" i="7" s="1"/>
  <c r="L71" i="7" s="1"/>
  <c r="D43" i="9" s="1"/>
  <c r="E43" i="9" s="1"/>
  <c r="I86" i="7"/>
  <c r="J86" i="7" s="1"/>
  <c r="K86" i="7" s="1"/>
  <c r="L86" i="7" s="1"/>
  <c r="I103" i="7"/>
  <c r="J103" i="7" s="1"/>
  <c r="K103" i="7" s="1"/>
  <c r="L103" i="7" s="1"/>
  <c r="I116" i="7"/>
  <c r="J116" i="7" s="1"/>
  <c r="K116" i="7" s="1"/>
  <c r="L116" i="7" s="1"/>
  <c r="I58" i="7"/>
  <c r="J58" i="7" s="1"/>
  <c r="K58" i="7" s="1"/>
  <c r="L58" i="7" s="1"/>
  <c r="N58" i="7" s="1"/>
  <c r="I63" i="7"/>
  <c r="J63" i="7" s="1"/>
  <c r="K63" i="7" s="1"/>
  <c r="L63" i="7" s="1"/>
  <c r="I69" i="7"/>
  <c r="J69" i="7" s="1"/>
  <c r="K69" i="7" s="1"/>
  <c r="L69" i="7" s="1"/>
  <c r="I73" i="7"/>
  <c r="J73" i="7" s="1"/>
  <c r="K73" i="7" s="1"/>
  <c r="L73" i="7" s="1"/>
  <c r="I77" i="7"/>
  <c r="J77" i="7" s="1"/>
  <c r="K77" i="7" s="1"/>
  <c r="L77" i="7" s="1"/>
  <c r="I88" i="7"/>
  <c r="J88" i="7" s="1"/>
  <c r="K88" i="7" s="1"/>
  <c r="L88" i="7" s="1"/>
  <c r="I92" i="7"/>
  <c r="J92" i="7" s="1"/>
  <c r="K92" i="7" s="1"/>
  <c r="L92" i="7" s="1"/>
  <c r="I96" i="7"/>
  <c r="J96" i="7" s="1"/>
  <c r="K96" i="7" s="1"/>
  <c r="L96" i="7" s="1"/>
  <c r="I105" i="7"/>
  <c r="J105" i="7" s="1"/>
  <c r="K105" i="7" s="1"/>
  <c r="L105" i="7" s="1"/>
  <c r="I110" i="7"/>
  <c r="J110" i="7" s="1"/>
  <c r="K110" i="7" s="1"/>
  <c r="L110" i="7" s="1"/>
  <c r="I114" i="7"/>
  <c r="J114" i="7" s="1"/>
  <c r="K114" i="7" s="1"/>
  <c r="L114" i="7" s="1"/>
  <c r="I118" i="7"/>
  <c r="J118" i="7" s="1"/>
  <c r="K118" i="7" s="1"/>
  <c r="L118" i="7" s="1"/>
  <c r="I122" i="7"/>
  <c r="J122" i="7" s="1"/>
  <c r="K122" i="7" s="1"/>
  <c r="L122" i="7" s="1"/>
  <c r="I60" i="7"/>
  <c r="J60" i="7" s="1"/>
  <c r="K60" i="7" s="1"/>
  <c r="L60" i="7" s="1"/>
  <c r="I90" i="7"/>
  <c r="J90" i="7" s="1"/>
  <c r="K90" i="7" s="1"/>
  <c r="L90" i="7" s="1"/>
  <c r="I112" i="7"/>
  <c r="J112" i="7" s="1"/>
  <c r="K112" i="7" s="1"/>
  <c r="L112" i="7" s="1"/>
  <c r="I59" i="7"/>
  <c r="J59" i="7" s="1"/>
  <c r="K59" i="7" s="1"/>
  <c r="L59" i="7" s="1"/>
  <c r="I70" i="7"/>
  <c r="J70" i="7" s="1"/>
  <c r="K70" i="7" s="1"/>
  <c r="L70" i="7" s="1"/>
  <c r="I74" i="7"/>
  <c r="J74" i="7" s="1"/>
  <c r="K74" i="7" s="1"/>
  <c r="L74" i="7" s="1"/>
  <c r="I85" i="7"/>
  <c r="J85" i="7" s="1"/>
  <c r="K85" i="7" s="1"/>
  <c r="L85" i="7" s="1"/>
  <c r="I89" i="7"/>
  <c r="J89" i="7" s="1"/>
  <c r="K89" i="7" s="1"/>
  <c r="L89" i="7" s="1"/>
  <c r="I93" i="7"/>
  <c r="J93" i="7" s="1"/>
  <c r="K93" i="7" s="1"/>
  <c r="L93" i="7" s="1"/>
  <c r="I102" i="7"/>
  <c r="J102" i="7" s="1"/>
  <c r="K102" i="7" s="1"/>
  <c r="L102" i="7" s="1"/>
  <c r="I106" i="7"/>
  <c r="J106" i="7" s="1"/>
  <c r="K106" i="7" s="1"/>
  <c r="L106" i="7" s="1"/>
  <c r="I111" i="7"/>
  <c r="J111" i="7" s="1"/>
  <c r="K111" i="7" s="1"/>
  <c r="L111" i="7" s="1"/>
  <c r="I115" i="7"/>
  <c r="J115" i="7" s="1"/>
  <c r="K115" i="7" s="1"/>
  <c r="L115" i="7" s="1"/>
  <c r="I119" i="7"/>
  <c r="J119" i="7" s="1"/>
  <c r="K119" i="7" s="1"/>
  <c r="L119" i="7" s="1"/>
  <c r="I67" i="7"/>
  <c r="J67" i="7" s="1"/>
  <c r="K67" i="7" s="1"/>
  <c r="L67" i="7" s="1"/>
  <c r="D39" i="9" s="1"/>
  <c r="E39" i="9" s="1"/>
  <c r="I75" i="7"/>
  <c r="J75" i="7" s="1"/>
  <c r="K75" i="7" s="1"/>
  <c r="L75" i="7" s="1"/>
  <c r="I94" i="7"/>
  <c r="J94" i="7" s="1"/>
  <c r="K94" i="7" s="1"/>
  <c r="L94" i="7" s="1"/>
  <c r="I108" i="7"/>
  <c r="J108" i="7" s="1"/>
  <c r="K108" i="7" s="1"/>
  <c r="L108" i="7" s="1"/>
  <c r="I120" i="7"/>
  <c r="J120" i="7" s="1"/>
  <c r="K120" i="7" s="1"/>
  <c r="L120" i="7" s="1"/>
  <c r="I55" i="7"/>
  <c r="J55" i="7" s="1"/>
  <c r="K55" i="7" s="1"/>
  <c r="L55" i="7" s="1"/>
  <c r="I54" i="7"/>
  <c r="J54" i="7" s="1"/>
  <c r="K54" i="7" s="1"/>
  <c r="L54" i="7" s="1"/>
  <c r="I19" i="7"/>
  <c r="J19" i="7" s="1"/>
  <c r="K19" i="7" s="1"/>
  <c r="L19" i="7" s="1"/>
  <c r="N19" i="7" s="1"/>
  <c r="P19" i="7" s="1"/>
  <c r="Q19" i="7" s="1"/>
  <c r="I32" i="7"/>
  <c r="J32" i="7" s="1"/>
  <c r="K32" i="7" s="1"/>
  <c r="L32" i="7" s="1"/>
  <c r="I16" i="7"/>
  <c r="J16" i="7" s="1"/>
  <c r="K16" i="7" s="1"/>
  <c r="L16" i="7" s="1"/>
  <c r="N16" i="7" s="1"/>
  <c r="P16" i="7" s="1"/>
  <c r="Q16" i="7" s="1"/>
  <c r="I12" i="7"/>
  <c r="J12" i="7" s="1"/>
  <c r="K12" i="7" s="1"/>
  <c r="L12" i="7" s="1"/>
  <c r="N12" i="7" s="1"/>
  <c r="P12" i="7" s="1"/>
  <c r="Q12" i="7" s="1"/>
  <c r="I17" i="7"/>
  <c r="J17" i="7" s="1"/>
  <c r="K17" i="7" s="1"/>
  <c r="L17" i="7" s="1"/>
  <c r="N17" i="7" s="1"/>
  <c r="P17" i="7" s="1"/>
  <c r="Q17" i="7" s="1"/>
  <c r="I13" i="7"/>
  <c r="J13" i="7" s="1"/>
  <c r="K13" i="7" s="1"/>
  <c r="L13" i="7" s="1"/>
  <c r="N13" i="7" s="1"/>
  <c r="P13" i="7" s="1"/>
  <c r="Q13" i="7" s="1"/>
  <c r="I18" i="7"/>
  <c r="J18" i="7" s="1"/>
  <c r="K18" i="7" s="1"/>
  <c r="L18" i="7" s="1"/>
  <c r="N18" i="7" s="1"/>
  <c r="P18" i="7" s="1"/>
  <c r="Q18" i="7" s="1"/>
  <c r="I14" i="7"/>
  <c r="J14" i="7" s="1"/>
  <c r="K14" i="7" s="1"/>
  <c r="L14" i="7" s="1"/>
  <c r="N14" i="7" s="1"/>
  <c r="P14" i="7" s="1"/>
  <c r="Q14" i="7" s="1"/>
  <c r="I11" i="7"/>
  <c r="J11" i="7" s="1"/>
  <c r="K11" i="7" s="1"/>
  <c r="L11" i="7" s="1"/>
  <c r="N11" i="7" s="1"/>
  <c r="P11" i="7" s="1"/>
  <c r="Q11" i="7" s="1"/>
  <c r="I6" i="7"/>
  <c r="J6" i="7" s="1"/>
  <c r="K6" i="7" s="1"/>
  <c r="L6" i="7" s="1"/>
  <c r="I33" i="7"/>
  <c r="J33" i="7" s="1"/>
  <c r="K33" i="7" s="1"/>
  <c r="L33" i="7" s="1"/>
  <c r="I35" i="7"/>
  <c r="J35" i="7" s="1"/>
  <c r="K35" i="7" s="1"/>
  <c r="L35" i="7" s="1"/>
  <c r="I36" i="7"/>
  <c r="J36" i="7" s="1"/>
  <c r="K36" i="7" s="1"/>
  <c r="L36" i="7" s="1"/>
  <c r="I31" i="7"/>
  <c r="J31" i="7" s="1"/>
  <c r="K31" i="7" s="1"/>
  <c r="L31" i="7" s="1"/>
  <c r="I27" i="7"/>
  <c r="J27" i="7" s="1"/>
  <c r="K27" i="7" s="1"/>
  <c r="L27" i="7" s="1"/>
  <c r="I28" i="7"/>
  <c r="J28" i="7" s="1"/>
  <c r="K28" i="7" s="1"/>
  <c r="L28" i="7" s="1"/>
  <c r="I29" i="7"/>
  <c r="J29" i="7" s="1"/>
  <c r="K29" i="7" s="1"/>
  <c r="L29" i="7" s="1"/>
  <c r="I30" i="7"/>
  <c r="J30" i="7" s="1"/>
  <c r="K30" i="7" s="1"/>
  <c r="L30" i="7" s="1"/>
  <c r="I8" i="7"/>
  <c r="J8" i="7" s="1"/>
  <c r="K8" i="7" s="1"/>
  <c r="L8" i="7" s="1"/>
  <c r="I4" i="7"/>
  <c r="J4" i="7" s="1"/>
  <c r="K4" i="7" s="1"/>
  <c r="L4" i="7" s="1"/>
  <c r="D10" i="9" s="1"/>
  <c r="E10" i="9" s="1"/>
  <c r="I5" i="7"/>
  <c r="J5" i="7" s="1"/>
  <c r="K5" i="7" s="1"/>
  <c r="L5" i="7" s="1"/>
  <c r="I46" i="7"/>
  <c r="J46" i="7" s="1"/>
  <c r="K46" i="7" s="1"/>
  <c r="L46" i="7" s="1"/>
  <c r="I7" i="7"/>
  <c r="J7" i="7" s="1"/>
  <c r="K7" i="7" s="1"/>
  <c r="L7" i="7" s="1"/>
  <c r="I42" i="7"/>
  <c r="J42" i="7" s="1"/>
  <c r="K42" i="7" s="1"/>
  <c r="L42" i="7" s="1"/>
  <c r="D30" i="9" s="1"/>
  <c r="E30" i="9" s="1"/>
  <c r="I9" i="7"/>
  <c r="J9" i="7" s="1"/>
  <c r="K9" i="7" s="1"/>
  <c r="L9" i="7" s="1"/>
  <c r="I3" i="7"/>
  <c r="J3" i="7" s="1"/>
  <c r="K3" i="7" s="1"/>
  <c r="I48" i="7"/>
  <c r="J48" i="7" s="1"/>
  <c r="K48" i="7" s="1"/>
  <c r="L48" i="7" s="1"/>
  <c r="J24" i="7" l="1"/>
  <c r="K24" i="7" s="1"/>
  <c r="I39" i="7"/>
  <c r="J40" i="7"/>
  <c r="K40" i="7" s="1"/>
  <c r="L40" i="7" s="1"/>
  <c r="I50" i="7"/>
  <c r="N9" i="7"/>
  <c r="P9" i="7" s="1"/>
  <c r="Q9" i="7" s="1"/>
  <c r="D17" i="9"/>
  <c r="E17" i="9" s="1"/>
  <c r="N29" i="7"/>
  <c r="P29" i="7" s="1"/>
  <c r="Q29" i="7" s="1"/>
  <c r="D89" i="9"/>
  <c r="E89" i="9" s="1"/>
  <c r="N108" i="7"/>
  <c r="D116" i="9"/>
  <c r="E116" i="9" s="1"/>
  <c r="N74" i="7"/>
  <c r="D46" i="9"/>
  <c r="E46" i="9" s="1"/>
  <c r="N92" i="7"/>
  <c r="D74" i="9"/>
  <c r="E74" i="9" s="1"/>
  <c r="N103" i="7"/>
  <c r="D107" i="9"/>
  <c r="E107" i="9" s="1"/>
  <c r="L34" i="7"/>
  <c r="D104" i="9" s="1"/>
  <c r="E104" i="9" s="1"/>
  <c r="N78" i="7"/>
  <c r="D51" i="9"/>
  <c r="E51" i="9" s="1"/>
  <c r="N81" i="7"/>
  <c r="D54" i="9"/>
  <c r="E54" i="9" s="1"/>
  <c r="N124" i="7"/>
  <c r="D66" i="9"/>
  <c r="E66" i="9" s="1"/>
  <c r="N128" i="7"/>
  <c r="D99" i="9"/>
  <c r="E99" i="9" s="1"/>
  <c r="N132" i="7"/>
  <c r="D103" i="9"/>
  <c r="E103" i="9" s="1"/>
  <c r="N28" i="7"/>
  <c r="P28" i="7" s="1"/>
  <c r="Q28" i="7" s="1"/>
  <c r="D88" i="9"/>
  <c r="E88" i="9" s="1"/>
  <c r="N35" i="7"/>
  <c r="P35" i="7" s="1"/>
  <c r="Q35" i="7" s="1"/>
  <c r="D109" i="9"/>
  <c r="E109" i="9" s="1"/>
  <c r="N54" i="7"/>
  <c r="D12" i="9"/>
  <c r="E12" i="9" s="1"/>
  <c r="N94" i="7"/>
  <c r="D76" i="9"/>
  <c r="E76" i="9" s="1"/>
  <c r="N115" i="7"/>
  <c r="D128" i="9"/>
  <c r="E128" i="9" s="1"/>
  <c r="N93" i="7"/>
  <c r="D75" i="9"/>
  <c r="E75" i="9" s="1"/>
  <c r="N70" i="7"/>
  <c r="D42" i="9"/>
  <c r="E42" i="9" s="1"/>
  <c r="N60" i="7"/>
  <c r="D26" i="9"/>
  <c r="E26" i="9" s="1"/>
  <c r="N110" i="7"/>
  <c r="D119" i="9"/>
  <c r="E119" i="9" s="1"/>
  <c r="N88" i="7"/>
  <c r="D63" i="9"/>
  <c r="E63" i="9" s="1"/>
  <c r="N63" i="7"/>
  <c r="D31" i="9"/>
  <c r="E31" i="9" s="1"/>
  <c r="N86" i="7"/>
  <c r="D61" i="9"/>
  <c r="E61" i="9" s="1"/>
  <c r="N113" i="7"/>
  <c r="D126" i="9"/>
  <c r="E126" i="9" s="1"/>
  <c r="N91" i="7"/>
  <c r="D73" i="9"/>
  <c r="E73" i="9" s="1"/>
  <c r="N101" i="7"/>
  <c r="D97" i="9"/>
  <c r="E97" i="9" s="1"/>
  <c r="N97" i="7"/>
  <c r="D85" i="9"/>
  <c r="E85" i="9" s="1"/>
  <c r="N40" i="7"/>
  <c r="P40" i="7" s="1"/>
  <c r="Q40" i="7" s="1"/>
  <c r="D27" i="9"/>
  <c r="E27" i="9" s="1"/>
  <c r="N65" i="7"/>
  <c r="D33" i="9"/>
  <c r="E33" i="9" s="1"/>
  <c r="N82" i="7"/>
  <c r="D55" i="9"/>
  <c r="E55" i="9" s="1"/>
  <c r="N83" i="7"/>
  <c r="D56" i="9"/>
  <c r="E56" i="9" s="1"/>
  <c r="N125" i="7"/>
  <c r="D67" i="9"/>
  <c r="E67" i="9" s="1"/>
  <c r="N129" i="7"/>
  <c r="D100" i="9"/>
  <c r="E100" i="9" s="1"/>
  <c r="N133" i="7"/>
  <c r="D131" i="9"/>
  <c r="E131" i="9" s="1"/>
  <c r="N119" i="7"/>
  <c r="D146" i="9"/>
  <c r="E146" i="9" s="1"/>
  <c r="D139" i="9"/>
  <c r="E139" i="9" s="1"/>
  <c r="N114" i="7"/>
  <c r="D127" i="9"/>
  <c r="E127" i="9" s="1"/>
  <c r="N117" i="7"/>
  <c r="D144" i="9"/>
  <c r="E144" i="9" s="1"/>
  <c r="D137" i="9"/>
  <c r="E137" i="9" s="1"/>
  <c r="L24" i="7"/>
  <c r="D84" i="9" s="1"/>
  <c r="E84" i="9" s="1"/>
  <c r="N48" i="7"/>
  <c r="P48" i="7" s="1"/>
  <c r="Q48" i="7" s="1"/>
  <c r="D37" i="9"/>
  <c r="E37" i="9" s="1"/>
  <c r="N27" i="7"/>
  <c r="P27" i="7" s="1"/>
  <c r="Q27" i="7" s="1"/>
  <c r="D87" i="9"/>
  <c r="E87" i="9" s="1"/>
  <c r="N111" i="7"/>
  <c r="D120" i="9"/>
  <c r="E120" i="9" s="1"/>
  <c r="N89" i="7"/>
  <c r="D71" i="9"/>
  <c r="E71" i="9" s="1"/>
  <c r="N59" i="7"/>
  <c r="D23" i="9"/>
  <c r="E23" i="9" s="1"/>
  <c r="N122" i="7"/>
  <c r="D149" i="9"/>
  <c r="E149" i="9" s="1"/>
  <c r="D142" i="9"/>
  <c r="E142" i="9" s="1"/>
  <c r="N105" i="7"/>
  <c r="D110" i="9"/>
  <c r="E110" i="9" s="1"/>
  <c r="N77" i="7"/>
  <c r="D49" i="9"/>
  <c r="E49" i="9" s="1"/>
  <c r="N109" i="7"/>
  <c r="D117" i="9"/>
  <c r="E117" i="9" s="1"/>
  <c r="N87" i="7"/>
  <c r="D62" i="9"/>
  <c r="E62" i="9" s="1"/>
  <c r="N56" i="7"/>
  <c r="D20" i="9"/>
  <c r="E20" i="9" s="1"/>
  <c r="N98" i="7"/>
  <c r="D86" i="9"/>
  <c r="E86" i="9" s="1"/>
  <c r="N62" i="7"/>
  <c r="D29" i="9"/>
  <c r="E29" i="9" s="1"/>
  <c r="N66" i="7"/>
  <c r="D34" i="9"/>
  <c r="E34" i="9" s="1"/>
  <c r="N84" i="7"/>
  <c r="D57" i="9"/>
  <c r="E57" i="9" s="1"/>
  <c r="N80" i="7"/>
  <c r="D53" i="9"/>
  <c r="E53" i="9" s="1"/>
  <c r="N126" i="7"/>
  <c r="D68" i="9"/>
  <c r="E68" i="9" s="1"/>
  <c r="N130" i="7"/>
  <c r="D101" i="9"/>
  <c r="E101" i="9" s="1"/>
  <c r="N134" i="7"/>
  <c r="D132" i="9"/>
  <c r="E132" i="9" s="1"/>
  <c r="N5" i="7"/>
  <c r="P5" i="7" s="1"/>
  <c r="Q5" i="7" s="1"/>
  <c r="D11" i="9"/>
  <c r="E11" i="9" s="1"/>
  <c r="N36" i="7"/>
  <c r="P36" i="7" s="1"/>
  <c r="Q36" i="7" s="1"/>
  <c r="D112" i="9"/>
  <c r="E112" i="9" s="1"/>
  <c r="N102" i="7"/>
  <c r="D106" i="9"/>
  <c r="E106" i="9" s="1"/>
  <c r="N90" i="7"/>
  <c r="D72" i="9"/>
  <c r="E72" i="9" s="1"/>
  <c r="N69" i="7"/>
  <c r="D41" i="9"/>
  <c r="E41" i="9" s="1"/>
  <c r="N95" i="7"/>
  <c r="D79" i="9"/>
  <c r="E79" i="9" s="1"/>
  <c r="N100" i="7"/>
  <c r="D96" i="9"/>
  <c r="E96" i="9" s="1"/>
  <c r="N41" i="7"/>
  <c r="P41" i="7" s="1"/>
  <c r="Q41" i="7" s="1"/>
  <c r="D28" i="9"/>
  <c r="E28" i="9" s="1"/>
  <c r="N7" i="7"/>
  <c r="P7" i="7" s="1"/>
  <c r="Q7" i="7" s="1"/>
  <c r="D15" i="9"/>
  <c r="E15" i="9" s="1"/>
  <c r="N8" i="7"/>
  <c r="P8" i="7" s="1"/>
  <c r="Q8" i="7" s="1"/>
  <c r="D16" i="9"/>
  <c r="E16" i="9" s="1"/>
  <c r="N33" i="7"/>
  <c r="P33" i="7" s="1"/>
  <c r="Q33" i="7" s="1"/>
  <c r="D93" i="9"/>
  <c r="E93" i="9" s="1"/>
  <c r="N55" i="7"/>
  <c r="D13" i="9"/>
  <c r="E13" i="9" s="1"/>
  <c r="N75" i="7"/>
  <c r="D47" i="9"/>
  <c r="E47" i="9" s="1"/>
  <c r="N46" i="7"/>
  <c r="P46" i="7" s="1"/>
  <c r="Q46" i="7" s="1"/>
  <c r="D35" i="9"/>
  <c r="E35" i="9" s="1"/>
  <c r="N30" i="7"/>
  <c r="P30" i="7" s="1"/>
  <c r="Q30" i="7" s="1"/>
  <c r="D90" i="9"/>
  <c r="E90" i="9" s="1"/>
  <c r="N31" i="7"/>
  <c r="P31" i="7" s="1"/>
  <c r="Q31" i="7" s="1"/>
  <c r="D91" i="9"/>
  <c r="E91" i="9" s="1"/>
  <c r="N6" i="7"/>
  <c r="P6" i="7" s="1"/>
  <c r="Q6" i="7" s="1"/>
  <c r="D14" i="9"/>
  <c r="E14" i="9" s="1"/>
  <c r="N32" i="7"/>
  <c r="P32" i="7" s="1"/>
  <c r="Q32" i="7" s="1"/>
  <c r="D92" i="9"/>
  <c r="E92" i="9" s="1"/>
  <c r="N120" i="7"/>
  <c r="D147" i="9"/>
  <c r="E147" i="9" s="1"/>
  <c r="D140" i="9"/>
  <c r="E140" i="9" s="1"/>
  <c r="N106" i="7"/>
  <c r="D111" i="9"/>
  <c r="E111" i="9" s="1"/>
  <c r="N85" i="7"/>
  <c r="D60" i="9"/>
  <c r="E60" i="9" s="1"/>
  <c r="N112" i="7"/>
  <c r="D121" i="9"/>
  <c r="E121" i="9" s="1"/>
  <c r="N118" i="7"/>
  <c r="D145" i="9"/>
  <c r="E145" i="9" s="1"/>
  <c r="D138" i="9"/>
  <c r="E138" i="9" s="1"/>
  <c r="N96" i="7"/>
  <c r="D80" i="9"/>
  <c r="E80" i="9" s="1"/>
  <c r="N73" i="7"/>
  <c r="D45" i="9"/>
  <c r="E45" i="9" s="1"/>
  <c r="N116" i="7"/>
  <c r="D129" i="9"/>
  <c r="E129" i="9" s="1"/>
  <c r="N121" i="7"/>
  <c r="D148" i="9"/>
  <c r="E148" i="9" s="1"/>
  <c r="D141" i="9"/>
  <c r="E141" i="9" s="1"/>
  <c r="N104" i="7"/>
  <c r="D108" i="9"/>
  <c r="E108" i="9" s="1"/>
  <c r="N76" i="7"/>
  <c r="D48" i="9"/>
  <c r="E48" i="9" s="1"/>
  <c r="N99" i="7"/>
  <c r="D95" i="9"/>
  <c r="E95" i="9" s="1"/>
  <c r="N107" i="7"/>
  <c r="D115" i="9"/>
  <c r="E115" i="9" s="1"/>
  <c r="L47" i="7"/>
  <c r="D36" i="9" s="1"/>
  <c r="E36" i="9" s="1"/>
  <c r="N64" i="7"/>
  <c r="D32" i="9"/>
  <c r="E32" i="9" s="1"/>
  <c r="N79" i="7"/>
  <c r="D52" i="9"/>
  <c r="E52" i="9" s="1"/>
  <c r="N123" i="7"/>
  <c r="D65" i="9"/>
  <c r="E65" i="9" s="1"/>
  <c r="N127" i="7"/>
  <c r="D98" i="9"/>
  <c r="E98" i="9" s="1"/>
  <c r="N131" i="7"/>
  <c r="D102" i="9"/>
  <c r="E102" i="9" s="1"/>
  <c r="N135" i="7"/>
  <c r="D133" i="9"/>
  <c r="E133" i="9" s="1"/>
  <c r="N2" i="7"/>
  <c r="P2" i="7" s="1"/>
  <c r="Q2" i="7" s="1"/>
  <c r="R9" i="7"/>
  <c r="S9" i="7" s="1"/>
  <c r="T9" i="7" s="1"/>
  <c r="R48" i="7"/>
  <c r="S48" i="7" s="1"/>
  <c r="T48" i="7" s="1"/>
  <c r="L3" i="7"/>
  <c r="R19" i="7"/>
  <c r="S19" i="7" s="1"/>
  <c r="T19" i="7" s="1"/>
  <c r="R11" i="7"/>
  <c r="S11" i="7" s="1"/>
  <c r="T11" i="7" s="1"/>
  <c r="R17" i="7"/>
  <c r="S17" i="7" s="1"/>
  <c r="T17" i="7" s="1"/>
  <c r="R14" i="7"/>
  <c r="S14" i="7" s="1"/>
  <c r="T14" i="7" s="1"/>
  <c r="R18" i="7"/>
  <c r="S18" i="7" s="1"/>
  <c r="T18" i="7" s="1"/>
  <c r="R12" i="7"/>
  <c r="S12" i="7" s="1"/>
  <c r="T12" i="7" s="1"/>
  <c r="R13" i="7"/>
  <c r="S13" i="7" s="1"/>
  <c r="T13" i="7" s="1"/>
  <c r="R16" i="7"/>
  <c r="S16" i="7" s="1"/>
  <c r="T16" i="7" s="1"/>
  <c r="R27" i="7"/>
  <c r="S27" i="7" s="1"/>
  <c r="T27" i="7" s="1"/>
  <c r="N4" i="7"/>
  <c r="P4" i="7" s="1"/>
  <c r="Q4" i="7" s="1"/>
  <c r="N42" i="7"/>
  <c r="P42" i="7" s="1"/>
  <c r="Q42" i="7" s="1"/>
  <c r="R35" i="7" l="1"/>
  <c r="S35" i="7" s="1"/>
  <c r="T35" i="7" s="1"/>
  <c r="R31" i="7"/>
  <c r="S31" i="7" s="1"/>
  <c r="T31" i="7" s="1"/>
  <c r="R2" i="7"/>
  <c r="S2" i="7" s="1"/>
  <c r="T2" i="7" s="1"/>
  <c r="R28" i="7"/>
  <c r="S28" i="7" s="1"/>
  <c r="T28" i="7" s="1"/>
  <c r="R40" i="7"/>
  <c r="S40" i="7" s="1"/>
  <c r="T40" i="7" s="1"/>
  <c r="R36" i="7"/>
  <c r="S36" i="7" s="1"/>
  <c r="T36" i="7" s="1"/>
  <c r="R32" i="7"/>
  <c r="S32" i="7" s="1"/>
  <c r="T32" i="7" s="1"/>
  <c r="R29" i="7"/>
  <c r="S29" i="7" s="1"/>
  <c r="T29" i="7" s="1"/>
  <c r="N3" i="7"/>
  <c r="P3" i="7" s="1"/>
  <c r="Q3" i="7" s="1"/>
  <c r="D9" i="9"/>
  <c r="E9" i="9" s="1"/>
  <c r="R46" i="7"/>
  <c r="S46" i="7" s="1"/>
  <c r="T46" i="7" s="1"/>
  <c r="R5" i="7"/>
  <c r="S5" i="7" s="1"/>
  <c r="T5" i="7" s="1"/>
  <c r="R30" i="7"/>
  <c r="S30" i="7" s="1"/>
  <c r="T30" i="7" s="1"/>
  <c r="R8" i="7"/>
  <c r="S8" i="7" s="1"/>
  <c r="T8" i="7" s="1"/>
  <c r="R6" i="7"/>
  <c r="S6" i="7" s="1"/>
  <c r="T6" i="7" s="1"/>
  <c r="N24" i="7"/>
  <c r="R7" i="7"/>
  <c r="S7" i="7" s="1"/>
  <c r="T7" i="7" s="1"/>
  <c r="R33" i="7"/>
  <c r="S33" i="7" s="1"/>
  <c r="T33" i="7" s="1"/>
  <c r="R41" i="7"/>
  <c r="S41" i="7" s="1"/>
  <c r="T41" i="7" s="1"/>
  <c r="N47" i="7"/>
  <c r="N34" i="7"/>
  <c r="R4" i="7"/>
  <c r="S4" i="7" s="1"/>
  <c r="T4" i="7" s="1"/>
  <c r="I51" i="7"/>
  <c r="R42" i="7"/>
  <c r="S42" i="7" s="1"/>
  <c r="T42" i="7" s="1"/>
  <c r="R3" i="7" l="1"/>
  <c r="S3" i="7" s="1"/>
  <c r="T3" i="7" s="1"/>
  <c r="T21" i="7" s="1"/>
  <c r="P24" i="7"/>
  <c r="R24" i="7"/>
  <c r="S24" i="7" s="1"/>
  <c r="P34" i="7"/>
  <c r="Q34" i="7" s="1"/>
  <c r="R34" i="7"/>
  <c r="S34" i="7" s="1"/>
  <c r="T34" i="7" s="1"/>
  <c r="P47" i="7"/>
  <c r="R47" i="7"/>
  <c r="S47" i="7" s="1"/>
  <c r="T47" i="7" s="1"/>
  <c r="T50" i="7" s="1"/>
  <c r="S21" i="7"/>
  <c r="S50" i="7" l="1"/>
  <c r="Q47" i="7"/>
  <c r="Q50" i="7" s="1"/>
  <c r="P50" i="7"/>
  <c r="T24" i="7"/>
  <c r="T39" i="7" s="1"/>
  <c r="T51" i="7" s="1"/>
  <c r="S39" i="7"/>
  <c r="Q24" i="7"/>
  <c r="Q39" i="7" s="1"/>
  <c r="P39" i="7"/>
  <c r="S51" i="7"/>
  <c r="T139" i="7" l="1"/>
  <c r="T52" i="7"/>
  <c r="N67" i="7" l="1"/>
  <c r="N68" i="7" l="1"/>
  <c r="N72" i="7" l="1"/>
  <c r="N71" i="7" l="1"/>
  <c r="P21" i="7" l="1"/>
  <c r="Q21" i="7" l="1"/>
  <c r="P51" i="7" l="1"/>
  <c r="Q51" i="7" l="1"/>
  <c r="C65" i="4" l="1"/>
  <c r="H136" i="7"/>
  <c r="I136" i="7" s="1"/>
  <c r="J136" i="7" s="1"/>
  <c r="K136" i="7" s="1"/>
  <c r="L136" i="7" s="1"/>
  <c r="N136" i="7" l="1"/>
  <c r="D134" i="9"/>
  <c r="E134" i="9" s="1"/>
</calcChain>
</file>

<file path=xl/sharedStrings.xml><?xml version="1.0" encoding="utf-8"?>
<sst xmlns="http://schemas.openxmlformats.org/spreadsheetml/2006/main" count="846" uniqueCount="350">
  <si>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</si>
  <si>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</si>
  <si>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</si>
  <si>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</si>
  <si>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</si>
  <si>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</si>
  <si>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</si>
  <si>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</si>
  <si>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</si>
  <si>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</si>
  <si>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</si>
  <si>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</si>
  <si>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</si>
  <si>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</si>
  <si>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</si>
  <si>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</si>
  <si>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</si>
  <si>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</si>
  <si>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</si>
  <si>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</si>
  <si>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</si>
  <si>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</si>
  <si>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</si>
  <si>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</si>
  <si>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</si>
  <si>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</si>
  <si>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</si>
  <si>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</si>
  <si>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</si>
  <si>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</si>
  <si>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</si>
  <si>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</si>
  <si>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</si>
  <si>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</si>
  <si>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</si>
  <si>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</si>
  <si>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</si>
  <si>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</si>
  <si>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</si>
  <si>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</si>
  <si>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</si>
  <si>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</si>
  <si>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</si>
  <si>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</si>
  <si>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</si>
  <si>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</si>
  <si>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</si>
  <si>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</si>
  <si>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</si>
  <si>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</si>
  <si>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</si>
  <si>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</si>
  <si>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</si>
  <si>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</si>
  <si>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</si>
  <si>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</si>
  <si>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</si>
  <si>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</si>
  <si>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</si>
  <si>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</si>
  <si>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</si>
  <si>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</si>
  <si>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</si>
  <si>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</si>
  <si>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</si>
  <si>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</si>
  <si>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</si>
  <si>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</si>
  <si>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</si>
  <si>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</si>
  <si>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</si>
  <si>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</si>
  <si>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</si>
  <si>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</si>
  <si>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</si>
  <si>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</si>
  <si>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</si>
  <si>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</si>
  <si>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</si>
  <si>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</si>
  <si>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</si>
  <si>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</si>
  <si>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</si>
  <si>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</si>
  <si>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</si>
  <si>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</si>
  <si>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</si>
  <si>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</si>
  <si>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</si>
  <si>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</si>
  <si>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</si>
  <si>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</si>
  <si>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</si>
  <si>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</si>
  <si>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</si>
  <si>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</si>
  <si>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</si>
  <si>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</si>
  <si>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Multi-Family</t>
  </si>
  <si>
    <t>King County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</si>
  <si>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</si>
  <si>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</si>
  <si>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</si>
  <si>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</si>
  <si>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</si>
  <si>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</si>
  <si>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</si>
  <si>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</si>
  <si>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</si>
  <si>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64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</si>
  <si>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</si>
  <si>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</si>
  <si>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</si>
  <si>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</si>
  <si>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</si>
  <si>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</si>
  <si>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</si>
  <si>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</si>
  <si>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3 Yard Pickup Temp</t>
  </si>
  <si>
    <t>8 Yard Pickup Temp</t>
  </si>
  <si>
    <t>5 Can</t>
  </si>
  <si>
    <t>32 Can or Bag, Extra</t>
  </si>
  <si>
    <t>20 Gallon</t>
  </si>
  <si>
    <t>20 Gallon Special</t>
  </si>
  <si>
    <t>32 Gallon Special</t>
  </si>
  <si>
    <t>64 Gallon Special</t>
  </si>
  <si>
    <t>96 Gallon Special</t>
  </si>
  <si>
    <t>1 Yard</t>
  </si>
  <si>
    <t>1 Yard Special</t>
  </si>
  <si>
    <t>1.5 Yard Special</t>
  </si>
  <si>
    <t>2 Yard Special</t>
  </si>
  <si>
    <t>3 Yard Special</t>
  </si>
  <si>
    <t>4 Yard Special</t>
  </si>
  <si>
    <t>6 Yard</t>
  </si>
  <si>
    <t>8 Yard Special</t>
  </si>
  <si>
    <t>3 Yard</t>
  </si>
  <si>
    <t>4 Yard</t>
  </si>
  <si>
    <t>5 Yard</t>
  </si>
  <si>
    <t>2 Yard</t>
  </si>
  <si>
    <t xml:space="preserve">Item 150, pg 38 </t>
  </si>
  <si>
    <t>Bulky</t>
  </si>
  <si>
    <t>Loose Material</t>
  </si>
  <si>
    <t>1 Yard Pickup Temp</t>
  </si>
  <si>
    <t>1.5 Yard Pickup Temp</t>
  </si>
  <si>
    <t>2 Yard Pickup Temp</t>
  </si>
  <si>
    <t>4 Yard Pickup Temp</t>
  </si>
  <si>
    <t>6 Yard Pickup Temp</t>
  </si>
  <si>
    <t>No Customers</t>
  </si>
  <si>
    <t>32 Gal Special</t>
  </si>
  <si>
    <t>64 Gal Special</t>
  </si>
  <si>
    <t>96 Gal Special</t>
  </si>
  <si>
    <t xml:space="preserve">Item 100, pg 21 Appendix A </t>
  </si>
  <si>
    <t>Item 100, pg 22</t>
  </si>
  <si>
    <t>Item 100, pg 25 Appendix B</t>
  </si>
  <si>
    <t>Item 100, pg 26</t>
  </si>
  <si>
    <t>Item 105, pg 31</t>
  </si>
  <si>
    <t>Item 106, pg 34 Compacted</t>
  </si>
  <si>
    <t>Item 106, pg 35 Compacted</t>
  </si>
  <si>
    <t>Item 240, pg 45</t>
  </si>
  <si>
    <t>Item 245, pg 46</t>
  </si>
  <si>
    <t>Item 255, pg 47 Compacted</t>
  </si>
  <si>
    <t>Item 255, pg 48 Compacted</t>
  </si>
  <si>
    <t>Monthly Pickups</t>
  </si>
  <si>
    <t>Annual Frequency</t>
  </si>
  <si>
    <t>Company Calculated Revenue</t>
  </si>
  <si>
    <t>Alternative to 32 Gal. - Blue Bag</t>
  </si>
  <si>
    <t>1 Yard temp</t>
  </si>
  <si>
    <t>1.5 Yard temp</t>
  </si>
  <si>
    <t>2 Yard temp</t>
  </si>
  <si>
    <t>3 Yard temp</t>
  </si>
  <si>
    <t>4 Yard temp</t>
  </si>
  <si>
    <t>8 Yard temp</t>
  </si>
  <si>
    <t>5 Yard Special</t>
  </si>
  <si>
    <t>6 Yard Special</t>
  </si>
  <si>
    <t>1 Yard Pickup Special</t>
  </si>
  <si>
    <t>1.5 Yard Pickup Special</t>
  </si>
  <si>
    <t>2 Yard Pickup Special</t>
  </si>
  <si>
    <t>4 Yard Pickup Special</t>
  </si>
  <si>
    <t>3 Yard Pickup Special</t>
  </si>
  <si>
    <t>6 Yard Pickup Special</t>
  </si>
  <si>
    <t>6 Yard temp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</si>
  <si>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</si>
  <si>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</si>
  <si>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</si>
  <si>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</si>
  <si>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</si>
  <si>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</si>
  <si>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</si>
  <si>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</si>
  <si>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</si>
  <si>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IC Recycle Tons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</si>
  <si>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</si>
  <si>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</si>
  <si>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</si>
  <si>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</si>
  <si>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</si>
  <si>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</si>
  <si>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</si>
  <si>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</si>
  <si>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</si>
  <si>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</si>
  <si>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</si>
  <si>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Total Roll-off / Industrial MSW</t>
  </si>
  <si>
    <t>RCY</t>
  </si>
  <si>
    <t>Regulated RCY</t>
  </si>
  <si>
    <t>UN</t>
  </si>
  <si>
    <t>Unregulated RCY / COGS</t>
  </si>
  <si>
    <t>YW</t>
  </si>
  <si>
    <t>Total Roll-off / Industrial RCY</t>
  </si>
  <si>
    <t>(Account #)</t>
  </si>
  <si>
    <t>LESS: King County Transfer Hauls</t>
  </si>
  <si>
    <t>Total Roll-off / Industrial</t>
  </si>
  <si>
    <t>Variance to GL</t>
  </si>
  <si>
    <t>Regulated Pass Thru Disposal Tons</t>
  </si>
  <si>
    <t>Unregulated Pass Thru Disposal Tons</t>
  </si>
  <si>
    <t>Total Roll-off / Industrial Pass Thru Disp.</t>
  </si>
  <si>
    <t>C</t>
  </si>
  <si>
    <t>SUMIFS('Summary Disposal Data'!$J:$J,'Summary Disposal Data'!$C:$C,F$4,'Summary Disposal Data'!$E:$E,$A32,'Summary Disposal Data'!$B:$B,$B32,'Summary Disposal Data'!$A:$A,'Disposal Summary (with IC)'!$D$32)</t>
  </si>
  <si>
    <t>Total Commercial MSW</t>
  </si>
  <si>
    <t>Regulated RCY (MF)</t>
  </si>
  <si>
    <t>Total Commercial RCY</t>
  </si>
  <si>
    <t>Total Commercial per Disposal Report</t>
  </si>
  <si>
    <t>Total Commercial</t>
  </si>
  <si>
    <t>Total Residential MSW</t>
  </si>
  <si>
    <t>Regulated Yardwaste</t>
  </si>
  <si>
    <t>Unregulated Yardwaste</t>
  </si>
  <si>
    <t>Total Residential YW</t>
  </si>
  <si>
    <t>Unregulated RCY</t>
  </si>
  <si>
    <t>Total Residential RCY</t>
  </si>
  <si>
    <t>Total Residential per Disposal Report</t>
  </si>
  <si>
    <t>Total Residential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</si>
  <si>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</si>
  <si>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</si>
  <si>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</si>
  <si>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</si>
  <si>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</si>
  <si>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</si>
  <si>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</si>
  <si>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</si>
  <si>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</si>
  <si>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</si>
  <si>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</si>
  <si>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calculated</t>
  </si>
  <si>
    <t>GL</t>
  </si>
  <si>
    <t>Var</t>
  </si>
  <si>
    <t>Less: Renton MSW</t>
  </si>
  <si>
    <t>Regulated Pass Thru Disposal $</t>
  </si>
  <si>
    <t>Unregulated Pass Thru Disposal $</t>
  </si>
  <si>
    <t>TOTAL REGULATED DISP COST</t>
  </si>
  <si>
    <t>TOTAL CALC'D DISP COST</t>
  </si>
  <si>
    <t>Regulated</t>
  </si>
  <si>
    <t>Non-Regulated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</si>
  <si>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</si>
  <si>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</si>
  <si>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</si>
  <si>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</si>
  <si>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</si>
  <si>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</si>
  <si>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</si>
  <si>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</si>
  <si>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</si>
  <si>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RRKC</t>
  </si>
  <si>
    <t>Rabanco MRF - Commercial</t>
  </si>
  <si>
    <t>Com</t>
  </si>
  <si>
    <t>RR</t>
  </si>
  <si>
    <t>FC</t>
  </si>
  <si>
    <t>RRFC</t>
  </si>
  <si>
    <t>3RD &amp; LANDER FILTER CAKES</t>
  </si>
  <si>
    <t>TN</t>
  </si>
  <si>
    <t>SPC</t>
  </si>
  <si>
    <t>RRRC</t>
  </si>
  <si>
    <t>Rabanco MRF - Resi / MF</t>
  </si>
  <si>
    <t>Recycle</t>
  </si>
  <si>
    <t>IT</t>
  </si>
  <si>
    <t>RRIT</t>
  </si>
  <si>
    <t>3RD LAND CONTAMINATED</t>
  </si>
  <si>
    <t>CON</t>
  </si>
  <si>
    <t>BRCE</t>
  </si>
  <si>
    <t>BRMX</t>
  </si>
  <si>
    <t>BRZ1</t>
  </si>
  <si>
    <t>Black River</t>
  </si>
  <si>
    <t>PA</t>
  </si>
  <si>
    <t>RRPA</t>
  </si>
  <si>
    <t>3RD LAND PLASTIC</t>
  </si>
  <si>
    <t>PLS</t>
  </si>
  <si>
    <t>RRAN</t>
  </si>
  <si>
    <t>RRCS</t>
  </si>
  <si>
    <t>Z1</t>
  </si>
  <si>
    <t>RRZ1</t>
  </si>
  <si>
    <t>3RD LAND C&amp;D RECYCLE</t>
  </si>
  <si>
    <t>CDR</t>
  </si>
  <si>
    <t>RRCB</t>
  </si>
  <si>
    <t>3rd &amp; Lander - Cardboard</t>
  </si>
  <si>
    <t>RRBC</t>
  </si>
  <si>
    <t>RRSS</t>
  </si>
  <si>
    <t>RRVC</t>
  </si>
  <si>
    <t>City Contract Street Sweeping</t>
  </si>
  <si>
    <t>ANRE</t>
  </si>
  <si>
    <t>Other</t>
  </si>
  <si>
    <t>Rate</t>
  </si>
  <si>
    <t>Calculated Revenue</t>
  </si>
  <si>
    <t>$ Variance</t>
  </si>
  <si>
    <t>% Variance</t>
  </si>
  <si>
    <t>Regulated Tons</t>
  </si>
  <si>
    <t>Non-Regulated Tons</t>
  </si>
  <si>
    <t>NON Regulated</t>
  </si>
  <si>
    <t>no customers</t>
  </si>
  <si>
    <t>Company</t>
  </si>
  <si>
    <t>Current</t>
  </si>
  <si>
    <t>Proposed Increase</t>
  </si>
  <si>
    <t>Proposed</t>
  </si>
  <si>
    <t>Tariff</t>
  </si>
  <si>
    <t>1 Mini Can</t>
  </si>
  <si>
    <t>1 Can wk</t>
  </si>
  <si>
    <t>2  Can wk</t>
  </si>
  <si>
    <t>3 Can wk</t>
  </si>
  <si>
    <t>4 Can wk</t>
  </si>
  <si>
    <t>5 Can wk</t>
  </si>
  <si>
    <t>32 Gal Tote wk</t>
  </si>
  <si>
    <t>64 Gal Tote wk</t>
  </si>
  <si>
    <t>96 Gal Tote wk</t>
  </si>
  <si>
    <t>32 Gallon or Bag, Extra</t>
  </si>
  <si>
    <t>Each</t>
  </si>
  <si>
    <t>64 Gallon</t>
  </si>
  <si>
    <t>32 Gallon Special Pickup</t>
  </si>
  <si>
    <t>96 Gallon Special Pickup</t>
  </si>
  <si>
    <t>1 Yard Special Pickup</t>
  </si>
  <si>
    <t>1.5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</si>
  <si>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</si>
  <si>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</si>
  <si>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</si>
  <si>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</si>
  <si>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</si>
  <si>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1 Yard Temp</t>
  </si>
  <si>
    <t>1.5 Yard Temp</t>
  </si>
  <si>
    <t>2 Yard Temp</t>
  </si>
  <si>
    <t>3 Yard Temp</t>
  </si>
  <si>
    <t>4 Yard Temp</t>
  </si>
  <si>
    <t>6 Yard Temp</t>
  </si>
  <si>
    <t>8 Yard Temp</t>
  </si>
  <si>
    <t>DF Effective 1/1/2022</t>
  </si>
  <si>
    <t>Item 100, pg 21 Appendix A/pg 25 Appendix B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</si>
  <si>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</si>
  <si>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</si>
  <si>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</si>
  <si>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</si>
  <si>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</si>
  <si>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</si>
  <si>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</si>
  <si>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Sea-Tac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</si>
</sst>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0" fillId="0" borderId="28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9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29" fillId="12" borderId="16" applyNumberFormat="0" applyAlignment="0" applyProtection="0"/>
    <xf numFmtId="37" fontId="58" fillId="0" borderId="0"/>
    <xf numFmtId="0" fontId="5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0" fillId="0" borderId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0" fillId="10" borderId="15" applyNumberFormat="0" applyFont="0" applyAlignment="0" applyProtection="0"/>
    <xf numFmtId="9" fontId="60" fillId="0" borderId="0" applyFont="0" applyFill="0" applyBorder="0" applyAlignment="0" applyProtection="0"/>
    <xf numFmtId="0" fontId="1" fillId="39" borderId="38" applyNumberFormat="0" applyFont="0" applyAlignment="0" applyProtection="0"/>
    <xf numFmtId="0" fontId="1" fillId="39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88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22" xfId="0" applyFont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0" fontId="3" fillId="6" borderId="1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44" fontId="11" fillId="0" borderId="0" xfId="10" applyFont="1" applyBorder="1"/>
    <xf numFmtId="0" fontId="11" fillId="0" borderId="0" xfId="0" applyFont="1"/>
    <xf numFmtId="0" fontId="0" fillId="6" borderId="36" xfId="0" applyFont="1" applyFill="1" applyBorder="1"/>
    <xf numFmtId="0" fontId="0" fillId="6" borderId="34" xfId="0" applyFont="1" applyFill="1" applyBorder="1" applyAlignment="1">
      <alignment horizontal="center"/>
    </xf>
    <xf numFmtId="0" fontId="3" fillId="6" borderId="34" xfId="0" applyFont="1" applyFill="1" applyBorder="1"/>
    <xf numFmtId="0" fontId="0" fillId="6" borderId="34" xfId="0" applyFont="1" applyFill="1" applyBorder="1" applyAlignment="1">
      <alignment horizontal="right"/>
    </xf>
    <xf numFmtId="0" fontId="0" fillId="6" borderId="34" xfId="0" applyFont="1" applyFill="1" applyBorder="1"/>
    <xf numFmtId="166" fontId="0" fillId="6" borderId="34" xfId="1" applyNumberFormat="1" applyFont="1" applyFill="1" applyBorder="1" applyAlignment="1">
      <alignment horizontal="left" indent="2"/>
    </xf>
    <xf numFmtId="166" fontId="0" fillId="6" borderId="34" xfId="1" applyNumberFormat="1" applyFont="1" applyFill="1" applyBorder="1"/>
    <xf numFmtId="44" fontId="0" fillId="6" borderId="34" xfId="1" applyNumberFormat="1" applyFont="1" applyFill="1" applyBorder="1"/>
    <xf numFmtId="0" fontId="0" fillId="0" borderId="35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37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0" fillId="0" borderId="0" xfId="1" applyNumberFormat="1" applyFont="1" applyFill="1" applyBorder="1"/>
    <xf numFmtId="0" fontId="11" fillId="0" borderId="0" xfId="4" applyFont="1" applyFill="1" applyBorder="1" applyAlignment="1">
      <alignment horizontal="left"/>
    </xf>
    <xf numFmtId="166" fontId="11" fillId="38" borderId="0" xfId="373" applyNumberFormat="1" applyFont="1" applyFill="1"/>
    <xf numFmtId="166" fontId="11" fillId="38" borderId="0" xfId="373" applyNumberFormat="1" applyFont="1" applyFill="1" applyBorder="1"/>
    <xf numFmtId="0" fontId="0" fillId="6" borderId="0" xfId="0" applyFont="1" applyFill="1" applyBorder="1" applyAlignment="1">
      <alignment vertical="center" textRotation="90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0" fontId="0" fillId="6" borderId="0" xfId="0" applyFill="1" applyAlignment="1">
      <alignment vertical="center" textRotation="90"/>
    </xf>
    <xf numFmtId="0" fontId="0" fillId="6" borderId="0" xfId="0" applyFill="1" applyAlignment="1">
      <alignment horizontal="center" vertical="center"/>
    </xf>
    <xf numFmtId="0" fontId="12" fillId="6" borderId="0" xfId="4" applyFont="1" applyFill="1" applyAlignment="1">
      <alignment horizontal="left"/>
    </xf>
    <xf numFmtId="3" fontId="3" fillId="6" borderId="0" xfId="0" applyNumberFormat="1" applyFont="1" applyFill="1" applyAlignment="1">
      <alignment horizontal="center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Alignment="1">
      <alignment horizontal="right"/>
    </xf>
    <xf numFmtId="166" fontId="11" fillId="38" borderId="0" xfId="405" applyNumberFormat="1" applyFont="1" applyFill="1"/>
    <xf numFmtId="166" fontId="11" fillId="38" borderId="1" xfId="373" applyNumberFormat="1" applyFont="1" applyFill="1" applyBorder="1"/>
    <xf numFmtId="37" fontId="11" fillId="0" borderId="0" xfId="4" applyNumberFormat="1" applyFont="1" applyAlignment="1">
      <alignment horizontal="right"/>
    </xf>
    <xf numFmtId="44" fontId="11" fillId="38" borderId="0" xfId="10" applyFont="1" applyFill="1"/>
    <xf numFmtId="44" fontId="11" fillId="38" borderId="0" xfId="10" applyFont="1" applyFill="1" applyBorder="1"/>
    <xf numFmtId="44" fontId="0" fillId="38" borderId="0" xfId="2" applyFont="1" applyFill="1" applyBorder="1"/>
    <xf numFmtId="44" fontId="11" fillId="38" borderId="1" xfId="10" applyFont="1" applyFill="1" applyBorder="1"/>
    <xf numFmtId="0" fontId="3" fillId="6" borderId="0" xfId="0" applyFont="1" applyFill="1" applyAlignment="1">
      <alignment horizontal="center" wrapText="1"/>
    </xf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166" fontId="0" fillId="38" borderId="0" xfId="1" applyNumberFormat="1" applyFont="1" applyFill="1" applyBorder="1" applyAlignment="1">
      <alignment horizontal="right"/>
    </xf>
    <xf numFmtId="0" fontId="0" fillId="0" borderId="1" xfId="0" applyFont="1" applyFill="1" applyBorder="1"/>
    <xf numFmtId="0" fontId="1" fillId="0" borderId="0" xfId="23"/>
    <xf numFmtId="0" fontId="3" fillId="0" borderId="0" xfId="23" applyFont="1"/>
    <xf numFmtId="0" fontId="3" fillId="0" borderId="0" xfId="23" applyFont="1" applyAlignment="1">
      <alignment horizontal="center"/>
    </xf>
    <xf numFmtId="172" fontId="3" fillId="39" borderId="38" xfId="412" applyNumberFormat="1" applyFont="1"/>
    <xf numFmtId="172" fontId="3" fillId="0" borderId="0" xfId="23" applyNumberFormat="1" applyFont="1"/>
    <xf numFmtId="0" fontId="62" fillId="0" borderId="0" xfId="23" applyFont="1" applyAlignment="1">
      <alignment horizontal="center"/>
    </xf>
    <xf numFmtId="0" fontId="62" fillId="0" borderId="0" xfId="23" applyFont="1"/>
    <xf numFmtId="0" fontId="63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11" fillId="0" borderId="0" xfId="114" applyNumberFormat="1" applyFont="1"/>
    <xf numFmtId="166" fontId="3" fillId="0" borderId="0" xfId="23" applyNumberFormat="1" applyFont="1"/>
    <xf numFmtId="43" fontId="1" fillId="0" borderId="0" xfId="23" applyNumberFormat="1"/>
    <xf numFmtId="166" fontId="3" fillId="5" borderId="0" xfId="23" applyNumberFormat="1" applyFont="1" applyFill="1"/>
    <xf numFmtId="0" fontId="1" fillId="0" borderId="1" xfId="23" applyBorder="1"/>
    <xf numFmtId="166" fontId="11" fillId="0" borderId="1" xfId="114" applyNumberFormat="1" applyFont="1" applyBorder="1"/>
    <xf numFmtId="166" fontId="3" fillId="5" borderId="1" xfId="23" applyNumberFormat="1" applyFont="1" applyFill="1" applyBorder="1"/>
    <xf numFmtId="0" fontId="61" fillId="0" borderId="0" xfId="23" applyFont="1"/>
    <xf numFmtId="166" fontId="11" fillId="0" borderId="0" xfId="114" applyNumberFormat="1" applyFont="1" applyBorder="1"/>
    <xf numFmtId="0" fontId="11" fillId="39" borderId="38" xfId="412" applyFont="1" applyAlignment="1">
      <alignment horizontal="center"/>
    </xf>
    <xf numFmtId="0" fontId="64" fillId="0" borderId="39" xfId="23" applyFont="1" applyBorder="1" applyAlignment="1">
      <alignment horizontal="center"/>
    </xf>
    <xf numFmtId="0" fontId="64" fillId="0" borderId="39" xfId="23" applyFont="1" applyBorder="1"/>
    <xf numFmtId="166" fontId="64" fillId="2" borderId="39" xfId="114" applyNumberFormat="1" applyFont="1" applyFill="1" applyBorder="1"/>
    <xf numFmtId="166" fontId="65" fillId="2" borderId="39" xfId="23" applyNumberFormat="1" applyFont="1" applyFill="1" applyBorder="1"/>
    <xf numFmtId="166" fontId="64" fillId="0" borderId="0" xfId="114" applyNumberFormat="1" applyFont="1"/>
    <xf numFmtId="0" fontId="64" fillId="0" borderId="0" xfId="23" applyFont="1"/>
    <xf numFmtId="171" fontId="11" fillId="0" borderId="0" xfId="3" applyNumberFormat="1" applyFont="1"/>
    <xf numFmtId="0" fontId="66" fillId="0" borderId="39" xfId="23" applyFont="1" applyBorder="1" applyAlignment="1">
      <alignment horizontal="center"/>
    </xf>
    <xf numFmtId="0" fontId="66" fillId="0" borderId="39" xfId="23" applyFont="1" applyBorder="1"/>
    <xf numFmtId="166" fontId="64" fillId="0" borderId="39" xfId="114" applyNumberFormat="1" applyFont="1" applyBorder="1"/>
    <xf numFmtId="1" fontId="66" fillId="39" borderId="38" xfId="411" applyNumberFormat="1" applyFont="1" applyAlignment="1">
      <alignment horizontal="center"/>
    </xf>
    <xf numFmtId="0" fontId="67" fillId="0" borderId="0" xfId="413" applyFont="1" applyAlignment="1">
      <alignment horizontal="left" vertical="center"/>
    </xf>
    <xf numFmtId="0" fontId="66" fillId="0" borderId="0" xfId="413" applyFont="1"/>
    <xf numFmtId="166" fontId="66" fillId="0" borderId="0" xfId="414" applyNumberFormat="1" applyFont="1"/>
    <xf numFmtId="166" fontId="68" fillId="0" borderId="0" xfId="414" applyNumberFormat="1" applyFont="1"/>
    <xf numFmtId="166" fontId="64" fillId="0" borderId="0" xfId="414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14" applyNumberFormat="1" applyFont="1" applyBorder="1"/>
    <xf numFmtId="166" fontId="3" fillId="0" borderId="3" xfId="23" applyNumberFormat="1" applyFont="1" applyBorder="1"/>
    <xf numFmtId="166" fontId="11" fillId="0" borderId="0" xfId="414" applyNumberFormat="1" applyFont="1"/>
    <xf numFmtId="0" fontId="64" fillId="0" borderId="0" xfId="253" applyNumberFormat="1" applyFont="1"/>
    <xf numFmtId="171" fontId="64" fillId="0" borderId="0" xfId="253" applyNumberFormat="1" applyFont="1"/>
    <xf numFmtId="43" fontId="11" fillId="0" borderId="0" xfId="414" applyFont="1"/>
    <xf numFmtId="166" fontId="3" fillId="0" borderId="0" xfId="414" applyNumberFormat="1" applyFont="1"/>
    <xf numFmtId="166" fontId="64" fillId="0" borderId="39" xfId="414" applyNumberFormat="1" applyFont="1" applyBorder="1"/>
    <xf numFmtId="166" fontId="65" fillId="0" borderId="39" xfId="23" applyNumberFormat="1" applyFont="1" applyBorder="1"/>
    <xf numFmtId="0" fontId="69" fillId="0" borderId="0" xfId="0" applyFont="1"/>
    <xf numFmtId="0" fontId="64" fillId="2" borderId="39" xfId="23" applyFont="1" applyFill="1" applyBorder="1"/>
    <xf numFmtId="166" fontId="64" fillId="2" borderId="39" xfId="414" applyNumberFormat="1" applyFont="1" applyFill="1" applyBorder="1"/>
    <xf numFmtId="10" fontId="11" fillId="0" borderId="0" xfId="3" applyNumberFormat="1" applyFont="1"/>
    <xf numFmtId="0" fontId="11" fillId="39" borderId="40" xfId="412" applyFont="1" applyBorder="1" applyAlignment="1">
      <alignment horizontal="center"/>
    </xf>
    <xf numFmtId="0" fontId="1" fillId="2" borderId="0" xfId="23" applyFill="1"/>
    <xf numFmtId="166" fontId="11" fillId="2" borderId="0" xfId="414" applyNumberFormat="1" applyFont="1" applyFill="1" applyBorder="1"/>
    <xf numFmtId="166" fontId="3" fillId="2" borderId="0" xfId="23" applyNumberFormat="1" applyFont="1" applyFill="1"/>
    <xf numFmtId="166" fontId="11" fillId="5" borderId="0" xfId="414" applyNumberFormat="1" applyFont="1" applyFill="1"/>
    <xf numFmtId="171" fontId="1" fillId="0" borderId="0" xfId="3" applyNumberFormat="1" applyFont="1"/>
    <xf numFmtId="0" fontId="9" fillId="0" borderId="0" xfId="23" applyFont="1"/>
    <xf numFmtId="0" fontId="66" fillId="0" borderId="0" xfId="253" applyNumberFormat="1" applyFont="1"/>
    <xf numFmtId="10" fontId="11" fillId="0" borderId="0" xfId="414" applyNumberFormat="1" applyFont="1"/>
    <xf numFmtId="0" fontId="9" fillId="0" borderId="3" xfId="23" applyFont="1" applyBorder="1"/>
    <xf numFmtId="44" fontId="11" fillId="39" borderId="38" xfId="412" applyNumberFormat="1" applyFont="1"/>
    <xf numFmtId="44" fontId="11" fillId="0" borderId="0" xfId="294" applyFont="1"/>
    <xf numFmtId="44" fontId="3" fillId="0" borderId="0" xfId="294" applyFont="1"/>
    <xf numFmtId="44" fontId="11" fillId="0" borderId="38" xfId="412" applyNumberFormat="1" applyFont="1" applyFill="1"/>
    <xf numFmtId="166" fontId="11" fillId="0" borderId="1" xfId="414" applyNumberFormat="1" applyFont="1" applyBorder="1"/>
    <xf numFmtId="166" fontId="3" fillId="0" borderId="1" xfId="23" applyNumberFormat="1" applyFont="1" applyBorder="1"/>
    <xf numFmtId="0" fontId="1" fillId="5" borderId="0" xfId="23" applyFill="1"/>
    <xf numFmtId="166" fontId="9" fillId="0" borderId="0" xfId="414" applyNumberFormat="1" applyFont="1"/>
    <xf numFmtId="171" fontId="64" fillId="5" borderId="0" xfId="253" applyNumberFormat="1" applyFont="1" applyFill="1"/>
    <xf numFmtId="171" fontId="3" fillId="0" borderId="0" xfId="3" applyNumberFormat="1" applyFont="1"/>
    <xf numFmtId="0" fontId="3" fillId="0" borderId="0" xfId="23" applyFont="1" applyAlignment="1">
      <alignment horizontal="center" wrapText="1"/>
    </xf>
    <xf numFmtId="0" fontId="11" fillId="5" borderId="38" xfId="412" applyFont="1" applyFill="1" applyAlignment="1">
      <alignment horizontal="center"/>
    </xf>
    <xf numFmtId="0" fontId="11" fillId="5" borderId="38" xfId="412" applyFont="1" applyFill="1"/>
    <xf numFmtId="166" fontId="11" fillId="0" borderId="0" xfId="414" applyNumberFormat="1" applyFont="1" applyBorder="1"/>
    <xf numFmtId="0" fontId="11" fillId="0" borderId="38" xfId="412" applyFont="1" applyFill="1" applyAlignment="1">
      <alignment horizontal="center"/>
    </xf>
    <xf numFmtId="0" fontId="11" fillId="0" borderId="38" xfId="412" applyFont="1" applyFill="1"/>
    <xf numFmtId="166" fontId="3" fillId="0" borderId="3" xfId="414" applyNumberFormat="1" applyFont="1" applyBorder="1"/>
    <xf numFmtId="171" fontId="11" fillId="0" borderId="0" xfId="253" applyNumberFormat="1" applyFont="1"/>
    <xf numFmtId="171" fontId="11" fillId="0" borderId="0" xfId="253" applyNumberFormat="1" applyFont="1" applyFill="1"/>
    <xf numFmtId="10" fontId="3" fillId="0" borderId="0" xfId="3" applyNumberFormat="1" applyFont="1"/>
    <xf numFmtId="166" fontId="3" fillId="5" borderId="41" xfId="23" applyNumberFormat="1" applyFont="1" applyFill="1" applyBorder="1"/>
    <xf numFmtId="0" fontId="70" fillId="0" borderId="0" xfId="415" applyFont="1"/>
    <xf numFmtId="43" fontId="1" fillId="0" borderId="0" xfId="1" applyFont="1" applyFill="1"/>
    <xf numFmtId="43" fontId="1" fillId="0" borderId="0" xfId="1" applyFont="1"/>
    <xf numFmtId="0" fontId="70" fillId="0" borderId="0" xfId="416" applyFont="1"/>
    <xf numFmtId="0" fontId="71" fillId="0" borderId="0" xfId="415" applyFont="1"/>
    <xf numFmtId="43" fontId="49" fillId="0" borderId="0" xfId="1" applyFont="1" applyFill="1" applyBorder="1"/>
    <xf numFmtId="43" fontId="2" fillId="0" borderId="0" xfId="1" applyFont="1"/>
    <xf numFmtId="0" fontId="2" fillId="0" borderId="0" xfId="416"/>
    <xf numFmtId="0" fontId="0" fillId="5" borderId="0" xfId="0" applyFill="1"/>
    <xf numFmtId="43" fontId="70" fillId="0" borderId="0" xfId="1" applyFont="1" applyFill="1" applyAlignment="1">
      <alignment horizontal="center"/>
    </xf>
    <xf numFmtId="43" fontId="70" fillId="0" borderId="0" xfId="1" applyFont="1" applyAlignment="1">
      <alignment horizontal="center"/>
    </xf>
    <xf numFmtId="0" fontId="2" fillId="0" borderId="0" xfId="416" applyAlignment="1">
      <alignment horizontal="center"/>
    </xf>
    <xf numFmtId="14" fontId="3" fillId="0" borderId="0" xfId="1" applyNumberFormat="1" applyFont="1" applyAlignment="1">
      <alignment horizontal="center"/>
    </xf>
    <xf numFmtId="43" fontId="2" fillId="0" borderId="0" xfId="1" applyFont="1" applyFill="1"/>
    <xf numFmtId="0" fontId="0" fillId="0" borderId="0" xfId="0" applyAlignment="1">
      <alignment horizontal="left" vertical="top" indent="1"/>
    </xf>
    <xf numFmtId="0" fontId="0" fillId="5" borderId="0" xfId="0" applyFill="1" applyAlignment="1">
      <alignment horizontal="left" vertical="top" indent="1"/>
    </xf>
    <xf numFmtId="0" fontId="2" fillId="5" borderId="0" xfId="416" applyFill="1"/>
    <xf numFmtId="43" fontId="2" fillId="5" borderId="0" xfId="1" applyFont="1" applyFill="1"/>
    <xf numFmtId="0" fontId="11" fillId="5" borderId="0" xfId="4" applyFont="1" applyFill="1" applyAlignment="1">
      <alignment horizontal="left"/>
    </xf>
    <xf numFmtId="0" fontId="11" fillId="0" borderId="0" xfId="4" applyFont="1" applyAlignment="1">
      <alignment horizontal="left"/>
    </xf>
    <xf numFmtId="43" fontId="1" fillId="5" borderId="0" xfId="1" applyFont="1" applyFill="1"/>
    <xf numFmtId="0" fontId="3" fillId="0" borderId="0" xfId="0" applyFont="1" applyBorder="1" applyAlignment="1">
      <alignment horizontal="left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7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402" xr:uid="{00000000-0005-0000-0000-00006C000000}"/>
    <cellStyle name="Comma 21" xfId="407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3" xfId="414" xr:uid="{5561E8A5-6EBF-43B3-9744-28E0D767F4EF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403" xr:uid="{00000000-0005-0000-0000-000088000000}"/>
    <cellStyle name="Currency 12" xfId="408" xr:uid="{00000000-0005-0000-0000-000089000000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396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397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89" xr:uid="{00000000-0005-0000-0000-0000D8000000}"/>
    <cellStyle name="Normal 109 2" xfId="406" xr:uid="{00000000-0005-0000-0000-0000D9000000}"/>
    <cellStyle name="Normal 11" xfId="157" xr:uid="{00000000-0005-0000-0000-0000DA000000}"/>
    <cellStyle name="Normal 12" xfId="158" xr:uid="{00000000-0005-0000-0000-0000DB000000}"/>
    <cellStyle name="Normal 12 2" xfId="341" xr:uid="{00000000-0005-0000-0000-0000DC000000}"/>
    <cellStyle name="Normal 13" xfId="159" xr:uid="{00000000-0005-0000-0000-0000DD000000}"/>
    <cellStyle name="Normal 13 2" xfId="342" xr:uid="{00000000-0005-0000-0000-0000DE000000}"/>
    <cellStyle name="Normal 14" xfId="160" xr:uid="{00000000-0005-0000-0000-0000DF000000}"/>
    <cellStyle name="Normal 14 2" xfId="343" xr:uid="{00000000-0005-0000-0000-0000E0000000}"/>
    <cellStyle name="Normal 15" xfId="161" xr:uid="{00000000-0005-0000-0000-0000E1000000}"/>
    <cellStyle name="Normal 15 2" xfId="344" xr:uid="{00000000-0005-0000-0000-0000E2000000}"/>
    <cellStyle name="Normal 16" xfId="162" xr:uid="{00000000-0005-0000-0000-0000E3000000}"/>
    <cellStyle name="Normal 16 2" xfId="345" xr:uid="{00000000-0005-0000-0000-0000E4000000}"/>
    <cellStyle name="Normal 17" xfId="163" xr:uid="{00000000-0005-0000-0000-0000E5000000}"/>
    <cellStyle name="Normal 17 2" xfId="346" xr:uid="{00000000-0005-0000-0000-0000E6000000}"/>
    <cellStyle name="Normal 18" xfId="164" xr:uid="{00000000-0005-0000-0000-0000E7000000}"/>
    <cellStyle name="Normal 18 2" xfId="347" xr:uid="{00000000-0005-0000-0000-0000E8000000}"/>
    <cellStyle name="Normal 19" xfId="165" xr:uid="{00000000-0005-0000-0000-0000E9000000}"/>
    <cellStyle name="Normal 19 2" xfId="348" xr:uid="{00000000-0005-0000-0000-0000EA000000}"/>
    <cellStyle name="Normal 2" xfId="18" xr:uid="{00000000-0005-0000-0000-0000EB000000}"/>
    <cellStyle name="Normal 2 2" xfId="19" xr:uid="{00000000-0005-0000-0000-0000EC000000}"/>
    <cellStyle name="Normal 2 2 2" xfId="167" xr:uid="{00000000-0005-0000-0000-0000ED000000}"/>
    <cellStyle name="Normal 2 2 3" xfId="166" xr:uid="{00000000-0005-0000-0000-0000EE000000}"/>
    <cellStyle name="Normal 2 2_Actual_Fuel" xfId="168" xr:uid="{00000000-0005-0000-0000-0000EF000000}"/>
    <cellStyle name="Normal 2 3" xfId="169" xr:uid="{00000000-0005-0000-0000-0000F0000000}"/>
    <cellStyle name="Normal 2 3 2" xfId="170" xr:uid="{00000000-0005-0000-0000-0000F1000000}"/>
    <cellStyle name="Normal 2 3 3" xfId="296" xr:uid="{00000000-0005-0000-0000-0000F2000000}"/>
    <cellStyle name="Normal 2 4" xfId="297" xr:uid="{00000000-0005-0000-0000-0000F3000000}"/>
    <cellStyle name="Normal 2 5" xfId="298" xr:uid="{00000000-0005-0000-0000-0000F4000000}"/>
    <cellStyle name="Normal 2_2012-10" xfId="171" xr:uid="{00000000-0005-0000-0000-0000F5000000}"/>
    <cellStyle name="Normal 20" xfId="172" xr:uid="{00000000-0005-0000-0000-0000F6000000}"/>
    <cellStyle name="Normal 21" xfId="173" xr:uid="{00000000-0005-0000-0000-0000F7000000}"/>
    <cellStyle name="Normal 22" xfId="174" xr:uid="{00000000-0005-0000-0000-0000F8000000}"/>
    <cellStyle name="Normal 23" xfId="175" xr:uid="{00000000-0005-0000-0000-0000F9000000}"/>
    <cellStyle name="Normal 24" xfId="176" xr:uid="{00000000-0005-0000-0000-0000FA000000}"/>
    <cellStyle name="Normal 25" xfId="177" xr:uid="{00000000-0005-0000-0000-0000FB000000}"/>
    <cellStyle name="Normal 26" xfId="178" xr:uid="{00000000-0005-0000-0000-0000FC000000}"/>
    <cellStyle name="Normal 27" xfId="179" xr:uid="{00000000-0005-0000-0000-0000FD000000}"/>
    <cellStyle name="Normal 28" xfId="180" xr:uid="{00000000-0005-0000-0000-0000FE000000}"/>
    <cellStyle name="Normal 29" xfId="181" xr:uid="{00000000-0005-0000-0000-0000FF000000}"/>
    <cellStyle name="Normal 3" xfId="20" xr:uid="{00000000-0005-0000-0000-000000010000}"/>
    <cellStyle name="Normal 3 2" xfId="183" xr:uid="{00000000-0005-0000-0000-000001010000}"/>
    <cellStyle name="Normal 3 3" xfId="182" xr:uid="{00000000-0005-0000-0000-000002010000}"/>
    <cellStyle name="Normal 3 4" xfId="281" xr:uid="{00000000-0005-0000-0000-000003010000}"/>
    <cellStyle name="Normal 3_2012 PR" xfId="184" xr:uid="{00000000-0005-0000-0000-000004010000}"/>
    <cellStyle name="Normal 30" xfId="185" xr:uid="{00000000-0005-0000-0000-000005010000}"/>
    <cellStyle name="Normal 31" xfId="186" xr:uid="{00000000-0005-0000-0000-000006010000}"/>
    <cellStyle name="Normal 32" xfId="187" xr:uid="{00000000-0005-0000-0000-000007010000}"/>
    <cellStyle name="Normal 33" xfId="188" xr:uid="{00000000-0005-0000-0000-000008010000}"/>
    <cellStyle name="Normal 34" xfId="189" xr:uid="{00000000-0005-0000-0000-000009010000}"/>
    <cellStyle name="Normal 35" xfId="190" xr:uid="{00000000-0005-0000-0000-00000A010000}"/>
    <cellStyle name="Normal 36" xfId="191" xr:uid="{00000000-0005-0000-0000-00000B010000}"/>
    <cellStyle name="Normal 37" xfId="192" xr:uid="{00000000-0005-0000-0000-00000C010000}"/>
    <cellStyle name="Normal 38" xfId="193" xr:uid="{00000000-0005-0000-0000-00000D010000}"/>
    <cellStyle name="Normal 39" xfId="194" xr:uid="{00000000-0005-0000-0000-00000E010000}"/>
    <cellStyle name="Normal 4" xfId="21" xr:uid="{00000000-0005-0000-0000-00000F010000}"/>
    <cellStyle name="Normal 4 2" xfId="195" xr:uid="{00000000-0005-0000-0000-000010010000}"/>
    <cellStyle name="Normal 40" xfId="196" xr:uid="{00000000-0005-0000-0000-000011010000}"/>
    <cellStyle name="Normal 41" xfId="197" xr:uid="{00000000-0005-0000-0000-000012010000}"/>
    <cellStyle name="Normal 42" xfId="198" xr:uid="{00000000-0005-0000-0000-000013010000}"/>
    <cellStyle name="Normal 43" xfId="199" xr:uid="{00000000-0005-0000-0000-000014010000}"/>
    <cellStyle name="Normal 44" xfId="200" xr:uid="{00000000-0005-0000-0000-000015010000}"/>
    <cellStyle name="Normal 45" xfId="201" xr:uid="{00000000-0005-0000-0000-000016010000}"/>
    <cellStyle name="Normal 46" xfId="202" xr:uid="{00000000-0005-0000-0000-000017010000}"/>
    <cellStyle name="Normal 47" xfId="203" xr:uid="{00000000-0005-0000-0000-000018010000}"/>
    <cellStyle name="Normal 48" xfId="204" xr:uid="{00000000-0005-0000-0000-000019010000}"/>
    <cellStyle name="Normal 49" xfId="205" xr:uid="{00000000-0005-0000-0000-00001A010000}"/>
    <cellStyle name="Normal 5" xfId="22" xr:uid="{00000000-0005-0000-0000-00001B010000}"/>
    <cellStyle name="Normal 5 2" xfId="206" xr:uid="{00000000-0005-0000-0000-00001C010000}"/>
    <cellStyle name="Normal 5 3" xfId="400" xr:uid="{00000000-0005-0000-0000-00001D010000}"/>
    <cellStyle name="Normal 5_2112 DF Schedule" xfId="349" xr:uid="{00000000-0005-0000-0000-00001E010000}"/>
    <cellStyle name="Normal 50" xfId="207" xr:uid="{00000000-0005-0000-0000-00001F010000}"/>
    <cellStyle name="Normal 51" xfId="208" xr:uid="{00000000-0005-0000-0000-000020010000}"/>
    <cellStyle name="Normal 52" xfId="209" xr:uid="{00000000-0005-0000-0000-000021010000}"/>
    <cellStyle name="Normal 53" xfId="210" xr:uid="{00000000-0005-0000-0000-000022010000}"/>
    <cellStyle name="Normal 54" xfId="211" xr:uid="{00000000-0005-0000-0000-000023010000}"/>
    <cellStyle name="Normal 55" xfId="212" xr:uid="{00000000-0005-0000-0000-000024010000}"/>
    <cellStyle name="Normal 56" xfId="213" xr:uid="{00000000-0005-0000-0000-000025010000}"/>
    <cellStyle name="Normal 57" xfId="214" xr:uid="{00000000-0005-0000-0000-000026010000}"/>
    <cellStyle name="Normal 58" xfId="215" xr:uid="{00000000-0005-0000-0000-000027010000}"/>
    <cellStyle name="Normal 59" xfId="216" xr:uid="{00000000-0005-0000-0000-000028010000}"/>
    <cellStyle name="Normal 6" xfId="23" xr:uid="{00000000-0005-0000-0000-000029010000}"/>
    <cellStyle name="Normal 6 2" xfId="217" xr:uid="{00000000-0005-0000-0000-00002A010000}"/>
    <cellStyle name="Normal 6 6" xfId="413" xr:uid="{E1158C85-F9ED-472A-B9C5-77235F4F3279}"/>
    <cellStyle name="Normal 60" xfId="218" xr:uid="{00000000-0005-0000-0000-00002B010000}"/>
    <cellStyle name="Normal 61" xfId="219" xr:uid="{00000000-0005-0000-0000-00002C010000}"/>
    <cellStyle name="Normal 62" xfId="220" xr:uid="{00000000-0005-0000-0000-00002D010000}"/>
    <cellStyle name="Normal 63" xfId="221" xr:uid="{00000000-0005-0000-0000-00002E010000}"/>
    <cellStyle name="Normal 64" xfId="222" xr:uid="{00000000-0005-0000-0000-00002F010000}"/>
    <cellStyle name="Normal 65" xfId="223" xr:uid="{00000000-0005-0000-0000-000030010000}"/>
    <cellStyle name="Normal 66" xfId="224" xr:uid="{00000000-0005-0000-0000-000031010000}"/>
    <cellStyle name="Normal 67" xfId="225" xr:uid="{00000000-0005-0000-0000-000032010000}"/>
    <cellStyle name="Normal 68" xfId="226" xr:uid="{00000000-0005-0000-0000-000033010000}"/>
    <cellStyle name="Normal 69" xfId="227" xr:uid="{00000000-0005-0000-0000-000034010000}"/>
    <cellStyle name="Normal 7" xfId="228" xr:uid="{00000000-0005-0000-0000-000035010000}"/>
    <cellStyle name="Normal 70" xfId="229" xr:uid="{00000000-0005-0000-0000-000036010000}"/>
    <cellStyle name="Normal 71" xfId="230" xr:uid="{00000000-0005-0000-0000-000037010000}"/>
    <cellStyle name="Normal 72" xfId="231" xr:uid="{00000000-0005-0000-0000-000038010000}"/>
    <cellStyle name="Normal 73" xfId="232" xr:uid="{00000000-0005-0000-0000-000039010000}"/>
    <cellStyle name="Normal 74" xfId="233" xr:uid="{00000000-0005-0000-0000-00003A010000}"/>
    <cellStyle name="Normal 75" xfId="234" xr:uid="{00000000-0005-0000-0000-00003B010000}"/>
    <cellStyle name="Normal 76" xfId="235" xr:uid="{00000000-0005-0000-0000-00003C010000}"/>
    <cellStyle name="Normal 77" xfId="236" xr:uid="{00000000-0005-0000-0000-00003D010000}"/>
    <cellStyle name="Normal 78" xfId="237" xr:uid="{00000000-0005-0000-0000-00003E010000}"/>
    <cellStyle name="Normal 79" xfId="238" xr:uid="{00000000-0005-0000-0000-00003F010000}"/>
    <cellStyle name="Normal 8" xfId="239" xr:uid="{00000000-0005-0000-0000-000040010000}"/>
    <cellStyle name="Normal 80" xfId="240" xr:uid="{00000000-0005-0000-0000-000041010000}"/>
    <cellStyle name="Normal 81" xfId="241" xr:uid="{00000000-0005-0000-0000-000042010000}"/>
    <cellStyle name="Normal 82" xfId="242" xr:uid="{00000000-0005-0000-0000-000043010000}"/>
    <cellStyle name="Normal 83" xfId="243" xr:uid="{00000000-0005-0000-0000-000044010000}"/>
    <cellStyle name="Normal 84" xfId="38" xr:uid="{00000000-0005-0000-0000-000045010000}"/>
    <cellStyle name="Normal 84 2" xfId="278" xr:uid="{00000000-0005-0000-0000-000046010000}"/>
    <cellStyle name="Normal 84 3" xfId="350" xr:uid="{00000000-0005-0000-0000-000047010000}"/>
    <cellStyle name="Normal 85" xfId="252" xr:uid="{00000000-0005-0000-0000-000048010000}"/>
    <cellStyle name="Normal 86" xfId="270" xr:uid="{00000000-0005-0000-0000-000049010000}"/>
    <cellStyle name="Normal 87" xfId="271" xr:uid="{00000000-0005-0000-0000-00004A010000}"/>
    <cellStyle name="Normal 88" xfId="272" xr:uid="{00000000-0005-0000-0000-00004B010000}"/>
    <cellStyle name="Normal 89" xfId="273" xr:uid="{00000000-0005-0000-0000-00004C010000}"/>
    <cellStyle name="Normal 9" xfId="244" xr:uid="{00000000-0005-0000-0000-00004D010000}"/>
    <cellStyle name="Normal 90" xfId="274" xr:uid="{00000000-0005-0000-0000-00004E010000}"/>
    <cellStyle name="Normal 91" xfId="279" xr:uid="{00000000-0005-0000-0000-00004F010000}"/>
    <cellStyle name="Normal 92" xfId="369" xr:uid="{00000000-0005-0000-0000-000050010000}"/>
    <cellStyle name="Normal 92 2" xfId="401" xr:uid="{00000000-0005-0000-0000-000051010000}"/>
    <cellStyle name="Normal 93" xfId="373" xr:uid="{00000000-0005-0000-0000-000052010000}"/>
    <cellStyle name="Normal 93 2" xfId="405" xr:uid="{00000000-0005-0000-0000-000053010000}"/>
    <cellStyle name="Normal 94" xfId="374" xr:uid="{00000000-0005-0000-0000-000054010000}"/>
    <cellStyle name="Normal 95" xfId="375" xr:uid="{00000000-0005-0000-0000-000055010000}"/>
    <cellStyle name="Normal 96" xfId="376" xr:uid="{00000000-0005-0000-0000-000056010000}"/>
    <cellStyle name="Normal 97" xfId="377" xr:uid="{00000000-0005-0000-0000-000057010000}"/>
    <cellStyle name="Normal 98" xfId="378" xr:uid="{00000000-0005-0000-0000-000058010000}"/>
    <cellStyle name="Normal 99" xfId="379" xr:uid="{00000000-0005-0000-0000-000059010000}"/>
    <cellStyle name="Normal_Book3" xfId="415" xr:uid="{B4C48001-81DD-4528-A0E0-6EE034C522CA}"/>
    <cellStyle name="Normal_Price out" xfId="4" xr:uid="{00000000-0005-0000-0000-00005C010000}"/>
    <cellStyle name="Normal_Sheet1" xfId="416" xr:uid="{D473F732-17ED-4AE9-A686-D0298B42F512}"/>
    <cellStyle name="Note" xfId="411" builtinId="10"/>
    <cellStyle name="Note 2" xfId="246" xr:uid="{00000000-0005-0000-0000-00005E010000}"/>
    <cellStyle name="Note 2 2" xfId="351" xr:uid="{00000000-0005-0000-0000-00005F010000}"/>
    <cellStyle name="Note 3" xfId="245" xr:uid="{00000000-0005-0000-0000-000060010000}"/>
    <cellStyle name="Note 3 2" xfId="352" xr:uid="{00000000-0005-0000-0000-000061010000}"/>
    <cellStyle name="Note 4" xfId="409" xr:uid="{00000000-0005-0000-0000-000062010000}"/>
    <cellStyle name="Note 6" xfId="412" xr:uid="{CCCBF242-15DF-4C64-B0F3-FEC883D5A9C9}"/>
    <cellStyle name="Notes" xfId="247" xr:uid="{00000000-0005-0000-0000-000063010000}"/>
    <cellStyle name="Output 2" xfId="249" xr:uid="{00000000-0005-0000-0000-000064010000}"/>
    <cellStyle name="Output 3" xfId="248" xr:uid="{00000000-0005-0000-0000-000065010000}"/>
    <cellStyle name="Output 4" xfId="398" xr:uid="{00000000-0005-0000-0000-000066010000}"/>
    <cellStyle name="Percent" xfId="3" builtinId="5"/>
    <cellStyle name="Percent 10" xfId="410" xr:uid="{00000000-0005-0000-0000-000068010000}"/>
    <cellStyle name="Percent 2" xfId="24" xr:uid="{00000000-0005-0000-0000-000069010000}"/>
    <cellStyle name="Percent 2 2" xfId="25" xr:uid="{00000000-0005-0000-0000-00006A010000}"/>
    <cellStyle name="Percent 2 2 2" xfId="251" xr:uid="{00000000-0005-0000-0000-00006B010000}"/>
    <cellStyle name="Percent 2 3" xfId="353" xr:uid="{00000000-0005-0000-0000-00006C010000}"/>
    <cellStyle name="Percent 2 6" xfId="26" xr:uid="{00000000-0005-0000-0000-00006D010000}"/>
    <cellStyle name="Percent 3" xfId="27" xr:uid="{00000000-0005-0000-0000-00006E010000}"/>
    <cellStyle name="Percent 3 2" xfId="28" xr:uid="{00000000-0005-0000-0000-00006F010000}"/>
    <cellStyle name="Percent 4" xfId="29" xr:uid="{00000000-0005-0000-0000-000070010000}"/>
    <cellStyle name="Percent 4 2" xfId="355" xr:uid="{00000000-0005-0000-0000-000071010000}"/>
    <cellStyle name="Percent 4 3" xfId="354" xr:uid="{00000000-0005-0000-0000-000072010000}"/>
    <cellStyle name="Percent 5" xfId="253" xr:uid="{00000000-0005-0000-0000-000073010000}"/>
    <cellStyle name="Percent 6" xfId="254" xr:uid="{00000000-0005-0000-0000-000074010000}"/>
    <cellStyle name="Percent 7" xfId="250" xr:uid="{00000000-0005-0000-0000-000075010000}"/>
    <cellStyle name="Percent 7 2" xfId="275" xr:uid="{00000000-0005-0000-0000-000076010000}"/>
    <cellStyle name="Percent 7 3" xfId="356" xr:uid="{00000000-0005-0000-0000-000077010000}"/>
    <cellStyle name="Percent 8" xfId="357" xr:uid="{00000000-0005-0000-0000-000078010000}"/>
    <cellStyle name="Percent 9" xfId="372" xr:uid="{00000000-0005-0000-0000-000079010000}"/>
    <cellStyle name="Percent 9 2" xfId="404" xr:uid="{00000000-0005-0000-0000-00007A010000}"/>
    <cellStyle name="Percent(1)" xfId="255" xr:uid="{00000000-0005-0000-0000-00007B010000}"/>
    <cellStyle name="Percent(2)" xfId="256" xr:uid="{00000000-0005-0000-0000-00007C010000}"/>
    <cellStyle name="PRM" xfId="257" xr:uid="{00000000-0005-0000-0000-00007D010000}"/>
    <cellStyle name="PRM 2" xfId="258" xr:uid="{00000000-0005-0000-0000-00007E010000}"/>
    <cellStyle name="PRM 3" xfId="259" xr:uid="{00000000-0005-0000-0000-00007F010000}"/>
    <cellStyle name="PRM_2011-11" xfId="260" xr:uid="{00000000-0005-0000-0000-000080010000}"/>
    <cellStyle name="PS_Comma" xfId="30" xr:uid="{00000000-0005-0000-0000-000081010000}"/>
    <cellStyle name="PSChar" xfId="31" xr:uid="{00000000-0005-0000-0000-000082010000}"/>
    <cellStyle name="PSDate" xfId="32" xr:uid="{00000000-0005-0000-0000-000083010000}"/>
    <cellStyle name="PSDec" xfId="33" xr:uid="{00000000-0005-0000-0000-000084010000}"/>
    <cellStyle name="PSHeading" xfId="34" xr:uid="{00000000-0005-0000-0000-000085010000}"/>
    <cellStyle name="PSInt" xfId="35" xr:uid="{00000000-0005-0000-0000-000086010000}"/>
    <cellStyle name="PSSpacer" xfId="36" xr:uid="{00000000-0005-0000-0000-000087010000}"/>
    <cellStyle name="STYL0 - Style1" xfId="358" xr:uid="{00000000-0005-0000-0000-000088010000}"/>
    <cellStyle name="STYL1 - Style2" xfId="359" xr:uid="{00000000-0005-0000-0000-000089010000}"/>
    <cellStyle name="STYL2 - Style3" xfId="360" xr:uid="{00000000-0005-0000-0000-00008A010000}"/>
    <cellStyle name="STYL3 - Style4" xfId="361" xr:uid="{00000000-0005-0000-0000-00008B010000}"/>
    <cellStyle name="STYL4 - Style5" xfId="362" xr:uid="{00000000-0005-0000-0000-00008C010000}"/>
    <cellStyle name="STYL5 - Style6" xfId="363" xr:uid="{00000000-0005-0000-0000-00008D010000}"/>
    <cellStyle name="STYL6 - Style7" xfId="364" xr:uid="{00000000-0005-0000-0000-00008E010000}"/>
    <cellStyle name="STYL7 - Style8" xfId="365" xr:uid="{00000000-0005-0000-0000-00008F010000}"/>
    <cellStyle name="Style 1" xfId="261" xr:uid="{00000000-0005-0000-0000-000090010000}"/>
    <cellStyle name="Style 1 2" xfId="262" xr:uid="{00000000-0005-0000-0000-000091010000}"/>
    <cellStyle name="STYLE1" xfId="263" xr:uid="{00000000-0005-0000-0000-000092010000}"/>
    <cellStyle name="sub heading" xfId="366" xr:uid="{00000000-0005-0000-0000-000093010000}"/>
    <cellStyle name="Title 2" xfId="265" xr:uid="{00000000-0005-0000-0000-000094010000}"/>
    <cellStyle name="Title 3" xfId="264" xr:uid="{00000000-0005-0000-0000-000095010000}"/>
    <cellStyle name="title 4" xfId="399" xr:uid="{00000000-0005-0000-0000-000096010000}"/>
    <cellStyle name="Total 2" xfId="267" xr:uid="{00000000-0005-0000-0000-000097010000}"/>
    <cellStyle name="Total 2 2" xfId="367" xr:uid="{00000000-0005-0000-0000-000098010000}"/>
    <cellStyle name="Total 3" xfId="266" xr:uid="{00000000-0005-0000-0000-000099010000}"/>
    <cellStyle name="Total 3 2" xfId="368" xr:uid="{00000000-0005-0000-0000-00009A010000}"/>
    <cellStyle name="Warning Text 2" xfId="269" xr:uid="{00000000-0005-0000-0000-00009B010000}"/>
    <cellStyle name="Warning Text 3" xfId="268" xr:uid="{00000000-0005-0000-0000-00009C010000}"/>
    <cellStyle name="WM_STANDARD" xfId="37" xr:uid="{00000000-0005-0000-0000-00009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TG-161214%20Eastside%20DF/TG-161214%20Staff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Tariff Changes"/>
      <sheetName val="Company Price Out Rates Compare"/>
    </sheetNames>
    <sheetDataSet>
      <sheetData sheetId="0">
        <row r="7">
          <cell r="B7">
            <v>4.333333333333333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opLeftCell="A37" workbookViewId="0">
      <selection activeCell="B61" sqref="B61"/>
    </sheetView>
  </sheetViews>
  <sheetFormatPr defaultColWidth="9.109375" defaultRowHeight="14.4"/>
  <cols>
    <col min="1" max="1" width="36.33203125" style="3" bestFit="1" customWidth="1"/>
    <col min="2" max="2" width="22.109375" style="3" bestFit="1" customWidth="1"/>
    <col min="3" max="3" width="19.5546875" style="3" customWidth="1"/>
    <col min="4" max="4" width="10.5546875" style="3" bestFit="1" customWidth="1"/>
    <col min="5" max="5" width="8.88671875" style="3" customWidth="1"/>
    <col min="6" max="6" width="11.44140625" style="3" bestFit="1" customWidth="1"/>
    <col min="7" max="7" width="10" style="3" bestFit="1" customWidth="1"/>
    <col min="8" max="8" width="8" style="3" bestFit="1" customWidth="1"/>
    <col min="9" max="9" width="15.88671875" style="3" bestFit="1" customWidth="1"/>
    <col min="10" max="10" width="12" style="3" bestFit="1" customWidth="1"/>
    <col min="11" max="16384" width="9.109375" style="3"/>
  </cols>
  <sheetData>
    <row r="1" spans="1:8">
      <c r="A1" s="281" t="s">
        <v>19</v>
      </c>
      <c r="B1" s="281"/>
      <c r="C1" s="281"/>
      <c r="D1" s="281"/>
      <c r="E1" s="281"/>
      <c r="F1" s="281"/>
      <c r="G1" s="281"/>
      <c r="H1" s="281"/>
    </row>
    <row r="2" spans="1:8">
      <c r="A2" s="3" t="s">
        <v>59</v>
      </c>
      <c r="B2" s="9" t="s">
        <v>46</v>
      </c>
      <c r="C2" s="9" t="s">
        <v>47</v>
      </c>
      <c r="D2" s="9" t="s">
        <v>48</v>
      </c>
      <c r="E2" s="10" t="s">
        <v>50</v>
      </c>
      <c r="F2" s="10" t="s">
        <v>51</v>
      </c>
      <c r="G2" s="10" t="s">
        <v>52</v>
      </c>
      <c r="H2" s="9" t="s">
        <v>55</v>
      </c>
    </row>
    <row r="3" spans="1:8">
      <c r="A3" s="3" t="s">
        <v>56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91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57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58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81" t="s">
        <v>11</v>
      </c>
      <c r="B11" s="281"/>
      <c r="C11" s="26"/>
      <c r="D11" s="12"/>
      <c r="E11" s="12"/>
      <c r="F11" s="12"/>
      <c r="G11" s="12"/>
      <c r="H11" s="12"/>
    </row>
    <row r="12" spans="1:8">
      <c r="A12" s="24" t="s">
        <v>54</v>
      </c>
      <c r="B12" s="28" t="s">
        <v>84</v>
      </c>
      <c r="C12" s="26"/>
      <c r="D12" s="12"/>
      <c r="E12" s="12"/>
      <c r="F12" s="12"/>
      <c r="G12" s="12"/>
      <c r="H12" s="12"/>
    </row>
    <row r="13" spans="1:8">
      <c r="A13" s="27" t="s">
        <v>85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60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61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62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63</v>
      </c>
      <c r="B17" s="25">
        <v>97</v>
      </c>
      <c r="C17" s="26"/>
      <c r="D17" s="12"/>
      <c r="E17" s="12"/>
      <c r="F17" s="3" t="s">
        <v>21</v>
      </c>
      <c r="G17" s="14" t="s">
        <v>49</v>
      </c>
      <c r="H17" s="12"/>
    </row>
    <row r="18" spans="1:8">
      <c r="A18" s="27" t="s">
        <v>64</v>
      </c>
      <c r="B18" s="25">
        <v>117</v>
      </c>
      <c r="C18" s="26"/>
      <c r="D18" s="12"/>
      <c r="E18" s="12"/>
      <c r="H18" s="12"/>
    </row>
    <row r="19" spans="1:8">
      <c r="A19" s="27" t="s">
        <v>65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95</v>
      </c>
      <c r="B20" s="37">
        <v>37</v>
      </c>
      <c r="C20" s="45" t="s">
        <v>86</v>
      </c>
      <c r="D20" s="26"/>
      <c r="E20" s="26"/>
      <c r="F20" s="7"/>
      <c r="G20" s="8"/>
      <c r="H20" s="26"/>
    </row>
    <row r="21" spans="1:8">
      <c r="A21" s="27" t="s">
        <v>66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67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68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69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70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71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72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73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74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75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76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77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92</v>
      </c>
      <c r="B34" s="25">
        <v>482</v>
      </c>
      <c r="C34" s="26" t="s">
        <v>86</v>
      </c>
      <c r="D34" s="12"/>
      <c r="E34" s="12"/>
      <c r="F34" s="12"/>
      <c r="G34" s="12"/>
      <c r="H34" s="12"/>
    </row>
    <row r="35" spans="1:8">
      <c r="A35" s="27" t="s">
        <v>93</v>
      </c>
      <c r="B35" s="25">
        <v>689</v>
      </c>
      <c r="C35" s="26" t="s">
        <v>86</v>
      </c>
      <c r="D35" s="12"/>
      <c r="E35" s="12"/>
      <c r="F35" s="12"/>
      <c r="G35" s="12"/>
      <c r="H35" s="12"/>
    </row>
    <row r="36" spans="1:8" s="22" customFormat="1">
      <c r="A36" s="27" t="s">
        <v>79</v>
      </c>
      <c r="B36" s="25">
        <v>892</v>
      </c>
      <c r="C36" s="26" t="s">
        <v>86</v>
      </c>
      <c r="D36" s="23"/>
      <c r="E36" s="23"/>
      <c r="F36" s="23"/>
      <c r="G36" s="23"/>
      <c r="H36" s="23"/>
    </row>
    <row r="37" spans="1:8" s="22" customFormat="1">
      <c r="A37" s="27" t="s">
        <v>78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80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81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82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94</v>
      </c>
      <c r="B41" s="25">
        <v>2800</v>
      </c>
      <c r="C41" s="26" t="s">
        <v>86</v>
      </c>
      <c r="D41" s="23"/>
      <c r="E41" s="23"/>
      <c r="F41" s="23"/>
      <c r="G41" s="23"/>
      <c r="H41" s="23"/>
    </row>
    <row r="42" spans="1:8" s="22" customFormat="1">
      <c r="A42" s="27" t="s">
        <v>83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7" t="s">
        <v>97</v>
      </c>
      <c r="C43" s="97"/>
      <c r="D43" s="97"/>
    </row>
    <row r="46" spans="1:8">
      <c r="A46" s="21" t="s">
        <v>99</v>
      </c>
      <c r="B46" s="19" t="s">
        <v>6</v>
      </c>
      <c r="C46" s="19" t="s">
        <v>7</v>
      </c>
      <c r="F46" s="282" t="s">
        <v>27</v>
      </c>
      <c r="G46" s="282"/>
    </row>
    <row r="47" spans="1:8">
      <c r="A47" s="15" t="s">
        <v>8</v>
      </c>
      <c r="B47" s="144">
        <v>140.82</v>
      </c>
      <c r="C47" s="145">
        <f>B47/2000</f>
        <v>7.041E-2</v>
      </c>
      <c r="F47" s="3" t="s">
        <v>28</v>
      </c>
      <c r="G47" s="170">
        <f>0.0175</f>
        <v>1.7500000000000002E-2</v>
      </c>
    </row>
    <row r="48" spans="1:8">
      <c r="A48" s="15" t="s">
        <v>9</v>
      </c>
      <c r="B48" s="143">
        <f>140.82+13.2</f>
        <v>154.01999999999998</v>
      </c>
      <c r="C48" s="146">
        <f>B48/2000</f>
        <v>7.7009999999999995E-2</v>
      </c>
      <c r="F48" s="3" t="s">
        <v>29</v>
      </c>
      <c r="G48" s="171">
        <v>5.1000000000000004E-3</v>
      </c>
    </row>
    <row r="49" spans="1:7">
      <c r="A49" s="13" t="s">
        <v>10</v>
      </c>
      <c r="B49" s="144">
        <f>B48-B47</f>
        <v>13.199999999999989</v>
      </c>
      <c r="C49" s="147">
        <f>C48-C47</f>
        <v>6.5999999999999948E-3</v>
      </c>
      <c r="F49" s="3" t="s">
        <v>53</v>
      </c>
      <c r="G49" s="172">
        <v>6.0000000000000001E-3</v>
      </c>
    </row>
    <row r="50" spans="1:7">
      <c r="F50" s="3" t="s">
        <v>17</v>
      </c>
      <c r="G50" s="16">
        <f>SUM(G47:G49)</f>
        <v>2.86E-2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13.199999999999989</v>
      </c>
      <c r="F52" s="3" t="s">
        <v>30</v>
      </c>
      <c r="G52" s="18">
        <f>1-G50</f>
        <v>0.97140000000000004</v>
      </c>
    </row>
    <row r="53" spans="1:7">
      <c r="A53" s="3" t="s">
        <v>26</v>
      </c>
      <c r="B53" s="17">
        <f>B52/$G$52</f>
        <v>13.588634959851747</v>
      </c>
    </row>
    <row r="54" spans="1:7">
      <c r="A54" s="3" t="s">
        <v>25</v>
      </c>
      <c r="B54" s="6">
        <f>'Staff Calcs '!D143</f>
        <v>4465</v>
      </c>
    </row>
    <row r="55" spans="1:7">
      <c r="A55" s="2" t="s">
        <v>31</v>
      </c>
      <c r="B55" s="4">
        <f>B53*B54</f>
        <v>60673.255095738052</v>
      </c>
    </row>
    <row r="58" spans="1:7" ht="15" thickBot="1"/>
    <row r="59" spans="1:7">
      <c r="A59" s="82" t="s">
        <v>89</v>
      </c>
      <c r="B59" s="83" t="s">
        <v>87</v>
      </c>
      <c r="D59" s="17"/>
    </row>
    <row r="60" spans="1:7">
      <c r="A60" s="84" t="s">
        <v>88</v>
      </c>
      <c r="B60" s="85">
        <f>-'Staff Calcs '!Q51</f>
        <v>60673.255095738081</v>
      </c>
    </row>
    <row r="61" spans="1:7">
      <c r="A61" s="84" t="s">
        <v>13</v>
      </c>
      <c r="B61" s="85">
        <f>B60-B55</f>
        <v>0</v>
      </c>
    </row>
    <row r="62" spans="1:7">
      <c r="A62" s="84"/>
      <c r="B62" s="86"/>
    </row>
    <row r="63" spans="1:7">
      <c r="A63" s="87"/>
      <c r="B63" s="88"/>
    </row>
    <row r="64" spans="1:7">
      <c r="A64" s="84"/>
      <c r="B64" s="89"/>
    </row>
    <row r="65" spans="1:3" ht="15" thickBot="1">
      <c r="A65" s="90"/>
      <c r="B65" s="91"/>
      <c r="C65" s="17">
        <f>B61-B65</f>
        <v>0</v>
      </c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54"/>
  <sheetViews>
    <sheetView tabSelected="1" topLeftCell="F1" zoomScale="85" zoomScaleNormal="85" workbookViewId="0">
      <selection activeCell="G17" sqref="G17"/>
    </sheetView>
  </sheetViews>
  <sheetFormatPr defaultColWidth="8.88671875" defaultRowHeight="14.4"/>
  <cols>
    <col min="1" max="1" width="5.44140625" style="58" bestFit="1" customWidth="1"/>
    <col min="2" max="2" width="27.6640625" style="62" bestFit="1" customWidth="1"/>
    <col min="3" max="3" width="30.6640625" style="58" customWidth="1"/>
    <col min="4" max="4" width="23.6640625" style="59" customWidth="1"/>
    <col min="5" max="5" width="13.6640625" style="58" customWidth="1"/>
    <col min="6" max="6" width="16" style="58" customWidth="1"/>
    <col min="7" max="7" width="19.33203125" style="102" customWidth="1"/>
    <col min="8" max="8" width="25.6640625" style="58" customWidth="1"/>
    <col min="9" max="9" width="21.6640625" style="57" customWidth="1"/>
    <col min="10" max="10" width="11.33203125" style="58" customWidth="1"/>
    <col min="11" max="11" width="12.109375" style="58" customWidth="1"/>
    <col min="12" max="12" width="13.6640625" style="58" customWidth="1"/>
    <col min="13" max="13" width="21.6640625" style="58" customWidth="1"/>
    <col min="14" max="14" width="26.33203125" style="58" bestFit="1" customWidth="1"/>
    <col min="15" max="15" width="32.6640625" style="58" bestFit="1" customWidth="1"/>
    <col min="16" max="16" width="35.109375" style="58" bestFit="1" customWidth="1"/>
    <col min="17" max="17" width="29" style="58" bestFit="1" customWidth="1"/>
    <col min="18" max="18" width="18.109375" style="58" bestFit="1" customWidth="1"/>
    <col min="19" max="20" width="21.5546875" style="58" bestFit="1" customWidth="1"/>
    <col min="21" max="16384" width="8.88671875" style="58"/>
  </cols>
  <sheetData>
    <row r="1" spans="1:20" ht="28.8">
      <c r="A1" s="50"/>
      <c r="B1" s="93" t="s">
        <v>16</v>
      </c>
      <c r="C1" s="77" t="s">
        <v>18</v>
      </c>
      <c r="D1" s="76" t="s">
        <v>40</v>
      </c>
      <c r="E1" s="93" t="s">
        <v>0</v>
      </c>
      <c r="F1" s="50" t="s">
        <v>1</v>
      </c>
      <c r="G1" s="98" t="s">
        <v>11</v>
      </c>
      <c r="H1" s="93" t="s">
        <v>35</v>
      </c>
      <c r="I1" s="94" t="s">
        <v>36</v>
      </c>
      <c r="J1" s="92" t="s">
        <v>10</v>
      </c>
      <c r="K1" s="76" t="s">
        <v>2</v>
      </c>
      <c r="L1" s="93" t="s">
        <v>42</v>
      </c>
      <c r="M1" s="76" t="s">
        <v>38</v>
      </c>
      <c r="N1" s="169" t="s">
        <v>37</v>
      </c>
      <c r="O1" s="93" t="s">
        <v>39</v>
      </c>
      <c r="P1" s="169" t="s">
        <v>164</v>
      </c>
      <c r="Q1" s="93" t="s">
        <v>41</v>
      </c>
      <c r="R1" s="93" t="s">
        <v>43</v>
      </c>
      <c r="S1" s="93" t="s">
        <v>45</v>
      </c>
      <c r="T1" s="93" t="s">
        <v>44</v>
      </c>
    </row>
    <row r="2" spans="1:20" s="60" customFormat="1" ht="14.4" customHeight="1">
      <c r="A2" s="283" t="s">
        <v>14</v>
      </c>
      <c r="B2" s="133" t="s">
        <v>151</v>
      </c>
      <c r="C2" s="105" t="s">
        <v>100</v>
      </c>
      <c r="D2" s="150">
        <v>250.5</v>
      </c>
      <c r="E2" s="70">
        <f>References!$B$7</f>
        <v>4.333333333333333</v>
      </c>
      <c r="F2" s="109">
        <f>D2*E2*12</f>
        <v>13026</v>
      </c>
      <c r="G2" s="110">
        <f>References!$B$13</f>
        <v>20</v>
      </c>
      <c r="H2" s="148">
        <f>G2*F2</f>
        <v>260520</v>
      </c>
      <c r="I2" s="47">
        <f t="shared" ref="I2:I9" si="0">$D$146*H2</f>
        <v>192907.90439218585</v>
      </c>
      <c r="J2" s="72">
        <f>(References!$C$49*I2)</f>
        <v>1273.1921689884257</v>
      </c>
      <c r="K2" s="72">
        <f>J2/References!$G$52</f>
        <v>1310.6775468276978</v>
      </c>
      <c r="L2" s="67">
        <f>K2/F2*E2</f>
        <v>0.43602047465991278</v>
      </c>
      <c r="M2" s="165">
        <v>12.79</v>
      </c>
      <c r="N2" s="67">
        <f>L2+M2</f>
        <v>13.226020474659911</v>
      </c>
      <c r="O2" s="67">
        <f t="shared" ref="O2:O9" si="1">M2*D2*12</f>
        <v>38446.74</v>
      </c>
      <c r="P2" s="67">
        <f t="shared" ref="P2:P19" si="2">N2*D2*12</f>
        <v>39757.417546827695</v>
      </c>
      <c r="Q2" s="67">
        <f>O2-P2</f>
        <v>-1310.6775468276974</v>
      </c>
      <c r="R2" s="71">
        <f t="shared" ref="R2:R9" si="3">N2</f>
        <v>13.226020474659911</v>
      </c>
      <c r="S2" s="71">
        <f t="shared" ref="S2:S9" si="4">R2*D2*12</f>
        <v>39757.417546827695</v>
      </c>
      <c r="T2" s="71">
        <f t="shared" ref="T2:T9" si="5">S2-O2</f>
        <v>1310.6775468276974</v>
      </c>
    </row>
    <row r="3" spans="1:20" s="60" customFormat="1">
      <c r="A3" s="284"/>
      <c r="B3" s="131" t="s">
        <v>151</v>
      </c>
      <c r="C3" s="106" t="s">
        <v>101</v>
      </c>
      <c r="D3" s="150">
        <v>482.41666666666669</v>
      </c>
      <c r="E3" s="69">
        <f>References!$B$7</f>
        <v>4.333333333333333</v>
      </c>
      <c r="F3" s="109">
        <f>D3*E3*12</f>
        <v>25085.666666666664</v>
      </c>
      <c r="G3" s="110">
        <f>References!B14</f>
        <v>34</v>
      </c>
      <c r="H3" s="68">
        <f t="shared" ref="H3:H9" si="6">G3*F3</f>
        <v>852912.66666666663</v>
      </c>
      <c r="I3" s="47">
        <f t="shared" si="0"/>
        <v>631558.40302555508</v>
      </c>
      <c r="J3" s="67">
        <f>(References!$C$49*I3)</f>
        <v>4168.2854599686598</v>
      </c>
      <c r="K3" s="67">
        <f>J3/References!$G$52</f>
        <v>4291.0082972705986</v>
      </c>
      <c r="L3" s="67">
        <f>K3/F3*E3</f>
        <v>0.74123480692185162</v>
      </c>
      <c r="M3" s="165">
        <v>18.510000000000002</v>
      </c>
      <c r="N3" s="67">
        <f>L3+M3</f>
        <v>19.251234806921854</v>
      </c>
      <c r="O3" s="67">
        <f t="shared" si="1"/>
        <v>107154.39000000001</v>
      </c>
      <c r="P3" s="67">
        <f t="shared" si="2"/>
        <v>111445.39829727061</v>
      </c>
      <c r="Q3" s="67">
        <f t="shared" ref="Q3:Q19" si="7">O3-P3</f>
        <v>-4291.0082972706005</v>
      </c>
      <c r="R3" s="71">
        <f t="shared" si="3"/>
        <v>19.251234806921854</v>
      </c>
      <c r="S3" s="71">
        <f t="shared" si="4"/>
        <v>111445.39829727061</v>
      </c>
      <c r="T3" s="71">
        <f t="shared" si="5"/>
        <v>4291.0082972706005</v>
      </c>
    </row>
    <row r="4" spans="1:20" s="60" customFormat="1">
      <c r="A4" s="284"/>
      <c r="B4" s="131" t="s">
        <v>151</v>
      </c>
      <c r="C4" s="106" t="s">
        <v>102</v>
      </c>
      <c r="D4" s="150">
        <v>10.083333333333334</v>
      </c>
      <c r="E4" s="69">
        <f>References!$B$7</f>
        <v>4.333333333333333</v>
      </c>
      <c r="F4" s="109">
        <f t="shared" ref="F4:F9" si="8">D4*E4*12</f>
        <v>524.33333333333326</v>
      </c>
      <c r="G4" s="110">
        <f>References!B15</f>
        <v>51</v>
      </c>
      <c r="H4" s="68">
        <f t="shared" si="6"/>
        <v>26740.999999999996</v>
      </c>
      <c r="I4" s="47">
        <f t="shared" si="0"/>
        <v>19800.976014706896</v>
      </c>
      <c r="J4" s="67">
        <f>(References!$C$49*I4)</f>
        <v>130.68644169706542</v>
      </c>
      <c r="K4" s="67">
        <f>J4/References!$G$52</f>
        <v>134.53411745631604</v>
      </c>
      <c r="L4" s="67">
        <f t="shared" ref="L4:L9" si="9">K4/F4*E4</f>
        <v>1.1118522103827773</v>
      </c>
      <c r="M4" s="165">
        <v>31.1</v>
      </c>
      <c r="N4" s="67">
        <f t="shared" ref="N4:N9" si="10">L4+M4</f>
        <v>32.21185221038278</v>
      </c>
      <c r="O4" s="67">
        <f t="shared" si="1"/>
        <v>3763.1000000000004</v>
      </c>
      <c r="P4" s="67">
        <f>N4*D4*12</f>
        <v>3897.6341174563167</v>
      </c>
      <c r="Q4" s="67">
        <f t="shared" si="7"/>
        <v>-134.53411745631638</v>
      </c>
      <c r="R4" s="71">
        <f t="shared" si="3"/>
        <v>32.21185221038278</v>
      </c>
      <c r="S4" s="71">
        <f t="shared" si="4"/>
        <v>3897.6341174563167</v>
      </c>
      <c r="T4" s="71">
        <f t="shared" si="5"/>
        <v>134.53411745631638</v>
      </c>
    </row>
    <row r="5" spans="1:20" s="60" customFormat="1">
      <c r="A5" s="284"/>
      <c r="B5" s="131" t="s">
        <v>151</v>
      </c>
      <c r="C5" s="106" t="s">
        <v>103</v>
      </c>
      <c r="D5" s="150">
        <v>2</v>
      </c>
      <c r="E5" s="69">
        <f>References!$B$7</f>
        <v>4.333333333333333</v>
      </c>
      <c r="F5" s="109">
        <f t="shared" si="8"/>
        <v>104</v>
      </c>
      <c r="G5" s="110">
        <f>References!B16</f>
        <v>77</v>
      </c>
      <c r="H5" s="68">
        <f t="shared" si="6"/>
        <v>8008</v>
      </c>
      <c r="I5" s="47">
        <f t="shared" si="0"/>
        <v>5929.7040471849541</v>
      </c>
      <c r="J5" s="67">
        <f>(References!$C$49*I5)</f>
        <v>39.136046711420668</v>
      </c>
      <c r="K5" s="67">
        <f>J5/References!$G$52</f>
        <v>40.288291858575938</v>
      </c>
      <c r="L5" s="67">
        <f t="shared" si="9"/>
        <v>1.6786788274406641</v>
      </c>
      <c r="M5" s="165">
        <v>44.91</v>
      </c>
      <c r="N5" s="67">
        <f t="shared" si="10"/>
        <v>46.58867882744066</v>
      </c>
      <c r="O5" s="67">
        <f t="shared" si="1"/>
        <v>1077.8399999999999</v>
      </c>
      <c r="P5" s="67">
        <f t="shared" si="2"/>
        <v>1118.1282918585757</v>
      </c>
      <c r="Q5" s="67">
        <f t="shared" si="7"/>
        <v>-40.288291858575803</v>
      </c>
      <c r="R5" s="71">
        <f t="shared" si="3"/>
        <v>46.58867882744066</v>
      </c>
      <c r="S5" s="71">
        <f t="shared" si="4"/>
        <v>1118.1282918585757</v>
      </c>
      <c r="T5" s="71">
        <f t="shared" si="5"/>
        <v>40.288291858575803</v>
      </c>
    </row>
    <row r="6" spans="1:20" s="60" customFormat="1">
      <c r="A6" s="284"/>
      <c r="B6" s="131" t="s">
        <v>151</v>
      </c>
      <c r="C6" s="106" t="s">
        <v>104</v>
      </c>
      <c r="D6" s="150">
        <v>1146.8333333333333</v>
      </c>
      <c r="E6" s="69">
        <f>References!$B$7</f>
        <v>4.333333333333333</v>
      </c>
      <c r="F6" s="109">
        <f t="shared" ref="F6" si="11">D6*E6*12</f>
        <v>59635.333333333328</v>
      </c>
      <c r="G6" s="110">
        <f>References!B14</f>
        <v>34</v>
      </c>
      <c r="H6" s="68">
        <f t="shared" ref="H6" si="12">G6*F6</f>
        <v>2027601.3333333333</v>
      </c>
      <c r="I6" s="47">
        <f t="shared" si="0"/>
        <v>1501383.0959470873</v>
      </c>
      <c r="J6" s="67">
        <f>(References!$C$49*I6)</f>
        <v>9909.1284332507676</v>
      </c>
      <c r="K6" s="67">
        <f>J6/References!$G$52</f>
        <v>10200.87341285852</v>
      </c>
      <c r="L6" s="67">
        <f t="shared" ref="L6" si="13">K6/F6*E6</f>
        <v>0.74123480692185151</v>
      </c>
      <c r="M6" s="165">
        <v>18.510000000000002</v>
      </c>
      <c r="N6" s="67">
        <f t="shared" ref="N6" si="14">L6+M6</f>
        <v>19.251234806921854</v>
      </c>
      <c r="O6" s="67">
        <f t="shared" si="1"/>
        <v>254734.62000000002</v>
      </c>
      <c r="P6" s="67">
        <f t="shared" si="2"/>
        <v>264935.49341285852</v>
      </c>
      <c r="Q6" s="67">
        <f t="shared" si="7"/>
        <v>-10200.873412858491</v>
      </c>
      <c r="R6" s="71">
        <f t="shared" si="3"/>
        <v>19.251234806921854</v>
      </c>
      <c r="S6" s="71">
        <f t="shared" si="4"/>
        <v>264935.49341285852</v>
      </c>
      <c r="T6" s="71">
        <f t="shared" si="5"/>
        <v>10200.873412858491</v>
      </c>
    </row>
    <row r="7" spans="1:20" s="60" customFormat="1">
      <c r="A7" s="284"/>
      <c r="B7" s="131" t="s">
        <v>151</v>
      </c>
      <c r="C7" s="106" t="s">
        <v>105</v>
      </c>
      <c r="D7" s="150">
        <v>855</v>
      </c>
      <c r="E7" s="69">
        <f>References!$B$7</f>
        <v>4.333333333333333</v>
      </c>
      <c r="F7" s="109">
        <f t="shared" si="8"/>
        <v>44459.999999999993</v>
      </c>
      <c r="G7" s="110">
        <f>References!B21</f>
        <v>47</v>
      </c>
      <c r="H7" s="68">
        <f t="shared" si="6"/>
        <v>2089619.9999999998</v>
      </c>
      <c r="I7" s="47">
        <f t="shared" si="0"/>
        <v>1547306.2151696582</v>
      </c>
      <c r="J7" s="67">
        <f>(References!$C$49*I7)</f>
        <v>10212.221020119736</v>
      </c>
      <c r="K7" s="67">
        <f>J7/References!$G$52</f>
        <v>10512.889664525155</v>
      </c>
      <c r="L7" s="67">
        <f t="shared" si="9"/>
        <v>1.0246481154507949</v>
      </c>
      <c r="M7" s="165">
        <v>27.62</v>
      </c>
      <c r="N7" s="67">
        <f t="shared" si="10"/>
        <v>28.644648115450796</v>
      </c>
      <c r="O7" s="67">
        <f t="shared" si="1"/>
        <v>283381.2</v>
      </c>
      <c r="P7" s="67">
        <f t="shared" si="2"/>
        <v>293894.08966452518</v>
      </c>
      <c r="Q7" s="67">
        <f t="shared" si="7"/>
        <v>-10512.889664525166</v>
      </c>
      <c r="R7" s="71">
        <f t="shared" si="3"/>
        <v>28.644648115450796</v>
      </c>
      <c r="S7" s="71">
        <f t="shared" si="4"/>
        <v>293894.08966452518</v>
      </c>
      <c r="T7" s="71">
        <f t="shared" si="5"/>
        <v>10512.889664525166</v>
      </c>
    </row>
    <row r="8" spans="1:20" s="60" customFormat="1">
      <c r="A8" s="284"/>
      <c r="B8" s="131" t="s">
        <v>151</v>
      </c>
      <c r="C8" s="106" t="s">
        <v>106</v>
      </c>
      <c r="D8" s="150">
        <v>234.75</v>
      </c>
      <c r="E8" s="69">
        <f>References!$B$7</f>
        <v>4.333333333333333</v>
      </c>
      <c r="F8" s="109">
        <f t="shared" si="8"/>
        <v>12206.999999999998</v>
      </c>
      <c r="G8" s="110">
        <f>References!B22</f>
        <v>68</v>
      </c>
      <c r="H8" s="68">
        <f t="shared" si="6"/>
        <v>830075.99999999988</v>
      </c>
      <c r="I8" s="47">
        <f t="shared" si="0"/>
        <v>614648.47860528191</v>
      </c>
      <c r="J8" s="67">
        <f>(References!$C$49*I8)</f>
        <v>4056.6799587948576</v>
      </c>
      <c r="K8" s="67">
        <f>J8/References!$G$52</f>
        <v>4176.1169021977121</v>
      </c>
      <c r="L8" s="67">
        <f t="shared" si="9"/>
        <v>1.4824696138437035</v>
      </c>
      <c r="M8" s="165">
        <v>38.950000000000003</v>
      </c>
      <c r="N8" s="67">
        <f t="shared" si="10"/>
        <v>40.432469613843708</v>
      </c>
      <c r="O8" s="67">
        <f t="shared" si="1"/>
        <v>109722.15000000001</v>
      </c>
      <c r="P8" s="67">
        <f t="shared" si="2"/>
        <v>113898.26690219773</v>
      </c>
      <c r="Q8" s="67">
        <f t="shared" si="7"/>
        <v>-4176.1169021977257</v>
      </c>
      <c r="R8" s="71">
        <f t="shared" si="3"/>
        <v>40.432469613843708</v>
      </c>
      <c r="S8" s="71">
        <f t="shared" si="4"/>
        <v>113898.26690219773</v>
      </c>
      <c r="T8" s="71">
        <f t="shared" si="5"/>
        <v>4176.1169021977257</v>
      </c>
    </row>
    <row r="9" spans="1:20" s="60" customFormat="1">
      <c r="A9" s="284"/>
      <c r="B9" s="131" t="s">
        <v>151</v>
      </c>
      <c r="C9" s="106" t="s">
        <v>96</v>
      </c>
      <c r="D9" s="150">
        <v>45.5</v>
      </c>
      <c r="E9" s="69">
        <f>References!$B$9</f>
        <v>1</v>
      </c>
      <c r="F9" s="109">
        <f t="shared" si="8"/>
        <v>546</v>
      </c>
      <c r="G9" s="110">
        <f>References!B14</f>
        <v>34</v>
      </c>
      <c r="H9" s="68">
        <f t="shared" si="6"/>
        <v>18564</v>
      </c>
      <c r="I9" s="47">
        <f t="shared" si="0"/>
        <v>13746.132109383303</v>
      </c>
      <c r="J9" s="67">
        <f>(References!$C$49*I9)</f>
        <v>90.724471921929734</v>
      </c>
      <c r="K9" s="67">
        <f>J9/References!$G$52</f>
        <v>93.395585672153317</v>
      </c>
      <c r="L9" s="67">
        <f t="shared" si="9"/>
        <v>0.17105418621273502</v>
      </c>
      <c r="M9" s="165">
        <v>7.13</v>
      </c>
      <c r="N9" s="67">
        <f t="shared" si="10"/>
        <v>7.3010541862127347</v>
      </c>
      <c r="O9" s="67">
        <f t="shared" si="1"/>
        <v>3892.9800000000005</v>
      </c>
      <c r="P9" s="67">
        <f t="shared" si="2"/>
        <v>3986.3755856721527</v>
      </c>
      <c r="Q9" s="67">
        <f t="shared" si="7"/>
        <v>-93.395585672152265</v>
      </c>
      <c r="R9" s="71">
        <f t="shared" si="3"/>
        <v>7.3010541862127347</v>
      </c>
      <c r="S9" s="71">
        <f t="shared" si="4"/>
        <v>3986.3755856721527</v>
      </c>
      <c r="T9" s="71">
        <f t="shared" si="5"/>
        <v>93.395585672152265</v>
      </c>
    </row>
    <row r="10" spans="1:20" s="60" customFormat="1">
      <c r="A10" s="284"/>
      <c r="B10" s="131"/>
      <c r="C10" s="117"/>
      <c r="D10" s="151"/>
      <c r="E10" s="69"/>
      <c r="F10" s="118"/>
      <c r="G10" s="119"/>
      <c r="H10" s="68"/>
      <c r="I10" s="47"/>
      <c r="J10" s="67"/>
      <c r="K10" s="67"/>
      <c r="L10" s="67"/>
      <c r="M10" s="166"/>
      <c r="N10" s="67"/>
      <c r="O10" s="67"/>
      <c r="P10" s="67"/>
      <c r="Q10" s="67"/>
      <c r="R10" s="71"/>
      <c r="S10" s="71"/>
      <c r="T10" s="71"/>
    </row>
    <row r="11" spans="1:20" s="60" customFormat="1" ht="14.4" customHeight="1">
      <c r="A11" s="284"/>
      <c r="B11" s="131" t="s">
        <v>153</v>
      </c>
      <c r="C11" s="117" t="s">
        <v>100</v>
      </c>
      <c r="D11" s="151">
        <v>240.75</v>
      </c>
      <c r="E11" s="69">
        <f>References!$B$7</f>
        <v>4.333333333333333</v>
      </c>
      <c r="F11" s="118">
        <f>D11*E11*12</f>
        <v>12519</v>
      </c>
      <c r="G11" s="119">
        <f>References!$B$13</f>
        <v>20</v>
      </c>
      <c r="H11" s="68">
        <f>G11*F11</f>
        <v>250380</v>
      </c>
      <c r="I11" s="47">
        <f>$D$146*H11</f>
        <v>185399.51290386723</v>
      </c>
      <c r="J11" s="67">
        <f>(References!$C$49*I11)</f>
        <v>1223.6367851655227</v>
      </c>
      <c r="K11" s="67">
        <f>J11/References!$G$52</f>
        <v>1259.6631512924878</v>
      </c>
      <c r="L11" s="67">
        <f>K11/F11*E11</f>
        <v>0.43602047465991262</v>
      </c>
      <c r="M11" s="166">
        <v>12.79</v>
      </c>
      <c r="N11" s="67">
        <f>L11+M11</f>
        <v>13.226020474659911</v>
      </c>
      <c r="O11" s="67">
        <f>M11*D11*12</f>
        <v>36950.31</v>
      </c>
      <c r="P11" s="67">
        <f t="shared" si="2"/>
        <v>38209.973151292485</v>
      </c>
      <c r="Q11" s="67">
        <f t="shared" si="7"/>
        <v>-1259.6631512924869</v>
      </c>
      <c r="R11" s="71">
        <f>N11</f>
        <v>13.226020474659911</v>
      </c>
      <c r="S11" s="71">
        <f>R11*D11*12</f>
        <v>38209.973151292485</v>
      </c>
      <c r="T11" s="71">
        <f>S11-O11</f>
        <v>1259.6631512924869</v>
      </c>
    </row>
    <row r="12" spans="1:20" s="60" customFormat="1">
      <c r="A12" s="284"/>
      <c r="B12" s="131" t="s">
        <v>153</v>
      </c>
      <c r="C12" s="106" t="s">
        <v>101</v>
      </c>
      <c r="D12" s="150">
        <v>653.91666666666663</v>
      </c>
      <c r="E12" s="69">
        <f>References!$B$7</f>
        <v>4.333333333333333</v>
      </c>
      <c r="F12" s="109">
        <f>D12*E12*12</f>
        <v>34003.666666666664</v>
      </c>
      <c r="G12" s="110">
        <f>References!B23</f>
        <v>34</v>
      </c>
      <c r="H12" s="68">
        <f t="shared" ref="H12:H18" si="15">G12*F12</f>
        <v>1156124.6666666665</v>
      </c>
      <c r="I12" s="47">
        <f>$D$146*H12</f>
        <v>856078.56081214885</v>
      </c>
      <c r="J12" s="67">
        <f>(References!$C$49*I12)</f>
        <v>5650.118501360178</v>
      </c>
      <c r="K12" s="67">
        <f>J12/References!$G$52</f>
        <v>5816.4695299157684</v>
      </c>
      <c r="L12" s="67">
        <f t="shared" ref="L12:L18" si="16">K12/F12*E12</f>
        <v>0.74123480692185151</v>
      </c>
      <c r="M12" s="166">
        <v>18.510000000000002</v>
      </c>
      <c r="N12" s="67">
        <f t="shared" ref="N12:N18" si="17">L12+M12</f>
        <v>19.251234806921854</v>
      </c>
      <c r="O12" s="67">
        <f>M12*D12*12</f>
        <v>145247.97</v>
      </c>
      <c r="P12" s="67">
        <f t="shared" si="2"/>
        <v>151064.43952991578</v>
      </c>
      <c r="Q12" s="67">
        <f t="shared" si="7"/>
        <v>-5816.4695299157756</v>
      </c>
      <c r="R12" s="71">
        <f>N12</f>
        <v>19.251234806921854</v>
      </c>
      <c r="S12" s="71">
        <f>R12*D12*12</f>
        <v>151064.43952991578</v>
      </c>
      <c r="T12" s="71">
        <f>S12-O12</f>
        <v>5816.4695299157756</v>
      </c>
    </row>
    <row r="13" spans="1:20" s="60" customFormat="1">
      <c r="A13" s="284"/>
      <c r="B13" s="131" t="s">
        <v>153</v>
      </c>
      <c r="C13" s="106" t="s">
        <v>102</v>
      </c>
      <c r="D13" s="150">
        <v>44.25</v>
      </c>
      <c r="E13" s="69">
        <f>References!$B$7</f>
        <v>4.333333333333333</v>
      </c>
      <c r="F13" s="109">
        <f t="shared" ref="F13:F18" si="18">D13*E13*12</f>
        <v>2301</v>
      </c>
      <c r="G13" s="110">
        <f>References!B15</f>
        <v>51</v>
      </c>
      <c r="H13" s="68">
        <f t="shared" si="15"/>
        <v>117351</v>
      </c>
      <c r="I13" s="47">
        <f>$D$146*H13</f>
        <v>86895.1922628873</v>
      </c>
      <c r="J13" s="67">
        <f>(References!$C$49*I13)</f>
        <v>573.50826893505575</v>
      </c>
      <c r="K13" s="67">
        <f>J13/References!$G$52</f>
        <v>590.39352371325481</v>
      </c>
      <c r="L13" s="67">
        <f t="shared" si="16"/>
        <v>1.1118522103827773</v>
      </c>
      <c r="M13" s="166">
        <v>31.1</v>
      </c>
      <c r="N13" s="67">
        <f t="shared" si="17"/>
        <v>32.21185221038278</v>
      </c>
      <c r="O13" s="67">
        <f>M13*D13*12</f>
        <v>16514.099999999999</v>
      </c>
      <c r="P13" s="67">
        <f t="shared" si="2"/>
        <v>17104.493523713256</v>
      </c>
      <c r="Q13" s="67">
        <f t="shared" si="7"/>
        <v>-590.39352371325731</v>
      </c>
      <c r="R13" s="71">
        <f>N13</f>
        <v>32.21185221038278</v>
      </c>
      <c r="S13" s="71">
        <f>R13*D13*12</f>
        <v>17104.493523713256</v>
      </c>
      <c r="T13" s="71">
        <f>S13-O13</f>
        <v>590.39352371325731</v>
      </c>
    </row>
    <row r="14" spans="1:20" s="60" customFormat="1">
      <c r="A14" s="284"/>
      <c r="B14" s="131" t="s">
        <v>153</v>
      </c>
      <c r="C14" s="106" t="s">
        <v>103</v>
      </c>
      <c r="D14" s="150">
        <v>1</v>
      </c>
      <c r="E14" s="69">
        <f>References!$B$7</f>
        <v>4.333333333333333</v>
      </c>
      <c r="F14" s="109">
        <f t="shared" si="18"/>
        <v>52</v>
      </c>
      <c r="G14" s="110">
        <f>References!B16</f>
        <v>77</v>
      </c>
      <c r="H14" s="68">
        <f t="shared" si="15"/>
        <v>4004</v>
      </c>
      <c r="I14" s="47">
        <f>$D$146*H14</f>
        <v>2964.8520235924771</v>
      </c>
      <c r="J14" s="67">
        <f>(References!$C$49*I14)</f>
        <v>19.568023355710334</v>
      </c>
      <c r="K14" s="67">
        <f>J14/References!$G$52</f>
        <v>20.144145929287969</v>
      </c>
      <c r="L14" s="67">
        <f t="shared" si="16"/>
        <v>1.6786788274406641</v>
      </c>
      <c r="M14" s="166">
        <v>44.91</v>
      </c>
      <c r="N14" s="67">
        <f t="shared" si="17"/>
        <v>46.58867882744066</v>
      </c>
      <c r="O14" s="67">
        <f>M14*D14*12</f>
        <v>538.91999999999996</v>
      </c>
      <c r="P14" s="67">
        <f t="shared" si="2"/>
        <v>559.06414592928786</v>
      </c>
      <c r="Q14" s="67">
        <f t="shared" si="7"/>
        <v>-20.144145929287902</v>
      </c>
      <c r="R14" s="71">
        <f>N14</f>
        <v>46.58867882744066</v>
      </c>
      <c r="S14" s="71">
        <f>R14*D14*12</f>
        <v>559.06414592928786</v>
      </c>
      <c r="T14" s="71">
        <f>S14-O14</f>
        <v>20.144145929287902</v>
      </c>
    </row>
    <row r="15" spans="1:20" s="60" customFormat="1">
      <c r="A15" s="284"/>
      <c r="B15" s="131"/>
      <c r="C15" s="106"/>
      <c r="D15" s="150"/>
      <c r="E15" s="69"/>
      <c r="F15" s="109"/>
      <c r="G15" s="110"/>
      <c r="H15" s="68"/>
      <c r="I15" s="47"/>
      <c r="J15" s="67"/>
      <c r="K15" s="67"/>
      <c r="L15" s="67"/>
      <c r="M15" s="166"/>
      <c r="N15" s="67"/>
      <c r="O15" s="67"/>
      <c r="P15" s="67"/>
      <c r="Q15" s="67"/>
      <c r="R15" s="71"/>
      <c r="S15" s="71"/>
      <c r="T15" s="71"/>
    </row>
    <row r="16" spans="1:20" s="60" customFormat="1">
      <c r="A16" s="284"/>
      <c r="B16" s="131" t="s">
        <v>153</v>
      </c>
      <c r="C16" s="106" t="s">
        <v>104</v>
      </c>
      <c r="D16" s="150">
        <v>526.5</v>
      </c>
      <c r="E16" s="69">
        <f>References!$B$7</f>
        <v>4.333333333333333</v>
      </c>
      <c r="F16" s="109">
        <f t="shared" si="18"/>
        <v>27378</v>
      </c>
      <c r="G16" s="110">
        <f>References!$B$14</f>
        <v>34</v>
      </c>
      <c r="H16" s="68">
        <f t="shared" si="15"/>
        <v>930852</v>
      </c>
      <c r="I16" s="47">
        <f>$D$146*H16</f>
        <v>689270.33862764842</v>
      </c>
      <c r="J16" s="67">
        <f>(References!$C$49*I16)</f>
        <v>4549.184234942476</v>
      </c>
      <c r="K16" s="67">
        <f>J16/References!$G$52</f>
        <v>4683.1215101322587</v>
      </c>
      <c r="L16" s="67">
        <f t="shared" si="16"/>
        <v>0.74123480692185162</v>
      </c>
      <c r="M16" s="166">
        <v>18.510000000000002</v>
      </c>
      <c r="N16" s="67">
        <f t="shared" si="17"/>
        <v>19.251234806921854</v>
      </c>
      <c r="O16" s="67">
        <f>M16*D16*12</f>
        <v>116946.18000000002</v>
      </c>
      <c r="P16" s="67">
        <f t="shared" si="2"/>
        <v>121629.30151013228</v>
      </c>
      <c r="Q16" s="67">
        <f t="shared" si="7"/>
        <v>-4683.1215101322596</v>
      </c>
      <c r="R16" s="71">
        <f>N16</f>
        <v>19.251234806921854</v>
      </c>
      <c r="S16" s="71">
        <f>R16*D16*12</f>
        <v>121629.30151013228</v>
      </c>
      <c r="T16" s="71">
        <f>S16-O16</f>
        <v>4683.1215101322596</v>
      </c>
    </row>
    <row r="17" spans="1:22" s="60" customFormat="1">
      <c r="A17" s="284"/>
      <c r="B17" s="131" t="s">
        <v>153</v>
      </c>
      <c r="C17" s="106" t="s">
        <v>105</v>
      </c>
      <c r="D17" s="150">
        <v>347</v>
      </c>
      <c r="E17" s="69">
        <f>References!$B$7</f>
        <v>4.333333333333333</v>
      </c>
      <c r="F17" s="109">
        <f t="shared" si="18"/>
        <v>18044</v>
      </c>
      <c r="G17" s="110">
        <f>References!B21</f>
        <v>47</v>
      </c>
      <c r="H17" s="68">
        <f t="shared" si="15"/>
        <v>848068</v>
      </c>
      <c r="I17" s="47">
        <f>$D$146*H17</f>
        <v>627971.0604255806</v>
      </c>
      <c r="J17" s="67">
        <f>(References!$C$49*I17)</f>
        <v>4144.6089988088288</v>
      </c>
      <c r="K17" s="67">
        <f>J17/References!$G$52</f>
        <v>4266.6347527371099</v>
      </c>
      <c r="L17" s="67">
        <f t="shared" si="16"/>
        <v>1.0246481154507949</v>
      </c>
      <c r="M17" s="166">
        <v>27.62</v>
      </c>
      <c r="N17" s="67">
        <f t="shared" si="17"/>
        <v>28.644648115450796</v>
      </c>
      <c r="O17" s="67">
        <f>M17*D17*12</f>
        <v>115009.68000000002</v>
      </c>
      <c r="P17" s="67">
        <f t="shared" si="2"/>
        <v>119276.31475273712</v>
      </c>
      <c r="Q17" s="67">
        <f t="shared" si="7"/>
        <v>-4266.6347527370963</v>
      </c>
      <c r="R17" s="71">
        <f>N17</f>
        <v>28.644648115450796</v>
      </c>
      <c r="S17" s="71">
        <f>R17*D17*12</f>
        <v>119276.31475273712</v>
      </c>
      <c r="T17" s="71">
        <f>S17-O17</f>
        <v>4266.6347527370963</v>
      </c>
    </row>
    <row r="18" spans="1:22" s="60" customFormat="1">
      <c r="A18" s="284"/>
      <c r="B18" s="131" t="s">
        <v>153</v>
      </c>
      <c r="C18" s="106" t="s">
        <v>106</v>
      </c>
      <c r="D18" s="150">
        <v>58.166666666666664</v>
      </c>
      <c r="E18" s="69">
        <f>References!$B$7</f>
        <v>4.333333333333333</v>
      </c>
      <c r="F18" s="109">
        <f t="shared" si="18"/>
        <v>3024.6666666666661</v>
      </c>
      <c r="G18" s="110">
        <f>References!B22</f>
        <v>68</v>
      </c>
      <c r="H18" s="68">
        <f t="shared" si="15"/>
        <v>205677.33333333328</v>
      </c>
      <c r="I18" s="47">
        <f>$D$146*H18</f>
        <v>152298.41606904037</v>
      </c>
      <c r="J18" s="67">
        <f>(References!$C$49*I18)</f>
        <v>1005.1695460556656</v>
      </c>
      <c r="K18" s="67">
        <f>J18/References!$G$52</f>
        <v>1034.7637904629046</v>
      </c>
      <c r="L18" s="67">
        <f t="shared" si="16"/>
        <v>1.482469613843703</v>
      </c>
      <c r="M18" s="166">
        <v>38.950000000000003</v>
      </c>
      <c r="N18" s="67">
        <f t="shared" si="17"/>
        <v>40.432469613843708</v>
      </c>
      <c r="O18" s="67">
        <f>M18*D18*12</f>
        <v>27187.1</v>
      </c>
      <c r="P18" s="67">
        <f t="shared" si="2"/>
        <v>28221.863790462907</v>
      </c>
      <c r="Q18" s="67">
        <f t="shared" si="7"/>
        <v>-1034.7637904629082</v>
      </c>
      <c r="R18" s="71">
        <f>N18</f>
        <v>40.432469613843708</v>
      </c>
      <c r="S18" s="71">
        <f>R18*D18*12</f>
        <v>28221.863790462907</v>
      </c>
      <c r="T18" s="71">
        <f>S18-O18</f>
        <v>1034.7637904629082</v>
      </c>
    </row>
    <row r="19" spans="1:22" s="60" customFormat="1">
      <c r="A19" s="284"/>
      <c r="B19" s="131" t="s">
        <v>153</v>
      </c>
      <c r="C19" s="106" t="s">
        <v>96</v>
      </c>
      <c r="D19" s="150">
        <v>30.5</v>
      </c>
      <c r="E19" s="69">
        <f>References!$B$9</f>
        <v>1</v>
      </c>
      <c r="F19" s="109">
        <f t="shared" ref="F19" si="19">D19*E19*12</f>
        <v>366</v>
      </c>
      <c r="G19" s="110">
        <f>References!B14</f>
        <v>34</v>
      </c>
      <c r="H19" s="68">
        <f t="shared" ref="H19" si="20">G19*F19</f>
        <v>12444</v>
      </c>
      <c r="I19" s="47">
        <f>$D$146*H19</f>
        <v>9214.4402051910056</v>
      </c>
      <c r="J19" s="67">
        <f>(References!$C$49*I19)</f>
        <v>60.815305354260587</v>
      </c>
      <c r="K19" s="67">
        <f>J19/References!$G$52</f>
        <v>62.605832153861009</v>
      </c>
      <c r="L19" s="67">
        <f t="shared" ref="L19" si="21">K19/F19*E19</f>
        <v>0.17105418621273499</v>
      </c>
      <c r="M19" s="166">
        <v>7.13</v>
      </c>
      <c r="N19" s="67">
        <f t="shared" ref="N19" si="22">L19+M19</f>
        <v>7.3010541862127347</v>
      </c>
      <c r="O19" s="67">
        <f>M19*D19*12</f>
        <v>2609.58</v>
      </c>
      <c r="P19" s="67">
        <f t="shared" si="2"/>
        <v>2672.1858321538612</v>
      </c>
      <c r="Q19" s="67">
        <f t="shared" si="7"/>
        <v>-62.605832153861229</v>
      </c>
      <c r="R19" s="71">
        <f>N19</f>
        <v>7.3010541862127347</v>
      </c>
      <c r="S19" s="71">
        <f>R19*D19*12</f>
        <v>2672.1858321538612</v>
      </c>
      <c r="T19" s="71">
        <f>S19-O19</f>
        <v>62.605832153861229</v>
      </c>
    </row>
    <row r="20" spans="1:22" s="60" customFormat="1">
      <c r="A20" s="63"/>
      <c r="B20" s="96"/>
      <c r="C20" s="106"/>
      <c r="D20" s="108"/>
      <c r="E20" s="69"/>
      <c r="F20" s="68"/>
      <c r="G20" s="110"/>
      <c r="H20" s="68"/>
      <c r="I20" s="47"/>
      <c r="J20" s="67"/>
      <c r="K20" s="67"/>
      <c r="L20" s="67"/>
      <c r="M20" s="111"/>
      <c r="N20" s="67"/>
      <c r="O20" s="67"/>
      <c r="P20" s="67"/>
      <c r="Q20" s="67"/>
      <c r="R20" s="71"/>
      <c r="S20" s="71"/>
      <c r="T20" s="71"/>
    </row>
    <row r="21" spans="1:22" s="60" customFormat="1">
      <c r="A21" s="51"/>
      <c r="B21" s="78"/>
      <c r="C21" s="52" t="s">
        <v>17</v>
      </c>
      <c r="D21" s="53">
        <f>SUM(D2:D20)</f>
        <v>4929.166666666667</v>
      </c>
      <c r="E21" s="54"/>
      <c r="F21" s="53">
        <f>SUM(F2:F20)</f>
        <v>253276.66666666663</v>
      </c>
      <c r="G21" s="99"/>
      <c r="H21" s="53">
        <f>SUM(H2:H20)</f>
        <v>9638944</v>
      </c>
      <c r="I21" s="53">
        <f>SUM(I2:I20)</f>
        <v>7137373.2826409992</v>
      </c>
      <c r="J21" s="74"/>
      <c r="K21" s="74"/>
      <c r="L21" s="74"/>
      <c r="M21" s="74"/>
      <c r="N21" s="74"/>
      <c r="O21" s="53">
        <f>SUM(O2:O20)</f>
        <v>1263176.8600000001</v>
      </c>
      <c r="P21" s="116">
        <f>SUM(P2:P20)</f>
        <v>1311670.4400550036</v>
      </c>
      <c r="Q21" s="116">
        <f>SUM(Q2:Q20)</f>
        <v>-48493.580055003658</v>
      </c>
      <c r="R21" s="116"/>
      <c r="S21" s="116">
        <f>SUM(S2:S20)</f>
        <v>1311670.4400550036</v>
      </c>
      <c r="T21" s="116">
        <f>SUM(T2:T20)</f>
        <v>48493.580055003658</v>
      </c>
    </row>
    <row r="22" spans="1:22" s="60" customFormat="1">
      <c r="A22" s="63"/>
      <c r="B22" s="96"/>
      <c r="C22" s="106"/>
      <c r="D22" s="108"/>
      <c r="E22" s="148"/>
      <c r="F22" s="68"/>
      <c r="G22" s="110"/>
      <c r="H22" s="68"/>
      <c r="I22" s="47"/>
      <c r="J22" s="67"/>
      <c r="K22" s="67"/>
      <c r="L22" s="67"/>
      <c r="M22" s="111"/>
      <c r="N22" s="67"/>
      <c r="O22" s="67"/>
      <c r="P22" s="67"/>
      <c r="Q22" s="67"/>
      <c r="R22" s="71"/>
      <c r="S22" s="71"/>
      <c r="T22" s="71"/>
    </row>
    <row r="23" spans="1:22" customFormat="1" ht="28.8">
      <c r="A23" s="156"/>
      <c r="B23" s="157"/>
      <c r="C23" s="158"/>
      <c r="D23" s="159" t="s">
        <v>162</v>
      </c>
      <c r="E23" s="160" t="s">
        <v>163</v>
      </c>
      <c r="F23" s="161"/>
      <c r="G23" s="153"/>
      <c r="H23" s="161"/>
      <c r="I23" s="161"/>
      <c r="J23" s="154"/>
      <c r="K23" s="154"/>
      <c r="L23" s="154"/>
      <c r="M23" s="154"/>
      <c r="N23" s="154"/>
      <c r="O23" s="155"/>
      <c r="P23" s="155"/>
      <c r="Q23" s="155"/>
    </row>
    <row r="24" spans="1:22">
      <c r="A24" s="130"/>
      <c r="B24" s="43" t="s">
        <v>158</v>
      </c>
      <c r="C24" s="58" t="s">
        <v>108</v>
      </c>
      <c r="D24" s="151">
        <v>4.3330000000000002</v>
      </c>
      <c r="E24" s="31">
        <v>12</v>
      </c>
      <c r="F24" s="164">
        <f>D24*E24</f>
        <v>51.996000000000002</v>
      </c>
      <c r="G24" s="119">
        <f>+References!B20</f>
        <v>37</v>
      </c>
      <c r="H24" s="68">
        <f t="shared" ref="H24" si="23">G24*F24</f>
        <v>1923.8520000000001</v>
      </c>
      <c r="I24" s="47">
        <f>$D$146*H24</f>
        <v>1424.5595642588498</v>
      </c>
      <c r="J24" s="67">
        <f>(References!$C$49*I24)</f>
        <v>9.4020931241084007</v>
      </c>
      <c r="K24" s="67">
        <f>J24/References!$G$52</f>
        <v>9.6789099486394896</v>
      </c>
      <c r="L24" s="67">
        <f t="shared" ref="L24" si="24">K24/F24</f>
        <v>0.18614720264327042</v>
      </c>
      <c r="M24" s="166">
        <v>5.36</v>
      </c>
      <c r="N24" s="67">
        <f t="shared" ref="N24" si="25">L24+M24</f>
        <v>5.5461472026432705</v>
      </c>
      <c r="O24" s="67">
        <f>M24*F24</f>
        <v>278.69856000000004</v>
      </c>
      <c r="P24" s="67">
        <f t="shared" ref="P24" si="26">N24*F24</f>
        <v>288.37746994863949</v>
      </c>
      <c r="Q24" s="67">
        <f t="shared" ref="Q24" si="27">O24-P24</f>
        <v>-9.6789099486394434</v>
      </c>
      <c r="R24" s="71">
        <f>N24</f>
        <v>5.5461472026432705</v>
      </c>
      <c r="S24" s="71">
        <f>R24*F24</f>
        <v>288.37746994863949</v>
      </c>
      <c r="T24" s="71">
        <f>S24-O24</f>
        <v>9.6789099486394434</v>
      </c>
      <c r="U24" s="60"/>
      <c r="V24" s="60"/>
    </row>
    <row r="25" spans="1:22" s="60" customFormat="1" ht="14.4" customHeight="1">
      <c r="A25" s="283" t="s">
        <v>15</v>
      </c>
      <c r="B25" s="107"/>
      <c r="C25" s="112"/>
      <c r="D25" s="162"/>
      <c r="E25" s="31"/>
      <c r="F25" s="164"/>
      <c r="G25" s="110"/>
      <c r="H25" s="68"/>
      <c r="I25" s="47"/>
      <c r="J25" s="67"/>
      <c r="K25" s="67"/>
      <c r="L25" s="67"/>
      <c r="M25" s="167"/>
      <c r="N25" s="67"/>
      <c r="O25" s="67"/>
      <c r="P25" s="67"/>
      <c r="Q25" s="67"/>
      <c r="R25" s="71"/>
      <c r="S25" s="71"/>
      <c r="T25" s="71"/>
    </row>
    <row r="26" spans="1:22" s="60" customFormat="1">
      <c r="A26" s="284"/>
      <c r="B26" s="107"/>
      <c r="C26" s="112"/>
      <c r="D26" s="162"/>
      <c r="E26" s="31"/>
      <c r="F26" s="164"/>
      <c r="G26" s="110"/>
      <c r="H26" s="68"/>
      <c r="I26" s="47"/>
      <c r="J26" s="67"/>
      <c r="K26" s="67"/>
      <c r="L26" s="67"/>
      <c r="M26" s="167"/>
      <c r="N26" s="67"/>
      <c r="O26" s="67"/>
      <c r="P26" s="67"/>
      <c r="Q26" s="67"/>
      <c r="R26" s="71"/>
      <c r="S26" s="71"/>
      <c r="T26" s="71"/>
    </row>
    <row r="27" spans="1:22" s="60" customFormat="1">
      <c r="A27" s="284"/>
      <c r="B27" s="107" t="s">
        <v>158</v>
      </c>
      <c r="C27" s="112" t="s">
        <v>111</v>
      </c>
      <c r="D27" s="162">
        <v>23.831499999999998</v>
      </c>
      <c r="E27" s="31">
        <v>12</v>
      </c>
      <c r="F27" s="164">
        <f t="shared" ref="F27:F36" si="28">D27*E27</f>
        <v>285.97799999999995</v>
      </c>
      <c r="G27" s="114">
        <f>References!B27</f>
        <v>175</v>
      </c>
      <c r="H27" s="68">
        <f t="shared" ref="H27:H36" si="29">G27*F27</f>
        <v>50046.149999999994</v>
      </c>
      <c r="I27" s="47">
        <f t="shared" ref="I27:I36" si="30">$D$146*H27</f>
        <v>37057.7994756525</v>
      </c>
      <c r="J27" s="67">
        <f>(References!$C$49*I27)</f>
        <v>244.58147653930632</v>
      </c>
      <c r="K27" s="67">
        <f>J27/References!$G$52</f>
        <v>251.78245474501369</v>
      </c>
      <c r="L27" s="67">
        <f t="shared" ref="L27:L36" si="31">K27/F27</f>
        <v>0.88042595844790061</v>
      </c>
      <c r="M27" s="167">
        <v>22.99</v>
      </c>
      <c r="N27" s="67">
        <f t="shared" ref="N27:N36" si="32">L27+M27</f>
        <v>23.8704259584479</v>
      </c>
      <c r="O27" s="67">
        <f t="shared" ref="O27:O36" si="33">M27*F27</f>
        <v>6574.6342199999981</v>
      </c>
      <c r="P27" s="67">
        <f t="shared" ref="P27:P36" si="34">N27*F27</f>
        <v>6826.4166747450126</v>
      </c>
      <c r="Q27" s="67">
        <f t="shared" ref="Q27:Q36" si="35">O27-P27</f>
        <v>-251.78245474501455</v>
      </c>
      <c r="R27" s="71">
        <f t="shared" ref="R27:R36" si="36">N27</f>
        <v>23.8704259584479</v>
      </c>
      <c r="S27" s="71">
        <f t="shared" ref="S27:S36" si="37">R27*F27</f>
        <v>6826.4166747450126</v>
      </c>
      <c r="T27" s="71">
        <f t="shared" ref="T27:T36" si="38">S27-O27</f>
        <v>251.78245474501455</v>
      </c>
    </row>
    <row r="28" spans="1:22" s="60" customFormat="1">
      <c r="A28" s="284"/>
      <c r="B28" s="107" t="s">
        <v>158</v>
      </c>
      <c r="C28" s="112" t="s">
        <v>112</v>
      </c>
      <c r="D28" s="162">
        <v>2.1665000000000001</v>
      </c>
      <c r="E28" s="31">
        <v>12</v>
      </c>
      <c r="F28" s="164">
        <f t="shared" si="28"/>
        <v>25.998000000000001</v>
      </c>
      <c r="G28" s="114">
        <f>References!B28</f>
        <v>250</v>
      </c>
      <c r="H28" s="68">
        <f t="shared" si="29"/>
        <v>6499.5</v>
      </c>
      <c r="I28" s="47">
        <f t="shared" si="30"/>
        <v>4812.7012306042216</v>
      </c>
      <c r="J28" s="67">
        <f>(References!$C$49*I28)</f>
        <v>31.763828121987839</v>
      </c>
      <c r="K28" s="67">
        <f>J28/References!$G$52</f>
        <v>32.699020096755028</v>
      </c>
      <c r="L28" s="67">
        <f t="shared" si="31"/>
        <v>1.2577513692112865</v>
      </c>
      <c r="M28" s="167">
        <v>31.03</v>
      </c>
      <c r="N28" s="67">
        <f t="shared" si="32"/>
        <v>32.287751369211286</v>
      </c>
      <c r="O28" s="67">
        <f t="shared" si="33"/>
        <v>806.71794000000011</v>
      </c>
      <c r="P28" s="67">
        <f t="shared" si="34"/>
        <v>839.41696009675502</v>
      </c>
      <c r="Q28" s="67">
        <f t="shared" si="35"/>
        <v>-32.699020096754907</v>
      </c>
      <c r="R28" s="71">
        <f t="shared" si="36"/>
        <v>32.287751369211286</v>
      </c>
      <c r="S28" s="71">
        <f t="shared" si="37"/>
        <v>839.41696009675502</v>
      </c>
      <c r="T28" s="71">
        <f t="shared" si="38"/>
        <v>32.699020096754907</v>
      </c>
    </row>
    <row r="29" spans="1:22" s="60" customFormat="1">
      <c r="A29" s="284"/>
      <c r="B29" s="107" t="s">
        <v>158</v>
      </c>
      <c r="C29" s="112" t="s">
        <v>113</v>
      </c>
      <c r="D29" s="162">
        <v>31.414250000000003</v>
      </c>
      <c r="E29" s="31">
        <v>12</v>
      </c>
      <c r="F29" s="164">
        <f t="shared" si="28"/>
        <v>376.971</v>
      </c>
      <c r="G29" s="114">
        <f>References!B29</f>
        <v>324</v>
      </c>
      <c r="H29" s="68">
        <f t="shared" si="29"/>
        <v>122138.60400000001</v>
      </c>
      <c r="I29" s="47">
        <f t="shared" si="30"/>
        <v>90440.28152551454</v>
      </c>
      <c r="J29" s="67">
        <f>(References!$C$49*I29)</f>
        <v>596.90585806839545</v>
      </c>
      <c r="K29" s="67">
        <f>J29/References!$G$52</f>
        <v>614.47998565822047</v>
      </c>
      <c r="L29" s="67">
        <f t="shared" si="31"/>
        <v>1.6300457744978274</v>
      </c>
      <c r="M29" s="167">
        <v>40.5</v>
      </c>
      <c r="N29" s="67">
        <f t="shared" si="32"/>
        <v>42.13004577449783</v>
      </c>
      <c r="O29" s="67">
        <f t="shared" si="33"/>
        <v>15267.325500000001</v>
      </c>
      <c r="P29" s="67">
        <f t="shared" si="34"/>
        <v>15881.805485658222</v>
      </c>
      <c r="Q29" s="67">
        <f t="shared" si="35"/>
        <v>-614.47998565822127</v>
      </c>
      <c r="R29" s="71">
        <f t="shared" si="36"/>
        <v>42.13004577449783</v>
      </c>
      <c r="S29" s="71">
        <f t="shared" si="37"/>
        <v>15881.805485658222</v>
      </c>
      <c r="T29" s="71">
        <f t="shared" si="38"/>
        <v>614.47998565822127</v>
      </c>
    </row>
    <row r="30" spans="1:22" s="60" customFormat="1">
      <c r="A30" s="284"/>
      <c r="B30" s="107" t="s">
        <v>158</v>
      </c>
      <c r="C30" s="112" t="s">
        <v>114</v>
      </c>
      <c r="D30" s="162">
        <v>8.6660000000000004</v>
      </c>
      <c r="E30" s="31">
        <v>12</v>
      </c>
      <c r="F30" s="164">
        <f t="shared" si="28"/>
        <v>103.992</v>
      </c>
      <c r="G30" s="114">
        <f>References!B30</f>
        <v>473</v>
      </c>
      <c r="H30" s="68">
        <f t="shared" si="29"/>
        <v>49188.216</v>
      </c>
      <c r="I30" s="47">
        <f t="shared" si="30"/>
        <v>36422.52291321275</v>
      </c>
      <c r="J30" s="67">
        <f>(References!$C$49*I30)</f>
        <v>240.38865122720395</v>
      </c>
      <c r="K30" s="67">
        <f>J30/References!$G$52</f>
        <v>247.46618409224206</v>
      </c>
      <c r="L30" s="67">
        <f t="shared" si="31"/>
        <v>2.379665590547754</v>
      </c>
      <c r="M30" s="167">
        <v>56.86</v>
      </c>
      <c r="N30" s="67">
        <f t="shared" si="32"/>
        <v>59.239665590547752</v>
      </c>
      <c r="O30" s="67">
        <f t="shared" si="33"/>
        <v>5912.9851200000003</v>
      </c>
      <c r="P30" s="67">
        <f t="shared" si="34"/>
        <v>6160.451304092242</v>
      </c>
      <c r="Q30" s="67">
        <f t="shared" si="35"/>
        <v>-247.46618409224175</v>
      </c>
      <c r="R30" s="71">
        <f t="shared" si="36"/>
        <v>59.239665590547752</v>
      </c>
      <c r="S30" s="71">
        <f t="shared" si="37"/>
        <v>6160.451304092242</v>
      </c>
      <c r="T30" s="71">
        <f t="shared" si="38"/>
        <v>247.46618409224175</v>
      </c>
    </row>
    <row r="31" spans="1:22" s="60" customFormat="1">
      <c r="A31" s="284"/>
      <c r="B31" s="107" t="s">
        <v>158</v>
      </c>
      <c r="C31" s="112" t="s">
        <v>115</v>
      </c>
      <c r="D31" s="162">
        <v>67.161500000000004</v>
      </c>
      <c r="E31" s="31">
        <v>12</v>
      </c>
      <c r="F31" s="164">
        <f t="shared" si="28"/>
        <v>805.9380000000001</v>
      </c>
      <c r="G31" s="114">
        <f>References!B31</f>
        <v>613</v>
      </c>
      <c r="H31" s="68">
        <f t="shared" si="29"/>
        <v>494039.99400000006</v>
      </c>
      <c r="I31" s="47">
        <f t="shared" si="30"/>
        <v>365823.04594068817</v>
      </c>
      <c r="J31" s="67">
        <f>(References!$C$49*I31)</f>
        <v>2414.43210320854</v>
      </c>
      <c r="K31" s="67">
        <f>J31/References!$G$52</f>
        <v>2485.5179155945439</v>
      </c>
      <c r="L31" s="67">
        <f t="shared" si="31"/>
        <v>3.084006357306075</v>
      </c>
      <c r="M31" s="167">
        <v>82.11</v>
      </c>
      <c r="N31" s="67">
        <f t="shared" si="32"/>
        <v>85.19400635730608</v>
      </c>
      <c r="O31" s="67">
        <f t="shared" si="33"/>
        <v>66175.569180000006</v>
      </c>
      <c r="P31" s="67">
        <f t="shared" si="34"/>
        <v>68661.087095594557</v>
      </c>
      <c r="Q31" s="67">
        <f t="shared" si="35"/>
        <v>-2485.5179155945516</v>
      </c>
      <c r="R31" s="71">
        <f t="shared" si="36"/>
        <v>85.19400635730608</v>
      </c>
      <c r="S31" s="71">
        <f t="shared" si="37"/>
        <v>68661.087095594557</v>
      </c>
      <c r="T31" s="71">
        <f t="shared" si="38"/>
        <v>2485.5179155945516</v>
      </c>
    </row>
    <row r="32" spans="1:22" s="60" customFormat="1" ht="15" customHeight="1">
      <c r="A32" s="284"/>
      <c r="B32" s="107" t="s">
        <v>158</v>
      </c>
      <c r="C32" s="112" t="s">
        <v>116</v>
      </c>
      <c r="D32" s="162">
        <v>38.997</v>
      </c>
      <c r="E32" s="31">
        <v>12</v>
      </c>
      <c r="F32" s="164">
        <f t="shared" si="28"/>
        <v>467.964</v>
      </c>
      <c r="G32" s="114">
        <f>References!B32</f>
        <v>840</v>
      </c>
      <c r="H32" s="68">
        <f t="shared" si="29"/>
        <v>393089.76</v>
      </c>
      <c r="I32" s="47">
        <f t="shared" si="30"/>
        <v>291072.17042694334</v>
      </c>
      <c r="J32" s="67">
        <f>(References!$C$49*I32)</f>
        <v>1921.0763248178246</v>
      </c>
      <c r="K32" s="67">
        <f>J32/References!$G$52</f>
        <v>1977.6367354517445</v>
      </c>
      <c r="L32" s="67">
        <f t="shared" si="31"/>
        <v>4.2260446005499235</v>
      </c>
      <c r="M32" s="167">
        <v>109.9</v>
      </c>
      <c r="N32" s="67">
        <f t="shared" si="32"/>
        <v>114.12604460054993</v>
      </c>
      <c r="O32" s="67">
        <f t="shared" si="33"/>
        <v>51429.243600000002</v>
      </c>
      <c r="P32" s="67">
        <f t="shared" si="34"/>
        <v>53406.880335451751</v>
      </c>
      <c r="Q32" s="67">
        <f t="shared" si="35"/>
        <v>-1977.6367354517497</v>
      </c>
      <c r="R32" s="71">
        <f t="shared" si="36"/>
        <v>114.12604460054993</v>
      </c>
      <c r="S32" s="71">
        <f t="shared" si="37"/>
        <v>53406.880335451751</v>
      </c>
      <c r="T32" s="71">
        <f t="shared" si="38"/>
        <v>1977.6367354517497</v>
      </c>
    </row>
    <row r="33" spans="1:22" s="60" customFormat="1">
      <c r="A33" s="284"/>
      <c r="B33" s="107" t="s">
        <v>158</v>
      </c>
      <c r="C33" s="112" t="s">
        <v>117</v>
      </c>
      <c r="D33" s="162">
        <v>30.331000000000003</v>
      </c>
      <c r="E33" s="31">
        <v>12</v>
      </c>
      <c r="F33" s="164">
        <f t="shared" si="28"/>
        <v>363.97200000000004</v>
      </c>
      <c r="G33" s="114">
        <f>References!B33</f>
        <v>980</v>
      </c>
      <c r="H33" s="68">
        <f t="shared" si="29"/>
        <v>356692.56000000006</v>
      </c>
      <c r="I33" s="47">
        <f t="shared" si="30"/>
        <v>264121.04353555973</v>
      </c>
      <c r="J33" s="67">
        <f>(References!$C$49*I33)</f>
        <v>1743.1988873346929</v>
      </c>
      <c r="K33" s="67">
        <f>J33/References!$G$52</f>
        <v>1794.5222229099165</v>
      </c>
      <c r="L33" s="67">
        <f t="shared" si="31"/>
        <v>4.9303853673082445</v>
      </c>
      <c r="M33" s="167">
        <v>147.47</v>
      </c>
      <c r="N33" s="67">
        <f t="shared" si="32"/>
        <v>152.40038536730825</v>
      </c>
      <c r="O33" s="67">
        <f t="shared" si="33"/>
        <v>53674.950840000005</v>
      </c>
      <c r="P33" s="67">
        <f t="shared" si="34"/>
        <v>55469.473062909921</v>
      </c>
      <c r="Q33" s="67">
        <f t="shared" si="35"/>
        <v>-1794.5222229099163</v>
      </c>
      <c r="R33" s="71">
        <f t="shared" si="36"/>
        <v>152.40038536730825</v>
      </c>
      <c r="S33" s="71">
        <f t="shared" si="37"/>
        <v>55469.473062909921</v>
      </c>
      <c r="T33" s="71">
        <f t="shared" si="38"/>
        <v>1794.5222229099163</v>
      </c>
    </row>
    <row r="34" spans="1:22">
      <c r="A34" s="284"/>
      <c r="B34" s="107" t="s">
        <v>158</v>
      </c>
      <c r="C34" s="58" t="s">
        <v>134</v>
      </c>
      <c r="D34" s="151">
        <v>1</v>
      </c>
      <c r="E34" s="31">
        <v>12</v>
      </c>
      <c r="F34" s="164">
        <f t="shared" ref="F34" si="39">D34*E34</f>
        <v>12</v>
      </c>
      <c r="G34" s="119">
        <f>+G33</f>
        <v>980</v>
      </c>
      <c r="H34" s="68">
        <f t="shared" si="29"/>
        <v>11760</v>
      </c>
      <c r="I34" s="47">
        <f t="shared" si="30"/>
        <v>8707.9569923695126</v>
      </c>
      <c r="J34" s="67">
        <f>(References!$C$49*I34)</f>
        <v>57.472516149638736</v>
      </c>
      <c r="K34" s="67">
        <f>J34/References!$G$52</f>
        <v>59.164624407698923</v>
      </c>
      <c r="L34" s="67">
        <f t="shared" si="31"/>
        <v>4.9303853673082436</v>
      </c>
      <c r="M34" s="166">
        <v>160.28</v>
      </c>
      <c r="N34" s="67">
        <f t="shared" si="32"/>
        <v>165.21038536730825</v>
      </c>
      <c r="O34" s="67">
        <f t="shared" si="33"/>
        <v>1923.3600000000001</v>
      </c>
      <c r="P34" s="67">
        <f t="shared" si="34"/>
        <v>1982.5246244076989</v>
      </c>
      <c r="Q34" s="67">
        <f t="shared" si="35"/>
        <v>-59.164624407698739</v>
      </c>
      <c r="R34" s="71">
        <f t="shared" si="36"/>
        <v>165.21038536730825</v>
      </c>
      <c r="S34" s="71">
        <f t="shared" si="37"/>
        <v>1982.5246244076989</v>
      </c>
      <c r="T34" s="71">
        <f t="shared" si="38"/>
        <v>59.164624407698739</v>
      </c>
      <c r="U34" s="60"/>
      <c r="V34" s="60"/>
    </row>
    <row r="35" spans="1:22" s="60" customFormat="1">
      <c r="A35" s="284"/>
      <c r="B35" s="107" t="s">
        <v>158</v>
      </c>
      <c r="C35" s="121" t="s">
        <v>118</v>
      </c>
      <c r="D35" s="162">
        <v>1</v>
      </c>
      <c r="E35" s="31">
        <v>12</v>
      </c>
      <c r="F35" s="164">
        <f t="shared" si="28"/>
        <v>12</v>
      </c>
      <c r="G35" s="110">
        <f>References!B30</f>
        <v>473</v>
      </c>
      <c r="H35" s="68">
        <f t="shared" si="29"/>
        <v>5676</v>
      </c>
      <c r="I35" s="47">
        <f t="shared" si="30"/>
        <v>4202.9220993783465</v>
      </c>
      <c r="J35" s="67">
        <f>(References!$C$49*I35)</f>
        <v>27.739285855897066</v>
      </c>
      <c r="K35" s="67">
        <f>J35/References!$G$52</f>
        <v>28.555987086573055</v>
      </c>
      <c r="L35" s="67">
        <f t="shared" si="31"/>
        <v>2.3796655905477544</v>
      </c>
      <c r="M35" s="167">
        <v>63.06</v>
      </c>
      <c r="N35" s="67">
        <f t="shared" si="32"/>
        <v>65.439665590547762</v>
      </c>
      <c r="O35" s="67">
        <f t="shared" si="33"/>
        <v>756.72</v>
      </c>
      <c r="P35" s="67">
        <f t="shared" si="34"/>
        <v>785.2759870865732</v>
      </c>
      <c r="Q35" s="67">
        <f t="shared" si="35"/>
        <v>-28.555987086573168</v>
      </c>
      <c r="R35" s="71">
        <f t="shared" si="36"/>
        <v>65.439665590547762</v>
      </c>
      <c r="S35" s="71">
        <f t="shared" si="37"/>
        <v>785.2759870865732</v>
      </c>
      <c r="T35" s="71">
        <f t="shared" si="38"/>
        <v>28.555987086573168</v>
      </c>
    </row>
    <row r="36" spans="1:22" s="60" customFormat="1">
      <c r="A36" s="284"/>
      <c r="B36" s="107" t="s">
        <v>158</v>
      </c>
      <c r="C36" s="112" t="s">
        <v>119</v>
      </c>
      <c r="D36" s="162">
        <v>1</v>
      </c>
      <c r="E36" s="31">
        <v>12</v>
      </c>
      <c r="F36" s="164">
        <f t="shared" si="28"/>
        <v>12</v>
      </c>
      <c r="G36" s="114">
        <f>References!B33</f>
        <v>980</v>
      </c>
      <c r="H36" s="68">
        <f t="shared" si="29"/>
        <v>11760</v>
      </c>
      <c r="I36" s="47">
        <f t="shared" si="30"/>
        <v>8707.9569923695126</v>
      </c>
      <c r="J36" s="67">
        <f>(References!$C$49*I36)</f>
        <v>57.472516149638736</v>
      </c>
      <c r="K36" s="67">
        <f>J36/References!$G$52</f>
        <v>59.164624407698923</v>
      </c>
      <c r="L36" s="67">
        <f t="shared" si="31"/>
        <v>4.9303853673082436</v>
      </c>
      <c r="M36" s="167">
        <v>160.28</v>
      </c>
      <c r="N36" s="67">
        <f t="shared" si="32"/>
        <v>165.21038536730825</v>
      </c>
      <c r="O36" s="67">
        <f t="shared" si="33"/>
        <v>1923.3600000000001</v>
      </c>
      <c r="P36" s="67">
        <f t="shared" si="34"/>
        <v>1982.5246244076989</v>
      </c>
      <c r="Q36" s="67">
        <f t="shared" si="35"/>
        <v>-59.164624407698739</v>
      </c>
      <c r="R36" s="71">
        <f t="shared" si="36"/>
        <v>165.21038536730825</v>
      </c>
      <c r="S36" s="71">
        <f t="shared" si="37"/>
        <v>1982.5246244076989</v>
      </c>
      <c r="T36" s="71">
        <f t="shared" si="38"/>
        <v>59.164624407698739</v>
      </c>
    </row>
    <row r="37" spans="1:22" s="60" customFormat="1">
      <c r="A37" s="284"/>
      <c r="B37" s="107"/>
      <c r="C37" s="112"/>
      <c r="D37" s="162"/>
      <c r="E37" s="31"/>
      <c r="F37" s="164"/>
      <c r="G37" s="114"/>
      <c r="H37" s="68"/>
      <c r="I37" s="47"/>
      <c r="J37" s="67"/>
      <c r="K37" s="67"/>
      <c r="L37" s="67"/>
      <c r="M37" s="167"/>
      <c r="N37" s="67"/>
      <c r="O37" s="67"/>
      <c r="P37" s="67"/>
      <c r="Q37" s="67"/>
      <c r="R37" s="71"/>
      <c r="S37" s="71"/>
      <c r="T37" s="71"/>
    </row>
    <row r="38" spans="1:22" s="60" customFormat="1">
      <c r="A38" s="63"/>
      <c r="B38" s="107"/>
      <c r="C38" s="112"/>
      <c r="D38" s="57"/>
      <c r="E38" s="69"/>
      <c r="F38" s="113"/>
      <c r="G38" s="110"/>
      <c r="H38" s="68"/>
      <c r="I38" s="47"/>
      <c r="J38" s="67"/>
      <c r="K38" s="67"/>
      <c r="L38" s="67"/>
      <c r="M38" s="67"/>
      <c r="N38" s="67"/>
      <c r="O38" s="67"/>
      <c r="P38" s="67"/>
      <c r="Q38" s="67"/>
      <c r="R38" s="71"/>
      <c r="S38" s="71"/>
      <c r="T38" s="71"/>
    </row>
    <row r="39" spans="1:22" s="60" customFormat="1">
      <c r="A39" s="51"/>
      <c r="B39" s="78"/>
      <c r="C39" s="52" t="s">
        <v>17</v>
      </c>
      <c r="D39" s="53">
        <f>SUM(D25:D38)</f>
        <v>205.56775000000005</v>
      </c>
      <c r="E39" s="53"/>
      <c r="F39" s="53">
        <f>SUM(F24:F38)</f>
        <v>2518.8090000000002</v>
      </c>
      <c r="G39" s="99"/>
      <c r="H39" s="53">
        <f>SUM(H24:H38)</f>
        <v>1502814.6360000002</v>
      </c>
      <c r="I39" s="53">
        <f>SUM(I24:I38)</f>
        <v>1112792.9606965517</v>
      </c>
      <c r="J39" s="74"/>
      <c r="K39" s="74"/>
      <c r="L39" s="74"/>
      <c r="M39" s="74"/>
      <c r="N39" s="74"/>
      <c r="O39" s="116">
        <f>SUM(O24:O38)</f>
        <v>204723.56495999999</v>
      </c>
      <c r="P39" s="116">
        <f t="shared" ref="P39" si="40">SUM(P24:P38)</f>
        <v>212284.23362439906</v>
      </c>
      <c r="Q39" s="116">
        <f>SUM(Q24:Q38)</f>
        <v>-7560.6686643990597</v>
      </c>
      <c r="R39" s="116"/>
      <c r="S39" s="116">
        <f t="shared" ref="S39:T39" si="41">SUM(S24:S38)</f>
        <v>212284.23362439906</v>
      </c>
      <c r="T39" s="116">
        <f t="shared" si="41"/>
        <v>7560.6686643990597</v>
      </c>
    </row>
    <row r="40" spans="1:22" s="60" customFormat="1" ht="14.4" customHeight="1">
      <c r="A40" s="152"/>
      <c r="B40" s="107" t="s">
        <v>155</v>
      </c>
      <c r="C40" s="149" t="s">
        <v>165</v>
      </c>
      <c r="D40" s="162">
        <v>184</v>
      </c>
      <c r="E40" s="31">
        <v>12</v>
      </c>
      <c r="F40" s="164">
        <f t="shared" ref="F40" si="42">D40*E40</f>
        <v>2208</v>
      </c>
      <c r="G40" s="110">
        <f>References!B20</f>
        <v>37</v>
      </c>
      <c r="H40" s="68">
        <f t="shared" ref="H40" si="43">G40*F40</f>
        <v>81696</v>
      </c>
      <c r="I40" s="47">
        <f>$D$146*H40</f>
        <v>60493.64408576698</v>
      </c>
      <c r="J40" s="67">
        <f>(References!$C$49*I40)</f>
        <v>399.25805096606177</v>
      </c>
      <c r="K40" s="67">
        <f>J40/References!$G$52</f>
        <v>411.01302343634109</v>
      </c>
      <c r="L40" s="67">
        <f t="shared" ref="L40" si="44">K40/F40</f>
        <v>0.18614720264327042</v>
      </c>
      <c r="M40" s="167">
        <v>6.06</v>
      </c>
      <c r="N40" s="67">
        <f t="shared" ref="N40" si="45">L40+M40</f>
        <v>6.2461472026432698</v>
      </c>
      <c r="O40" s="67">
        <f>M40*F40</f>
        <v>13380.48</v>
      </c>
      <c r="P40" s="67">
        <f t="shared" ref="P40:P42" si="46">N40*F40</f>
        <v>13791.49302343634</v>
      </c>
      <c r="Q40" s="67">
        <f t="shared" ref="Q40:Q42" si="47">O40-P40</f>
        <v>-411.01302343634052</v>
      </c>
      <c r="R40" s="71">
        <f>N40</f>
        <v>6.2461472026432698</v>
      </c>
      <c r="S40" s="71">
        <f>R40*F40</f>
        <v>13791.49302343634</v>
      </c>
      <c r="T40" s="71">
        <f>S40-O40</f>
        <v>411.01302343634052</v>
      </c>
    </row>
    <row r="41" spans="1:22" s="60" customFormat="1">
      <c r="A41" s="283" t="s">
        <v>98</v>
      </c>
      <c r="B41" s="131" t="s">
        <v>155</v>
      </c>
      <c r="C41" s="134" t="s">
        <v>108</v>
      </c>
      <c r="D41" s="151">
        <v>4</v>
      </c>
      <c r="E41" s="31">
        <v>12</v>
      </c>
      <c r="F41" s="164">
        <f t="shared" ref="F41" si="48">D41*E41</f>
        <v>48</v>
      </c>
      <c r="G41" s="110">
        <f>References!B21</f>
        <v>47</v>
      </c>
      <c r="H41" s="68">
        <f t="shared" ref="H41" si="49">G41*F41</f>
        <v>2256</v>
      </c>
      <c r="I41" s="47">
        <f>$D$146*H41</f>
        <v>1670.5060352708861</v>
      </c>
      <c r="J41" s="67">
        <f>(References!$C$49*I41)</f>
        <v>11.025339832787839</v>
      </c>
      <c r="K41" s="67">
        <f>J41/References!$G$52</f>
        <v>11.349948355762651</v>
      </c>
      <c r="L41" s="67">
        <f t="shared" ref="L41" si="50">K41/F41</f>
        <v>0.23645725741172188</v>
      </c>
      <c r="M41" s="167">
        <v>6.06</v>
      </c>
      <c r="N41" s="67">
        <f t="shared" ref="N41" si="51">L41+M41</f>
        <v>6.2964572574117215</v>
      </c>
      <c r="O41" s="67">
        <f>M41*F41</f>
        <v>290.88</v>
      </c>
      <c r="P41" s="67">
        <f t="shared" si="46"/>
        <v>302.22994835576264</v>
      </c>
      <c r="Q41" s="67">
        <f t="shared" si="47"/>
        <v>-11.349948355762649</v>
      </c>
      <c r="R41" s="71">
        <f>N41</f>
        <v>6.2964572574117215</v>
      </c>
      <c r="S41" s="71">
        <f>R41*F41</f>
        <v>302.22994835576264</v>
      </c>
      <c r="T41" s="71">
        <f>S41-O41</f>
        <v>11.349948355762649</v>
      </c>
    </row>
    <row r="42" spans="1:22" s="60" customFormat="1">
      <c r="A42" s="284"/>
      <c r="B42" s="107" t="s">
        <v>155</v>
      </c>
      <c r="C42" s="112" t="s">
        <v>110</v>
      </c>
      <c r="D42" s="162">
        <v>182</v>
      </c>
      <c r="E42" s="31">
        <v>12</v>
      </c>
      <c r="F42" s="164">
        <f t="shared" ref="F42:F48" si="52">D42*E42</f>
        <v>2184</v>
      </c>
      <c r="G42" s="110">
        <f>References!B22</f>
        <v>68</v>
      </c>
      <c r="H42" s="68">
        <f t="shared" ref="H42:H48" si="53">G42*F42</f>
        <v>148512</v>
      </c>
      <c r="I42" s="47">
        <f>$D$146*H42</f>
        <v>109969.05687506642</v>
      </c>
      <c r="J42" s="67">
        <f>(References!$C$49*I42)</f>
        <v>725.79577537543787</v>
      </c>
      <c r="K42" s="67">
        <f>J42/References!$G$52</f>
        <v>747.16468537722653</v>
      </c>
      <c r="L42" s="67">
        <f t="shared" ref="L42:L48" si="54">K42/F42</f>
        <v>0.34210837242547004</v>
      </c>
      <c r="M42" s="167">
        <v>13.56</v>
      </c>
      <c r="N42" s="67">
        <f t="shared" ref="N42:N48" si="55">L42+M42</f>
        <v>13.90210837242547</v>
      </c>
      <c r="O42" s="67">
        <f>M42*F42</f>
        <v>29615.040000000001</v>
      </c>
      <c r="P42" s="67">
        <f t="shared" si="46"/>
        <v>30362.204685377226</v>
      </c>
      <c r="Q42" s="67">
        <f t="shared" si="47"/>
        <v>-747.1646853772254</v>
      </c>
      <c r="R42" s="71">
        <f>N42</f>
        <v>13.90210837242547</v>
      </c>
      <c r="S42" s="71">
        <f>R42*F42</f>
        <v>30362.204685377226</v>
      </c>
      <c r="T42" s="71">
        <f>S42-O42</f>
        <v>747.1646853772254</v>
      </c>
    </row>
    <row r="43" spans="1:22" s="60" customFormat="1">
      <c r="A43" s="284"/>
      <c r="B43" s="107"/>
      <c r="C43" s="112"/>
      <c r="D43" s="162"/>
      <c r="E43" s="31"/>
      <c r="F43" s="164"/>
      <c r="G43" s="110"/>
      <c r="H43" s="68"/>
      <c r="I43" s="47"/>
      <c r="J43" s="67"/>
      <c r="K43" s="67"/>
      <c r="L43" s="67"/>
      <c r="M43" s="167"/>
      <c r="N43" s="67"/>
      <c r="O43" s="67"/>
      <c r="P43" s="67"/>
      <c r="Q43" s="67"/>
      <c r="R43" s="71"/>
      <c r="S43" s="71"/>
      <c r="T43" s="71"/>
    </row>
    <row r="44" spans="1:22" s="60" customFormat="1">
      <c r="A44" s="284"/>
      <c r="B44" s="107"/>
      <c r="C44" s="112"/>
      <c r="D44" s="162"/>
      <c r="E44" s="31"/>
      <c r="F44" s="164"/>
      <c r="G44" s="110"/>
      <c r="H44" s="68"/>
      <c r="I44" s="47"/>
      <c r="J44" s="67"/>
      <c r="K44" s="67"/>
      <c r="L44" s="67"/>
      <c r="M44" s="167"/>
      <c r="N44" s="67"/>
      <c r="O44" s="67"/>
      <c r="P44" s="67"/>
      <c r="Q44" s="67"/>
      <c r="R44" s="71"/>
      <c r="S44" s="71"/>
      <c r="T44" s="71"/>
    </row>
    <row r="45" spans="1:22" s="60" customFormat="1">
      <c r="A45" s="284"/>
      <c r="B45" s="107"/>
      <c r="C45" s="112"/>
      <c r="D45" s="162"/>
      <c r="E45" s="31"/>
      <c r="F45" s="164"/>
      <c r="G45" s="110"/>
      <c r="H45" s="68"/>
      <c r="I45" s="47"/>
      <c r="J45" s="67"/>
      <c r="K45" s="67"/>
      <c r="L45" s="67"/>
      <c r="M45" s="167"/>
      <c r="N45" s="67"/>
      <c r="O45" s="67"/>
      <c r="P45" s="67"/>
      <c r="Q45" s="67"/>
      <c r="R45" s="71"/>
      <c r="S45" s="71"/>
      <c r="T45" s="71"/>
    </row>
    <row r="46" spans="1:22" s="60" customFormat="1">
      <c r="A46" s="284"/>
      <c r="B46" s="107" t="s">
        <v>155</v>
      </c>
      <c r="C46" s="112" t="s">
        <v>115</v>
      </c>
      <c r="D46" s="162">
        <v>69</v>
      </c>
      <c r="E46" s="31">
        <v>12</v>
      </c>
      <c r="F46" s="164">
        <f t="shared" si="52"/>
        <v>828</v>
      </c>
      <c r="G46" s="110">
        <f>+References!B31</f>
        <v>613</v>
      </c>
      <c r="H46" s="68">
        <f t="shared" si="53"/>
        <v>507564</v>
      </c>
      <c r="I46" s="47">
        <f>$D$146*H46</f>
        <v>375837.20092474826</v>
      </c>
      <c r="J46" s="67">
        <f>(References!$C$49*I46)</f>
        <v>2480.5255261033367</v>
      </c>
      <c r="K46" s="67">
        <f>J46/References!$G$52</f>
        <v>2553.5572638494305</v>
      </c>
      <c r="L46" s="67">
        <f t="shared" si="54"/>
        <v>3.0840063573060754</v>
      </c>
      <c r="M46" s="167">
        <v>99.35</v>
      </c>
      <c r="N46" s="67">
        <f t="shared" si="55"/>
        <v>102.43400635730607</v>
      </c>
      <c r="O46" s="67">
        <f>M46*F46</f>
        <v>82261.799999999988</v>
      </c>
      <c r="P46" s="67">
        <f t="shared" ref="P46:P48" si="56">N46*F46</f>
        <v>84815.357263849437</v>
      </c>
      <c r="Q46" s="67">
        <f t="shared" ref="Q46:Q48" si="57">O46-P46</f>
        <v>-2553.5572638494486</v>
      </c>
      <c r="R46" s="71">
        <f>N46</f>
        <v>102.43400635730607</v>
      </c>
      <c r="S46" s="71">
        <f>R46*F46</f>
        <v>84815.357263849437</v>
      </c>
      <c r="T46" s="71">
        <f>S46-O46</f>
        <v>2553.5572638494486</v>
      </c>
    </row>
    <row r="47" spans="1:22" s="60" customFormat="1">
      <c r="A47" s="284"/>
      <c r="B47" s="131" t="s">
        <v>155</v>
      </c>
      <c r="C47" s="134" t="s">
        <v>116</v>
      </c>
      <c r="D47" s="151">
        <v>13</v>
      </c>
      <c r="E47" s="31">
        <v>12</v>
      </c>
      <c r="F47" s="164">
        <f t="shared" si="52"/>
        <v>156</v>
      </c>
      <c r="G47" s="110">
        <f>+References!B32</f>
        <v>840</v>
      </c>
      <c r="H47" s="68">
        <f t="shared" si="53"/>
        <v>131040</v>
      </c>
      <c r="I47" s="47">
        <f>$D$146*H47</f>
        <v>97031.520772117423</v>
      </c>
      <c r="J47" s="67">
        <f>(References!$C$49*I47)</f>
        <v>640.40803709597446</v>
      </c>
      <c r="K47" s="67">
        <f>J47/References!$G$52</f>
        <v>659.26295768578802</v>
      </c>
      <c r="L47" s="67">
        <f t="shared" si="54"/>
        <v>4.2260446005499235</v>
      </c>
      <c r="M47" s="166">
        <v>135.77000000000001</v>
      </c>
      <c r="N47" s="67">
        <f t="shared" ref="N47" si="58">L47+M47</f>
        <v>139.99604460054994</v>
      </c>
      <c r="O47" s="67">
        <f>M47*F47</f>
        <v>21180.120000000003</v>
      </c>
      <c r="P47" s="67">
        <f t="shared" si="56"/>
        <v>21839.38295768579</v>
      </c>
      <c r="Q47" s="67">
        <f t="shared" si="57"/>
        <v>-659.26295768578711</v>
      </c>
      <c r="R47" s="71">
        <f>N47</f>
        <v>139.99604460054994</v>
      </c>
      <c r="S47" s="71">
        <f>R47*F47</f>
        <v>21839.38295768579</v>
      </c>
      <c r="T47" s="71">
        <f>S47-O47</f>
        <v>659.26295768578711</v>
      </c>
    </row>
    <row r="48" spans="1:22" s="60" customFormat="1">
      <c r="A48" s="284"/>
      <c r="B48" s="107" t="s">
        <v>155</v>
      </c>
      <c r="C48" s="112" t="s">
        <v>117</v>
      </c>
      <c r="D48" s="162">
        <v>4</v>
      </c>
      <c r="E48" s="31">
        <v>12</v>
      </c>
      <c r="F48" s="164">
        <f t="shared" si="52"/>
        <v>48</v>
      </c>
      <c r="G48" s="110">
        <f>+References!B33</f>
        <v>980</v>
      </c>
      <c r="H48" s="68">
        <f t="shared" si="53"/>
        <v>47040</v>
      </c>
      <c r="I48" s="47">
        <f>$D$146*H48</f>
        <v>34831.82796947805</v>
      </c>
      <c r="J48" s="67">
        <f>(References!$C$49*I48)</f>
        <v>229.89006459855494</v>
      </c>
      <c r="K48" s="67">
        <f>J48/References!$G$52</f>
        <v>236.65849763079569</v>
      </c>
      <c r="L48" s="67">
        <f t="shared" si="54"/>
        <v>4.9303853673082436</v>
      </c>
      <c r="M48" s="167">
        <v>181.94</v>
      </c>
      <c r="N48" s="67">
        <f t="shared" si="55"/>
        <v>186.87038536730824</v>
      </c>
      <c r="O48" s="67">
        <f>M48*F48</f>
        <v>8733.119999999999</v>
      </c>
      <c r="P48" s="67">
        <f t="shared" si="56"/>
        <v>8969.7784976307958</v>
      </c>
      <c r="Q48" s="67">
        <f t="shared" si="57"/>
        <v>-236.65849763079677</v>
      </c>
      <c r="R48" s="71">
        <f>N48</f>
        <v>186.87038536730824</v>
      </c>
      <c r="S48" s="71">
        <f>R48*F48</f>
        <v>8969.7784976307958</v>
      </c>
      <c r="T48" s="71">
        <f>S48-O48</f>
        <v>236.65849763079677</v>
      </c>
    </row>
    <row r="49" spans="1:22" s="60" customFormat="1">
      <c r="A49" s="63"/>
      <c r="B49" s="48"/>
      <c r="C49" s="112"/>
      <c r="D49" s="95"/>
      <c r="E49" s="69"/>
      <c r="F49" s="113"/>
      <c r="G49" s="110"/>
      <c r="H49" s="68"/>
      <c r="I49" s="47"/>
      <c r="J49" s="67"/>
      <c r="K49" s="67"/>
      <c r="L49" s="67"/>
      <c r="M49" s="67"/>
      <c r="N49" s="67"/>
      <c r="O49" s="67"/>
      <c r="P49" s="67"/>
      <c r="Q49" s="67"/>
      <c r="R49" s="71"/>
      <c r="S49" s="71"/>
      <c r="T49" s="71"/>
    </row>
    <row r="50" spans="1:22" s="60" customFormat="1">
      <c r="A50" s="51"/>
      <c r="B50" s="49"/>
      <c r="C50" s="52" t="s">
        <v>17</v>
      </c>
      <c r="D50" s="53">
        <f>SUM(D41:D48)</f>
        <v>272</v>
      </c>
      <c r="E50" s="53"/>
      <c r="F50" s="53">
        <f>SUM(F40:F48)</f>
        <v>5472</v>
      </c>
      <c r="G50" s="100"/>
      <c r="H50" s="53">
        <f>SUM(H40:H48)</f>
        <v>918108</v>
      </c>
      <c r="I50" s="53">
        <f>SUM(I40:I48)</f>
        <v>679833.75666244805</v>
      </c>
      <c r="J50" s="73"/>
      <c r="K50" s="73"/>
      <c r="L50" s="73"/>
      <c r="M50" s="73"/>
      <c r="N50" s="73"/>
      <c r="O50" s="116">
        <f>SUM(O40:O48)</f>
        <v>155461.43999999997</v>
      </c>
      <c r="P50" s="116">
        <f>SUM(P40:P48)</f>
        <v>160080.44637633534</v>
      </c>
      <c r="Q50" s="116">
        <f>SUM(Q40:Q48)</f>
        <v>-4619.006376335361</v>
      </c>
      <c r="R50" s="116"/>
      <c r="S50" s="116">
        <f>SUM(S40:S48)</f>
        <v>160080.44637633534</v>
      </c>
      <c r="T50" s="116">
        <f>SUM(T40:T48)</f>
        <v>4619.006376335361</v>
      </c>
    </row>
    <row r="51" spans="1:22">
      <c r="C51" s="64" t="s">
        <v>3</v>
      </c>
      <c r="D51" s="65">
        <f>D21+D39+D50</f>
        <v>5406.7344166666671</v>
      </c>
      <c r="E51" s="65"/>
      <c r="F51" s="65">
        <f>F21+F39+F50</f>
        <v>261267.47566666664</v>
      </c>
      <c r="G51" s="101"/>
      <c r="H51" s="65">
        <f>H21+H39+H50</f>
        <v>12059866.636</v>
      </c>
      <c r="I51" s="65">
        <f>I21+I39+I50</f>
        <v>8930000</v>
      </c>
      <c r="J51" s="67"/>
      <c r="K51" s="75"/>
      <c r="L51" s="75"/>
      <c r="M51" s="75"/>
      <c r="N51" s="75"/>
      <c r="O51" s="65">
        <f>O21+O39+O50</f>
        <v>1623361.8649599999</v>
      </c>
      <c r="P51" s="65">
        <f>P21+P39+P50</f>
        <v>1684035.1200557379</v>
      </c>
      <c r="Q51" s="65">
        <f>Q21+Q39+Q50</f>
        <v>-60673.255095738081</v>
      </c>
      <c r="R51" s="65"/>
      <c r="S51" s="65">
        <f>S21+S39+S50</f>
        <v>1684035.1200557379</v>
      </c>
      <c r="T51" s="65">
        <f>T21+T39+T50</f>
        <v>60673.255095738081</v>
      </c>
    </row>
    <row r="52" spans="1:22">
      <c r="J52" s="56"/>
      <c r="T52" s="30">
        <f>T51/O51</f>
        <v>3.7375064922590802E-2</v>
      </c>
    </row>
    <row r="53" spans="1:22">
      <c r="A53" s="122"/>
      <c r="B53" s="123"/>
      <c r="C53" s="124" t="s">
        <v>147</v>
      </c>
      <c r="D53" s="125"/>
      <c r="E53" s="126"/>
      <c r="F53" s="126"/>
      <c r="G53" s="127"/>
      <c r="H53" s="126"/>
      <c r="I53" s="128"/>
      <c r="J53" s="129"/>
      <c r="K53" s="126"/>
      <c r="L53" s="126"/>
      <c r="M53" s="126"/>
      <c r="N53" s="126"/>
      <c r="O53" s="60"/>
      <c r="P53" s="60"/>
      <c r="Q53" s="60"/>
      <c r="R53" s="60"/>
      <c r="S53" s="60"/>
      <c r="T53" s="60"/>
      <c r="U53" s="60"/>
      <c r="V53" s="60"/>
    </row>
    <row r="54" spans="1:22" s="60" customFormat="1" ht="14.4" customHeight="1">
      <c r="A54" s="130"/>
      <c r="B54" s="131" t="s">
        <v>151</v>
      </c>
      <c r="C54" s="134" t="s">
        <v>107</v>
      </c>
      <c r="D54" s="151">
        <v>1</v>
      </c>
      <c r="E54" s="69">
        <f>[1]References!$B$7</f>
        <v>4.333333333333333</v>
      </c>
      <c r="F54" s="118">
        <f>D54*E54*12</f>
        <v>52</v>
      </c>
      <c r="G54" s="119">
        <f>References!B17</f>
        <v>97</v>
      </c>
      <c r="H54" s="68">
        <f>G54*F54</f>
        <v>5044</v>
      </c>
      <c r="I54" s="47">
        <f t="shared" ref="I54:I60" si="59">$D$146*H54</f>
        <v>3734.9434582918216</v>
      </c>
      <c r="J54" s="67">
        <f>(References!$C$49*I54)</f>
        <v>24.650626824726004</v>
      </c>
      <c r="K54" s="67">
        <f>J54/References!$G$52</f>
        <v>25.376391625206921</v>
      </c>
      <c r="L54" s="67">
        <f>K54/F54*E54</f>
        <v>2.1146993021005764</v>
      </c>
      <c r="M54" s="166">
        <v>60</v>
      </c>
      <c r="N54" s="67">
        <f>L54+M54</f>
        <v>62.114699302100576</v>
      </c>
      <c r="O54" s="67"/>
      <c r="P54" s="67"/>
      <c r="Q54" s="67"/>
      <c r="R54" s="67"/>
      <c r="S54" s="67"/>
      <c r="T54" s="67"/>
    </row>
    <row r="55" spans="1:22" s="60" customFormat="1">
      <c r="A55" s="130"/>
      <c r="B55" s="131" t="s">
        <v>151</v>
      </c>
      <c r="C55" s="134" t="s">
        <v>120</v>
      </c>
      <c r="D55" s="151">
        <v>1</v>
      </c>
      <c r="E55" s="69">
        <f>[1]References!$B$7</f>
        <v>4.333333333333333</v>
      </c>
      <c r="F55" s="118">
        <f>D55*E55*12</f>
        <v>52</v>
      </c>
      <c r="G55" s="119">
        <f>References!B18</f>
        <v>117</v>
      </c>
      <c r="H55" s="68">
        <f t="shared" ref="H55:H87" si="60">G55*F55</f>
        <v>6084</v>
      </c>
      <c r="I55" s="47">
        <f t="shared" si="59"/>
        <v>4505.0348929911661</v>
      </c>
      <c r="J55" s="67">
        <f>(References!$C$49*I55)</f>
        <v>29.733230293741673</v>
      </c>
      <c r="K55" s="67">
        <f>J55/References!$G$52</f>
        <v>30.608637321125872</v>
      </c>
      <c r="L55" s="67">
        <f t="shared" ref="L55:L87" si="61">K55/F55*E55</f>
        <v>2.5507197767604892</v>
      </c>
      <c r="M55" s="166">
        <v>73.069999999999993</v>
      </c>
      <c r="N55" s="67">
        <f t="shared" ref="N55:N122" si="62">L55+M55</f>
        <v>75.620719776760481</v>
      </c>
      <c r="O55" s="67"/>
      <c r="P55" s="67"/>
      <c r="Q55" s="67"/>
      <c r="R55" s="67"/>
      <c r="S55" s="67"/>
      <c r="T55" s="67"/>
    </row>
    <row r="56" spans="1:22" s="60" customFormat="1">
      <c r="A56" s="130"/>
      <c r="B56" s="131" t="s">
        <v>152</v>
      </c>
      <c r="C56" s="134" t="s">
        <v>121</v>
      </c>
      <c r="D56" s="151">
        <v>1</v>
      </c>
      <c r="E56" s="69">
        <f>References!B9</f>
        <v>1</v>
      </c>
      <c r="F56" s="118">
        <f t="shared" ref="F56:F87" si="63">D56*E56*12</f>
        <v>12</v>
      </c>
      <c r="G56" s="119">
        <f>References!B24</f>
        <v>34</v>
      </c>
      <c r="H56" s="68">
        <f t="shared" si="60"/>
        <v>408</v>
      </c>
      <c r="I56" s="47">
        <f t="shared" si="59"/>
        <v>302.11279361281981</v>
      </c>
      <c r="J56" s="67">
        <f>(References!$C$49*I56)</f>
        <v>1.9939444378446092</v>
      </c>
      <c r="K56" s="67">
        <f>J56/References!$G$52</f>
        <v>2.0526502345528197</v>
      </c>
      <c r="L56" s="67">
        <f t="shared" si="61"/>
        <v>0.17105418621273497</v>
      </c>
      <c r="M56" s="166">
        <v>4.5599999999999996</v>
      </c>
      <c r="N56" s="67">
        <f t="shared" si="62"/>
        <v>4.7310541862127344</v>
      </c>
      <c r="O56" s="67"/>
      <c r="P56" s="67"/>
      <c r="Q56" s="67"/>
      <c r="R56" s="67"/>
      <c r="S56" s="67"/>
      <c r="T56" s="67"/>
    </row>
    <row r="57" spans="1:22" s="60" customFormat="1">
      <c r="A57" s="130"/>
      <c r="B57" s="131" t="s">
        <v>153</v>
      </c>
      <c r="C57" s="106" t="s">
        <v>107</v>
      </c>
      <c r="D57" s="150">
        <v>1</v>
      </c>
      <c r="E57" s="148">
        <f>References!$B$7</f>
        <v>4.333333333333333</v>
      </c>
      <c r="F57" s="109">
        <f t="shared" si="63"/>
        <v>52</v>
      </c>
      <c r="G57" s="110">
        <f>+References!B17</f>
        <v>97</v>
      </c>
      <c r="H57" s="68">
        <f t="shared" si="60"/>
        <v>5044</v>
      </c>
      <c r="I57" s="47">
        <f t="shared" si="59"/>
        <v>3734.9434582918216</v>
      </c>
      <c r="J57" s="67">
        <f>(References!$C$49*I57)</f>
        <v>24.650626824726004</v>
      </c>
      <c r="K57" s="67">
        <f>J57/References!$G$52</f>
        <v>25.376391625206921</v>
      </c>
      <c r="L57" s="67">
        <f t="shared" si="61"/>
        <v>2.1146993021005764</v>
      </c>
      <c r="M57" s="166">
        <v>60</v>
      </c>
      <c r="N57" s="67">
        <f t="shared" si="62"/>
        <v>62.114699302100576</v>
      </c>
      <c r="O57" s="67"/>
      <c r="P57" s="67"/>
      <c r="Q57" s="67"/>
      <c r="R57" s="67"/>
      <c r="S57" s="67"/>
      <c r="T57" s="67"/>
    </row>
    <row r="58" spans="1:22" s="60" customFormat="1">
      <c r="A58" s="130"/>
      <c r="B58" s="131" t="s">
        <v>153</v>
      </c>
      <c r="C58" s="134" t="s">
        <v>120</v>
      </c>
      <c r="D58" s="151">
        <v>1</v>
      </c>
      <c r="E58" s="69">
        <f>References!B7</f>
        <v>4.333333333333333</v>
      </c>
      <c r="F58" s="118">
        <f t="shared" si="63"/>
        <v>52</v>
      </c>
      <c r="G58" s="119">
        <f>References!B18</f>
        <v>117</v>
      </c>
      <c r="H58" s="68">
        <f t="shared" si="60"/>
        <v>6084</v>
      </c>
      <c r="I58" s="47">
        <f t="shared" si="59"/>
        <v>4505.0348929911661</v>
      </c>
      <c r="J58" s="67">
        <f>(References!$C$49*I58)</f>
        <v>29.733230293741673</v>
      </c>
      <c r="K58" s="67">
        <f>J58/References!$G$52</f>
        <v>30.608637321125872</v>
      </c>
      <c r="L58" s="67">
        <f t="shared" si="61"/>
        <v>2.5507197767604892</v>
      </c>
      <c r="M58" s="166">
        <v>73.069999999999993</v>
      </c>
      <c r="N58" s="67">
        <f t="shared" si="62"/>
        <v>75.620719776760481</v>
      </c>
      <c r="O58" s="67"/>
      <c r="P58" s="67"/>
      <c r="Q58" s="67"/>
      <c r="R58" s="67"/>
      <c r="S58" s="67"/>
      <c r="T58" s="67"/>
    </row>
    <row r="59" spans="1:22" s="60" customFormat="1">
      <c r="A59" s="130"/>
      <c r="B59" s="131" t="s">
        <v>154</v>
      </c>
      <c r="C59" s="134" t="s">
        <v>121</v>
      </c>
      <c r="D59" s="151">
        <v>1</v>
      </c>
      <c r="E59" s="69">
        <v>1</v>
      </c>
      <c r="F59" s="118">
        <f t="shared" si="63"/>
        <v>12</v>
      </c>
      <c r="G59" s="119">
        <f>References!B24</f>
        <v>34</v>
      </c>
      <c r="H59" s="68">
        <f t="shared" si="60"/>
        <v>408</v>
      </c>
      <c r="I59" s="47">
        <f t="shared" si="59"/>
        <v>302.11279361281981</v>
      </c>
      <c r="J59" s="67">
        <f>(References!$C$49*I59)</f>
        <v>1.9939444378446092</v>
      </c>
      <c r="K59" s="67">
        <f>J59/References!$G$52</f>
        <v>2.0526502345528197</v>
      </c>
      <c r="L59" s="67">
        <f t="shared" si="61"/>
        <v>0.17105418621273497</v>
      </c>
      <c r="M59" s="166">
        <v>3.64</v>
      </c>
      <c r="N59" s="67">
        <f t="shared" si="62"/>
        <v>3.811054186212735</v>
      </c>
      <c r="O59" s="67"/>
      <c r="P59" s="67"/>
      <c r="Q59" s="67"/>
      <c r="R59" s="67"/>
      <c r="S59" s="67"/>
      <c r="T59" s="67"/>
    </row>
    <row r="60" spans="1:22" s="60" customFormat="1">
      <c r="A60" s="130"/>
      <c r="B60" s="131" t="s">
        <v>155</v>
      </c>
      <c r="C60" s="134" t="s">
        <v>122</v>
      </c>
      <c r="D60" s="151">
        <v>1</v>
      </c>
      <c r="E60" s="69">
        <v>1</v>
      </c>
      <c r="F60" s="118">
        <f t="shared" si="63"/>
        <v>12</v>
      </c>
      <c r="G60" s="119">
        <f>References!B13</f>
        <v>20</v>
      </c>
      <c r="H60" s="68">
        <f t="shared" si="60"/>
        <v>240</v>
      </c>
      <c r="I60" s="47">
        <f t="shared" si="59"/>
        <v>177.71340800754109</v>
      </c>
      <c r="J60" s="67">
        <f>(References!$C$49*I60)</f>
        <v>1.1729084928497702</v>
      </c>
      <c r="K60" s="67">
        <f>J60/References!$G$52</f>
        <v>1.2074413144428353</v>
      </c>
      <c r="L60" s="67">
        <f t="shared" si="61"/>
        <v>0.10062010953690294</v>
      </c>
      <c r="M60" s="166">
        <v>6.06</v>
      </c>
      <c r="N60" s="67">
        <f t="shared" si="62"/>
        <v>6.1606201095369029</v>
      </c>
      <c r="O60" s="67"/>
      <c r="P60" s="67"/>
      <c r="Q60" s="67"/>
      <c r="R60" s="67"/>
      <c r="S60" s="67"/>
      <c r="T60" s="67"/>
    </row>
    <row r="61" spans="1:22" s="60" customFormat="1">
      <c r="A61" s="130"/>
      <c r="B61" s="131"/>
      <c r="C61" s="134"/>
      <c r="D61" s="151"/>
      <c r="E61" s="69"/>
      <c r="F61" s="118"/>
      <c r="G61" s="119"/>
      <c r="H61" s="68"/>
      <c r="I61" s="47"/>
      <c r="J61" s="67"/>
      <c r="K61" s="67"/>
      <c r="L61" s="67"/>
      <c r="M61" s="166"/>
      <c r="N61" s="67"/>
      <c r="O61" s="67"/>
      <c r="P61" s="67"/>
      <c r="Q61" s="67"/>
      <c r="R61" s="67"/>
      <c r="S61" s="67"/>
      <c r="T61" s="67"/>
    </row>
    <row r="62" spans="1:22" s="60" customFormat="1" ht="14.4" customHeight="1">
      <c r="A62" s="130"/>
      <c r="B62" s="107" t="s">
        <v>155</v>
      </c>
      <c r="C62" s="149" t="s">
        <v>109</v>
      </c>
      <c r="D62" s="151">
        <v>1</v>
      </c>
      <c r="E62" s="148">
        <v>1</v>
      </c>
      <c r="F62" s="118">
        <f t="shared" ref="F62" si="64">D62*E62*12</f>
        <v>12</v>
      </c>
      <c r="G62" s="119">
        <f>References!B15</f>
        <v>51</v>
      </c>
      <c r="H62" s="68">
        <f t="shared" ref="H62" si="65">G62*F62</f>
        <v>612</v>
      </c>
      <c r="I62" s="47">
        <f t="shared" ref="I62:I106" si="66">$D$146*H62</f>
        <v>453.16919041922972</v>
      </c>
      <c r="J62" s="67">
        <f>(References!$C$49*I62)</f>
        <v>2.9909166567669137</v>
      </c>
      <c r="K62" s="67">
        <f>J62/References!$G$52</f>
        <v>3.0789753518292295</v>
      </c>
      <c r="L62" s="67">
        <f t="shared" ref="L62" si="67">K62/F62*E62</f>
        <v>0.25658127931910246</v>
      </c>
      <c r="M62" s="166">
        <v>10.25</v>
      </c>
      <c r="N62" s="67">
        <f t="shared" ref="N62" si="68">L62+M62</f>
        <v>10.506581279319102</v>
      </c>
      <c r="O62" s="67"/>
      <c r="P62" s="67"/>
      <c r="Q62" s="67"/>
      <c r="R62" s="67"/>
      <c r="S62" s="67"/>
      <c r="T62" s="67"/>
    </row>
    <row r="63" spans="1:22" s="60" customFormat="1">
      <c r="A63" s="130"/>
      <c r="B63" s="131" t="s">
        <v>155</v>
      </c>
      <c r="C63" s="134" t="s">
        <v>127</v>
      </c>
      <c r="D63" s="151">
        <v>1</v>
      </c>
      <c r="E63" s="69">
        <v>1</v>
      </c>
      <c r="F63" s="118">
        <f t="shared" si="63"/>
        <v>12</v>
      </c>
      <c r="G63" s="119">
        <f>References!B27</f>
        <v>175</v>
      </c>
      <c r="H63" s="68">
        <f t="shared" si="60"/>
        <v>2100</v>
      </c>
      <c r="I63" s="47">
        <f t="shared" si="66"/>
        <v>1554.9923200659844</v>
      </c>
      <c r="J63" s="67">
        <f>(References!$C$49*I63)</f>
        <v>10.262949312435488</v>
      </c>
      <c r="K63" s="67">
        <f>J63/References!$G$52</f>
        <v>10.565111501374806</v>
      </c>
      <c r="L63" s="67">
        <f t="shared" si="61"/>
        <v>0.8804259584479005</v>
      </c>
      <c r="M63" s="166">
        <v>27.3</v>
      </c>
      <c r="N63" s="67">
        <f t="shared" si="62"/>
        <v>28.180425958447902</v>
      </c>
      <c r="O63" s="67"/>
      <c r="P63" s="67"/>
      <c r="Q63" s="67"/>
      <c r="R63" s="67"/>
      <c r="S63" s="67"/>
      <c r="T63" s="67"/>
    </row>
    <row r="64" spans="1:22" s="60" customFormat="1">
      <c r="A64" s="130"/>
      <c r="B64" s="107" t="s">
        <v>155</v>
      </c>
      <c r="C64" s="149" t="s">
        <v>112</v>
      </c>
      <c r="D64" s="151">
        <v>1</v>
      </c>
      <c r="E64" s="148">
        <v>1</v>
      </c>
      <c r="F64" s="118">
        <f t="shared" ref="F64:F66" si="69">D64*E64*12</f>
        <v>12</v>
      </c>
      <c r="G64" s="119">
        <f>References!B28</f>
        <v>250</v>
      </c>
      <c r="H64" s="68">
        <f t="shared" ref="H64:H66" si="70">G64*F64</f>
        <v>3000</v>
      </c>
      <c r="I64" s="47">
        <f t="shared" si="66"/>
        <v>2221.4176000942634</v>
      </c>
      <c r="J64" s="67">
        <f>(References!$C$49*I64)</f>
        <v>14.661356160622127</v>
      </c>
      <c r="K64" s="67">
        <f>J64/References!$G$52</f>
        <v>15.093016430535439</v>
      </c>
      <c r="L64" s="67">
        <f t="shared" ref="L64:L66" si="71">K64/F64*E64</f>
        <v>1.2577513692112865</v>
      </c>
      <c r="M64" s="166">
        <v>37.49</v>
      </c>
      <c r="N64" s="67">
        <f t="shared" ref="N64:N66" si="72">L64+M64</f>
        <v>38.747751369211286</v>
      </c>
      <c r="O64" s="67"/>
      <c r="P64" s="67"/>
      <c r="Q64" s="67"/>
      <c r="R64" s="67"/>
      <c r="S64" s="67"/>
      <c r="T64" s="67"/>
    </row>
    <row r="65" spans="1:22" s="60" customFormat="1">
      <c r="A65" s="130"/>
      <c r="B65" s="107" t="s">
        <v>155</v>
      </c>
      <c r="C65" s="149" t="s">
        <v>113</v>
      </c>
      <c r="D65" s="151">
        <v>1</v>
      </c>
      <c r="E65" s="148">
        <v>1</v>
      </c>
      <c r="F65" s="118">
        <f t="shared" si="69"/>
        <v>12</v>
      </c>
      <c r="G65" s="119">
        <f>References!B29</f>
        <v>324</v>
      </c>
      <c r="H65" s="68">
        <f t="shared" si="70"/>
        <v>3888</v>
      </c>
      <c r="I65" s="47">
        <f t="shared" si="66"/>
        <v>2878.9572097221653</v>
      </c>
      <c r="J65" s="67">
        <f>(References!$C$49*I65)</f>
        <v>19.001117584166277</v>
      </c>
      <c r="K65" s="67">
        <f>J65/References!$G$52</f>
        <v>19.560549293973931</v>
      </c>
      <c r="L65" s="67">
        <f t="shared" si="71"/>
        <v>1.6300457744978276</v>
      </c>
      <c r="M65" s="166">
        <v>49.11</v>
      </c>
      <c r="N65" s="67">
        <f t="shared" si="72"/>
        <v>50.74004577449783</v>
      </c>
      <c r="O65" s="67"/>
      <c r="P65" s="67"/>
      <c r="Q65" s="67"/>
      <c r="R65" s="67"/>
      <c r="S65" s="67"/>
      <c r="T65" s="67"/>
    </row>
    <row r="66" spans="1:22" s="60" customFormat="1">
      <c r="A66" s="130"/>
      <c r="B66" s="107" t="s">
        <v>155</v>
      </c>
      <c r="C66" s="149" t="s">
        <v>114</v>
      </c>
      <c r="D66" s="151">
        <v>1</v>
      </c>
      <c r="E66" s="148">
        <v>1</v>
      </c>
      <c r="F66" s="118">
        <f t="shared" si="69"/>
        <v>12</v>
      </c>
      <c r="G66" s="119">
        <f>References!B30</f>
        <v>473</v>
      </c>
      <c r="H66" s="68">
        <f t="shared" si="70"/>
        <v>5676</v>
      </c>
      <c r="I66" s="47">
        <f t="shared" si="66"/>
        <v>4202.9220993783465</v>
      </c>
      <c r="J66" s="67">
        <f>(References!$C$49*I66)</f>
        <v>27.739285855897066</v>
      </c>
      <c r="K66" s="67">
        <f>J66/References!$G$52</f>
        <v>28.555987086573055</v>
      </c>
      <c r="L66" s="67">
        <f t="shared" si="71"/>
        <v>2.3796655905477544</v>
      </c>
      <c r="M66" s="166">
        <v>69.790000000000006</v>
      </c>
      <c r="N66" s="67">
        <f t="shared" si="72"/>
        <v>72.169665590547766</v>
      </c>
      <c r="O66" s="67"/>
      <c r="P66" s="67"/>
      <c r="Q66" s="67"/>
      <c r="R66" s="67"/>
      <c r="S66" s="67"/>
      <c r="T66" s="67"/>
    </row>
    <row r="67" spans="1:22">
      <c r="A67" s="130"/>
      <c r="B67" s="131" t="s">
        <v>155</v>
      </c>
      <c r="C67" s="58" t="s">
        <v>123</v>
      </c>
      <c r="D67" s="151">
        <v>1</v>
      </c>
      <c r="E67" s="69">
        <v>1</v>
      </c>
      <c r="F67" s="118">
        <f t="shared" si="63"/>
        <v>12</v>
      </c>
      <c r="G67" s="119">
        <f>References!B13</f>
        <v>20</v>
      </c>
      <c r="H67" s="68">
        <f t="shared" si="60"/>
        <v>240</v>
      </c>
      <c r="I67" s="47">
        <f t="shared" si="66"/>
        <v>177.71340800754109</v>
      </c>
      <c r="J67" s="67">
        <f>(References!$C$49*I67)</f>
        <v>1.1729084928497702</v>
      </c>
      <c r="K67" s="67">
        <f>J67/References!$G$52</f>
        <v>1.2074413144428353</v>
      </c>
      <c r="L67" s="67">
        <f t="shared" si="61"/>
        <v>0.10062010953690294</v>
      </c>
      <c r="M67" s="166">
        <v>6.75</v>
      </c>
      <c r="N67" s="67">
        <f t="shared" si="62"/>
        <v>6.8506201095369033</v>
      </c>
      <c r="O67" s="67"/>
      <c r="P67" s="67"/>
      <c r="Q67" s="67"/>
      <c r="R67" s="67"/>
      <c r="S67" s="67"/>
      <c r="T67" s="67"/>
      <c r="U67" s="60"/>
      <c r="V67" s="60"/>
    </row>
    <row r="68" spans="1:22">
      <c r="A68" s="130"/>
      <c r="B68" s="131" t="s">
        <v>155</v>
      </c>
      <c r="C68" s="58" t="s">
        <v>124</v>
      </c>
      <c r="D68" s="151">
        <v>1</v>
      </c>
      <c r="E68" s="69">
        <v>1</v>
      </c>
      <c r="F68" s="118">
        <f t="shared" si="63"/>
        <v>12</v>
      </c>
      <c r="G68" s="119">
        <f>References!B26</f>
        <v>29</v>
      </c>
      <c r="H68" s="68">
        <f t="shared" si="60"/>
        <v>348</v>
      </c>
      <c r="I68" s="47">
        <f t="shared" si="66"/>
        <v>257.68444161093458</v>
      </c>
      <c r="J68" s="67">
        <f>(References!$C$49*I68)</f>
        <v>1.7007173146321668</v>
      </c>
      <c r="K68" s="67">
        <f>J68/References!$G$52</f>
        <v>1.750789905942111</v>
      </c>
      <c r="L68" s="67">
        <f t="shared" si="61"/>
        <v>0.14589915882850926</v>
      </c>
      <c r="M68" s="166">
        <v>6.75</v>
      </c>
      <c r="N68" s="67">
        <f t="shared" si="62"/>
        <v>6.8958991588285095</v>
      </c>
      <c r="O68" s="67"/>
      <c r="P68" s="67"/>
      <c r="Q68" s="67"/>
      <c r="R68" s="67"/>
      <c r="S68" s="67"/>
      <c r="T68" s="67"/>
      <c r="U68" s="60"/>
      <c r="V68" s="60"/>
    </row>
    <row r="69" spans="1:22">
      <c r="A69" s="130"/>
      <c r="B69" s="131" t="s">
        <v>155</v>
      </c>
      <c r="C69" s="58" t="s">
        <v>125</v>
      </c>
      <c r="D69" s="151">
        <v>1</v>
      </c>
      <c r="E69" s="69">
        <v>1</v>
      </c>
      <c r="F69" s="118">
        <f t="shared" si="63"/>
        <v>12</v>
      </c>
      <c r="G69" s="119">
        <f>References!B21</f>
        <v>47</v>
      </c>
      <c r="H69" s="68">
        <f t="shared" si="60"/>
        <v>564</v>
      </c>
      <c r="I69" s="47">
        <f t="shared" si="66"/>
        <v>417.62650881772151</v>
      </c>
      <c r="J69" s="67">
        <f>(References!$C$49*I69)</f>
        <v>2.7563349581969598</v>
      </c>
      <c r="K69" s="67">
        <f>J69/References!$G$52</f>
        <v>2.8374870889406627</v>
      </c>
      <c r="L69" s="67">
        <f t="shared" si="61"/>
        <v>0.23645725741172188</v>
      </c>
      <c r="M69" s="166">
        <v>9.94</v>
      </c>
      <c r="N69" s="67">
        <f t="shared" si="62"/>
        <v>10.176457257411721</v>
      </c>
      <c r="O69" s="67"/>
      <c r="P69" s="67"/>
      <c r="Q69" s="67"/>
      <c r="R69" s="67"/>
      <c r="S69" s="67"/>
      <c r="T69" s="67"/>
      <c r="U69" s="60"/>
      <c r="V69" s="60"/>
    </row>
    <row r="70" spans="1:22">
      <c r="A70" s="130"/>
      <c r="B70" s="131" t="s">
        <v>155</v>
      </c>
      <c r="C70" s="58" t="s">
        <v>126</v>
      </c>
      <c r="D70" s="151">
        <v>1</v>
      </c>
      <c r="E70" s="69">
        <v>1</v>
      </c>
      <c r="F70" s="118">
        <f t="shared" si="63"/>
        <v>12</v>
      </c>
      <c r="G70" s="119">
        <f>References!B22</f>
        <v>68</v>
      </c>
      <c r="H70" s="68">
        <f t="shared" si="60"/>
        <v>816</v>
      </c>
      <c r="I70" s="47">
        <f t="shared" si="66"/>
        <v>604.22558722563963</v>
      </c>
      <c r="J70" s="67">
        <f>(References!$C$49*I70)</f>
        <v>3.9878888756892183</v>
      </c>
      <c r="K70" s="67">
        <f>J70/References!$G$52</f>
        <v>4.1053004691056394</v>
      </c>
      <c r="L70" s="67">
        <f t="shared" si="61"/>
        <v>0.34210837242546993</v>
      </c>
      <c r="M70" s="166">
        <v>13.6</v>
      </c>
      <c r="N70" s="67">
        <f t="shared" si="62"/>
        <v>13.942108372425469</v>
      </c>
      <c r="O70" s="67"/>
      <c r="P70" s="67"/>
      <c r="Q70" s="67"/>
      <c r="R70" s="67"/>
      <c r="S70" s="67"/>
      <c r="T70" s="67"/>
      <c r="U70" s="60"/>
      <c r="V70" s="60"/>
    </row>
    <row r="71" spans="1:22">
      <c r="A71" s="130"/>
      <c r="B71" s="131" t="s">
        <v>155</v>
      </c>
      <c r="C71" s="58" t="s">
        <v>128</v>
      </c>
      <c r="D71" s="151">
        <v>1</v>
      </c>
      <c r="E71" s="69">
        <v>1</v>
      </c>
      <c r="F71" s="118">
        <f t="shared" si="63"/>
        <v>12</v>
      </c>
      <c r="G71" s="119">
        <f>References!B27</f>
        <v>175</v>
      </c>
      <c r="H71" s="68">
        <f t="shared" si="60"/>
        <v>2100</v>
      </c>
      <c r="I71" s="47">
        <f t="shared" si="66"/>
        <v>1554.9923200659844</v>
      </c>
      <c r="J71" s="67">
        <f>(References!$C$49*I71)</f>
        <v>10.262949312435488</v>
      </c>
      <c r="K71" s="67">
        <f>J71/References!$G$52</f>
        <v>10.565111501374806</v>
      </c>
      <c r="L71" s="67">
        <f t="shared" si="61"/>
        <v>0.8804259584479005</v>
      </c>
      <c r="M71" s="166">
        <v>30.31</v>
      </c>
      <c r="N71" s="67">
        <f t="shared" si="62"/>
        <v>31.1904259584479</v>
      </c>
      <c r="O71" s="67"/>
      <c r="P71" s="67"/>
      <c r="Q71" s="67"/>
      <c r="R71" s="67"/>
      <c r="S71" s="67"/>
      <c r="T71" s="67"/>
      <c r="U71" s="60"/>
      <c r="V71" s="60"/>
    </row>
    <row r="72" spans="1:22">
      <c r="A72" s="130"/>
      <c r="B72" s="131" t="s">
        <v>155</v>
      </c>
      <c r="C72" s="58" t="s">
        <v>129</v>
      </c>
      <c r="D72" s="151">
        <v>1</v>
      </c>
      <c r="E72" s="69">
        <v>1</v>
      </c>
      <c r="F72" s="118">
        <f t="shared" si="63"/>
        <v>12</v>
      </c>
      <c r="G72" s="119">
        <f>References!B28</f>
        <v>250</v>
      </c>
      <c r="H72" s="68">
        <f t="shared" si="60"/>
        <v>3000</v>
      </c>
      <c r="I72" s="47">
        <f t="shared" si="66"/>
        <v>2221.4176000942634</v>
      </c>
      <c r="J72" s="67">
        <f>(References!$C$49*I72)</f>
        <v>14.661356160622127</v>
      </c>
      <c r="K72" s="67">
        <f>J72/References!$G$52</f>
        <v>15.093016430535439</v>
      </c>
      <c r="L72" s="67">
        <f t="shared" si="61"/>
        <v>1.2577513692112865</v>
      </c>
      <c r="M72" s="166">
        <v>40.58</v>
      </c>
      <c r="N72" s="67">
        <f t="shared" si="62"/>
        <v>41.837751369211283</v>
      </c>
      <c r="O72" s="67"/>
      <c r="P72" s="67"/>
      <c r="Q72" s="67"/>
      <c r="R72" s="67"/>
      <c r="S72" s="67"/>
      <c r="T72" s="67"/>
      <c r="U72" s="60"/>
      <c r="V72" s="60"/>
    </row>
    <row r="73" spans="1:22">
      <c r="A73" s="130"/>
      <c r="B73" s="131" t="s">
        <v>155</v>
      </c>
      <c r="C73" s="58" t="s">
        <v>130</v>
      </c>
      <c r="D73" s="151">
        <v>1</v>
      </c>
      <c r="E73" s="69">
        <v>1</v>
      </c>
      <c r="F73" s="118">
        <f t="shared" si="63"/>
        <v>12</v>
      </c>
      <c r="G73" s="119">
        <f>References!B29</f>
        <v>324</v>
      </c>
      <c r="H73" s="68">
        <f t="shared" si="60"/>
        <v>3888</v>
      </c>
      <c r="I73" s="47">
        <f t="shared" si="66"/>
        <v>2878.9572097221653</v>
      </c>
      <c r="J73" s="67">
        <f>(References!$C$49*I73)</f>
        <v>19.001117584166277</v>
      </c>
      <c r="K73" s="67">
        <f>J73/References!$G$52</f>
        <v>19.560549293973931</v>
      </c>
      <c r="L73" s="67">
        <f t="shared" si="61"/>
        <v>1.6300457744978276</v>
      </c>
      <c r="M73" s="166">
        <v>53.75</v>
      </c>
      <c r="N73" s="67">
        <f t="shared" si="62"/>
        <v>55.38004577449783</v>
      </c>
      <c r="O73" s="67"/>
      <c r="P73" s="67"/>
      <c r="Q73" s="67"/>
      <c r="R73" s="67"/>
      <c r="S73" s="67"/>
      <c r="T73" s="67"/>
      <c r="U73" s="60"/>
      <c r="V73" s="60"/>
    </row>
    <row r="74" spans="1:22">
      <c r="A74" s="130"/>
      <c r="B74" s="131" t="s">
        <v>155</v>
      </c>
      <c r="C74" s="58" t="s">
        <v>131</v>
      </c>
      <c r="D74" s="151">
        <v>1</v>
      </c>
      <c r="E74" s="69">
        <v>1</v>
      </c>
      <c r="F74" s="118">
        <f t="shared" si="63"/>
        <v>12</v>
      </c>
      <c r="G74" s="119">
        <f>References!B30</f>
        <v>473</v>
      </c>
      <c r="H74" s="68">
        <f t="shared" si="60"/>
        <v>5676</v>
      </c>
      <c r="I74" s="47">
        <f t="shared" si="66"/>
        <v>4202.9220993783465</v>
      </c>
      <c r="J74" s="67">
        <f>(References!$C$49*I74)</f>
        <v>27.739285855897066</v>
      </c>
      <c r="K74" s="67">
        <f>J74/References!$G$52</f>
        <v>28.555987086573055</v>
      </c>
      <c r="L74" s="67">
        <f t="shared" si="61"/>
        <v>2.3796655905477544</v>
      </c>
      <c r="M74" s="166">
        <v>75.98</v>
      </c>
      <c r="N74" s="67">
        <f t="shared" si="62"/>
        <v>78.359665590547763</v>
      </c>
      <c r="O74" s="67"/>
      <c r="P74" s="67"/>
      <c r="Q74" s="67"/>
      <c r="R74" s="67"/>
      <c r="S74" s="67"/>
      <c r="T74" s="67"/>
      <c r="U74" s="60"/>
      <c r="V74" s="60"/>
    </row>
    <row r="75" spans="1:22">
      <c r="A75" s="130"/>
      <c r="B75" s="131" t="s">
        <v>155</v>
      </c>
      <c r="C75" s="58" t="s">
        <v>132</v>
      </c>
      <c r="D75" s="151">
        <v>1</v>
      </c>
      <c r="E75" s="69">
        <v>1</v>
      </c>
      <c r="F75" s="118">
        <f t="shared" si="63"/>
        <v>12</v>
      </c>
      <c r="G75" s="119">
        <f>References!B31</f>
        <v>613</v>
      </c>
      <c r="H75" s="68">
        <f t="shared" si="60"/>
        <v>7356</v>
      </c>
      <c r="I75" s="47">
        <f t="shared" si="66"/>
        <v>5446.9159554311336</v>
      </c>
      <c r="J75" s="67">
        <f>(References!$C$49*I75)</f>
        <v>35.949645305845451</v>
      </c>
      <c r="K75" s="67">
        <f>J75/References!$G$52</f>
        <v>37.008076287672893</v>
      </c>
      <c r="L75" s="67">
        <f t="shared" si="61"/>
        <v>3.0840063573060745</v>
      </c>
      <c r="M75" s="166">
        <v>99.35</v>
      </c>
      <c r="N75" s="67">
        <f t="shared" si="62"/>
        <v>102.43400635730607</v>
      </c>
      <c r="O75" s="67"/>
      <c r="P75" s="67"/>
      <c r="Q75" s="67"/>
      <c r="R75" s="67"/>
      <c r="S75" s="67"/>
      <c r="T75" s="67"/>
      <c r="U75" s="60"/>
      <c r="V75" s="60"/>
    </row>
    <row r="76" spans="1:22">
      <c r="A76" s="130"/>
      <c r="B76" s="131" t="s">
        <v>155</v>
      </c>
      <c r="C76" s="58" t="s">
        <v>173</v>
      </c>
      <c r="D76" s="151">
        <v>1</v>
      </c>
      <c r="E76" s="69">
        <v>1</v>
      </c>
      <c r="F76" s="118">
        <f t="shared" si="63"/>
        <v>12</v>
      </c>
      <c r="G76" s="119">
        <f>References!B32</f>
        <v>840</v>
      </c>
      <c r="H76" s="68">
        <f t="shared" si="60"/>
        <v>10080</v>
      </c>
      <c r="I76" s="47">
        <f t="shared" si="66"/>
        <v>7463.9631363167255</v>
      </c>
      <c r="J76" s="67">
        <f>(References!$C$49*I76)</f>
        <v>49.262156699690351</v>
      </c>
      <c r="K76" s="67">
        <f>J76/References!$G$52</f>
        <v>50.712535206599085</v>
      </c>
      <c r="L76" s="67">
        <f t="shared" si="61"/>
        <v>4.2260446005499235</v>
      </c>
      <c r="M76" s="166">
        <v>145.03</v>
      </c>
      <c r="N76" s="67">
        <f t="shared" si="62"/>
        <v>149.25604460054993</v>
      </c>
      <c r="O76" s="67"/>
      <c r="P76" s="67"/>
      <c r="Q76" s="67"/>
      <c r="R76" s="67"/>
      <c r="S76" s="67"/>
      <c r="T76" s="67"/>
      <c r="U76" s="60"/>
      <c r="V76" s="60"/>
    </row>
    <row r="77" spans="1:22">
      <c r="A77" s="132"/>
      <c r="B77" s="131" t="s">
        <v>155</v>
      </c>
      <c r="C77" s="58" t="s">
        <v>134</v>
      </c>
      <c r="D77" s="151">
        <v>1</v>
      </c>
      <c r="E77" s="69">
        <v>1</v>
      </c>
      <c r="F77" s="118">
        <f t="shared" si="63"/>
        <v>12</v>
      </c>
      <c r="G77" s="119">
        <f>References!B33</f>
        <v>980</v>
      </c>
      <c r="H77" s="68">
        <f t="shared" si="60"/>
        <v>11760</v>
      </c>
      <c r="I77" s="47">
        <f t="shared" si="66"/>
        <v>8707.9569923695126</v>
      </c>
      <c r="J77" s="67">
        <f>(References!$C$49*I77)</f>
        <v>57.472516149638736</v>
      </c>
      <c r="K77" s="67">
        <f>J77/References!$G$52</f>
        <v>59.164624407698923</v>
      </c>
      <c r="L77" s="67">
        <f t="shared" si="61"/>
        <v>4.9303853673082436</v>
      </c>
      <c r="M77" s="166">
        <v>194.77</v>
      </c>
      <c r="N77" s="67">
        <f t="shared" si="62"/>
        <v>199.70038536730826</v>
      </c>
      <c r="O77" s="67"/>
      <c r="P77" s="67"/>
      <c r="Q77" s="67"/>
      <c r="R77" s="67"/>
      <c r="S77" s="67"/>
      <c r="T77" s="67"/>
      <c r="U77" s="60"/>
      <c r="V77" s="60"/>
    </row>
    <row r="78" spans="1:22">
      <c r="A78" s="132"/>
      <c r="B78" s="131" t="s">
        <v>155</v>
      </c>
      <c r="C78" s="58" t="s">
        <v>166</v>
      </c>
      <c r="D78" s="151">
        <v>1</v>
      </c>
      <c r="E78" s="148">
        <v>1</v>
      </c>
      <c r="F78" s="118">
        <f t="shared" ref="F78:F84" si="73">D78*E78*12</f>
        <v>12</v>
      </c>
      <c r="G78" s="119">
        <f>+G71</f>
        <v>175</v>
      </c>
      <c r="H78" s="68">
        <f t="shared" ref="H78:H84" si="74">G78*F78</f>
        <v>2100</v>
      </c>
      <c r="I78" s="47">
        <f t="shared" si="66"/>
        <v>1554.9923200659844</v>
      </c>
      <c r="J78" s="67">
        <f>(References!$C$49*I78)</f>
        <v>10.262949312435488</v>
      </c>
      <c r="K78" s="67">
        <f>J78/References!$G$52</f>
        <v>10.565111501374806</v>
      </c>
      <c r="L78" s="67">
        <f t="shared" ref="L78:L84" si="75">K78/F78*E78</f>
        <v>0.8804259584479005</v>
      </c>
      <c r="M78" s="166">
        <v>30.31</v>
      </c>
      <c r="N78" s="67">
        <f t="shared" ref="N78:N84" si="76">L78+M78</f>
        <v>31.1904259584479</v>
      </c>
      <c r="O78" s="67"/>
      <c r="P78" s="67"/>
      <c r="Q78" s="67"/>
      <c r="R78" s="67"/>
      <c r="S78" s="67"/>
      <c r="T78" s="67"/>
      <c r="U78" s="60"/>
      <c r="V78" s="60"/>
    </row>
    <row r="79" spans="1:22">
      <c r="A79" s="132"/>
      <c r="B79" s="131" t="s">
        <v>155</v>
      </c>
      <c r="C79" s="58" t="s">
        <v>167</v>
      </c>
      <c r="D79" s="151">
        <v>1</v>
      </c>
      <c r="E79" s="148">
        <v>1</v>
      </c>
      <c r="F79" s="118">
        <f t="shared" si="73"/>
        <v>12</v>
      </c>
      <c r="G79" s="119">
        <f t="shared" ref="G79:G84" si="77">+G72</f>
        <v>250</v>
      </c>
      <c r="H79" s="68">
        <f t="shared" si="74"/>
        <v>3000</v>
      </c>
      <c r="I79" s="47">
        <f t="shared" si="66"/>
        <v>2221.4176000942634</v>
      </c>
      <c r="J79" s="67">
        <f>(References!$C$49*I79)</f>
        <v>14.661356160622127</v>
      </c>
      <c r="K79" s="67">
        <f>J79/References!$G$52</f>
        <v>15.093016430535439</v>
      </c>
      <c r="L79" s="67">
        <f t="shared" si="75"/>
        <v>1.2577513692112865</v>
      </c>
      <c r="M79" s="166">
        <v>40.58</v>
      </c>
      <c r="N79" s="67">
        <f t="shared" si="76"/>
        <v>41.837751369211283</v>
      </c>
      <c r="O79" s="67"/>
      <c r="P79" s="67"/>
      <c r="Q79" s="67"/>
      <c r="R79" s="67"/>
      <c r="S79" s="67"/>
      <c r="T79" s="67"/>
      <c r="U79" s="60"/>
      <c r="V79" s="60"/>
    </row>
    <row r="80" spans="1:22">
      <c r="A80" s="132"/>
      <c r="B80" s="131" t="s">
        <v>155</v>
      </c>
      <c r="C80" s="58" t="s">
        <v>168</v>
      </c>
      <c r="D80" s="151">
        <v>1</v>
      </c>
      <c r="E80" s="148">
        <v>1</v>
      </c>
      <c r="F80" s="118">
        <f t="shared" si="73"/>
        <v>12</v>
      </c>
      <c r="G80" s="119">
        <f t="shared" si="77"/>
        <v>324</v>
      </c>
      <c r="H80" s="68">
        <f t="shared" si="74"/>
        <v>3888</v>
      </c>
      <c r="I80" s="47">
        <f t="shared" si="66"/>
        <v>2878.9572097221653</v>
      </c>
      <c r="J80" s="67">
        <f>(References!$C$49*I80)</f>
        <v>19.001117584166277</v>
      </c>
      <c r="K80" s="67">
        <f>J80/References!$G$52</f>
        <v>19.560549293973931</v>
      </c>
      <c r="L80" s="67">
        <f t="shared" si="75"/>
        <v>1.6300457744978276</v>
      </c>
      <c r="M80" s="166">
        <v>53.75</v>
      </c>
      <c r="N80" s="67">
        <f t="shared" si="76"/>
        <v>55.38004577449783</v>
      </c>
      <c r="O80" s="67"/>
      <c r="P80" s="67"/>
      <c r="Q80" s="67"/>
      <c r="R80" s="67"/>
      <c r="S80" s="67"/>
      <c r="T80" s="67"/>
      <c r="U80" s="60"/>
      <c r="V80" s="60"/>
    </row>
    <row r="81" spans="1:22">
      <c r="A81" s="132"/>
      <c r="B81" s="131" t="s">
        <v>155</v>
      </c>
      <c r="C81" s="58" t="s">
        <v>169</v>
      </c>
      <c r="D81" s="151">
        <v>1</v>
      </c>
      <c r="E81" s="148">
        <v>1</v>
      </c>
      <c r="F81" s="118">
        <f t="shared" si="73"/>
        <v>12</v>
      </c>
      <c r="G81" s="119">
        <f t="shared" si="77"/>
        <v>473</v>
      </c>
      <c r="H81" s="68">
        <f t="shared" si="74"/>
        <v>5676</v>
      </c>
      <c r="I81" s="47">
        <f t="shared" si="66"/>
        <v>4202.9220993783465</v>
      </c>
      <c r="J81" s="67">
        <f>(References!$C$49*I81)</f>
        <v>27.739285855897066</v>
      </c>
      <c r="K81" s="67">
        <f>J81/References!$G$52</f>
        <v>28.555987086573055</v>
      </c>
      <c r="L81" s="67">
        <f t="shared" si="75"/>
        <v>2.3796655905477544</v>
      </c>
      <c r="M81" s="166">
        <v>75.98</v>
      </c>
      <c r="N81" s="67">
        <f t="shared" si="76"/>
        <v>78.359665590547763</v>
      </c>
      <c r="O81" s="67"/>
      <c r="P81" s="67"/>
      <c r="Q81" s="67"/>
      <c r="R81" s="67"/>
      <c r="S81" s="67"/>
      <c r="T81" s="67"/>
      <c r="U81" s="60"/>
      <c r="V81" s="60"/>
    </row>
    <row r="82" spans="1:22">
      <c r="A82" s="132"/>
      <c r="B82" s="131" t="s">
        <v>155</v>
      </c>
      <c r="C82" s="58" t="s">
        <v>170</v>
      </c>
      <c r="D82" s="151">
        <v>1</v>
      </c>
      <c r="E82" s="148">
        <v>1</v>
      </c>
      <c r="F82" s="118">
        <f t="shared" si="73"/>
        <v>12</v>
      </c>
      <c r="G82" s="119">
        <f t="shared" si="77"/>
        <v>613</v>
      </c>
      <c r="H82" s="68">
        <f t="shared" si="74"/>
        <v>7356</v>
      </c>
      <c r="I82" s="47">
        <f t="shared" si="66"/>
        <v>5446.9159554311336</v>
      </c>
      <c r="J82" s="67">
        <f>(References!$C$49*I82)</f>
        <v>35.949645305845451</v>
      </c>
      <c r="K82" s="67">
        <f>J82/References!$G$52</f>
        <v>37.008076287672893</v>
      </c>
      <c r="L82" s="67">
        <f t="shared" si="75"/>
        <v>3.0840063573060745</v>
      </c>
      <c r="M82" s="166">
        <v>99.35</v>
      </c>
      <c r="N82" s="67">
        <f t="shared" si="76"/>
        <v>102.43400635730607</v>
      </c>
      <c r="O82" s="67"/>
      <c r="P82" s="67"/>
      <c r="Q82" s="67"/>
      <c r="R82" s="67"/>
      <c r="S82" s="67"/>
      <c r="T82" s="67"/>
      <c r="U82" s="60"/>
      <c r="V82" s="60"/>
    </row>
    <row r="83" spans="1:22">
      <c r="A83" s="132"/>
      <c r="B83" s="131" t="s">
        <v>155</v>
      </c>
      <c r="C83" s="58" t="s">
        <v>180</v>
      </c>
      <c r="D83" s="151">
        <v>1</v>
      </c>
      <c r="E83" s="148">
        <v>1</v>
      </c>
      <c r="F83" s="118">
        <f t="shared" si="73"/>
        <v>12</v>
      </c>
      <c r="G83" s="119">
        <f t="shared" si="77"/>
        <v>840</v>
      </c>
      <c r="H83" s="68">
        <f t="shared" si="74"/>
        <v>10080</v>
      </c>
      <c r="I83" s="47">
        <f t="shared" si="66"/>
        <v>7463.9631363167255</v>
      </c>
      <c r="J83" s="67">
        <f>(References!$C$49*I83)</f>
        <v>49.262156699690351</v>
      </c>
      <c r="K83" s="67">
        <f>J83/References!$G$52</f>
        <v>50.712535206599085</v>
      </c>
      <c r="L83" s="67">
        <f t="shared" si="75"/>
        <v>4.2260446005499235</v>
      </c>
      <c r="M83" s="166">
        <v>145.03</v>
      </c>
      <c r="N83" s="67">
        <f t="shared" si="76"/>
        <v>149.25604460054993</v>
      </c>
      <c r="O83" s="67"/>
      <c r="P83" s="67"/>
      <c r="Q83" s="67"/>
      <c r="R83" s="67"/>
      <c r="S83" s="67"/>
      <c r="T83" s="67"/>
      <c r="U83" s="60"/>
      <c r="V83" s="60"/>
    </row>
    <row r="84" spans="1:22">
      <c r="A84" s="132"/>
      <c r="B84" s="131" t="s">
        <v>155</v>
      </c>
      <c r="C84" s="58" t="s">
        <v>171</v>
      </c>
      <c r="D84" s="151">
        <v>1</v>
      </c>
      <c r="E84" s="148">
        <v>1</v>
      </c>
      <c r="F84" s="118">
        <f t="shared" si="73"/>
        <v>12</v>
      </c>
      <c r="G84" s="119">
        <f t="shared" si="77"/>
        <v>980</v>
      </c>
      <c r="H84" s="68">
        <f t="shared" si="74"/>
        <v>11760</v>
      </c>
      <c r="I84" s="47">
        <f t="shared" si="66"/>
        <v>8707.9569923695126</v>
      </c>
      <c r="J84" s="67">
        <f>(References!$C$49*I84)</f>
        <v>57.472516149638736</v>
      </c>
      <c r="K84" s="67">
        <f>J84/References!$G$52</f>
        <v>59.164624407698923</v>
      </c>
      <c r="L84" s="67">
        <f t="shared" si="75"/>
        <v>4.9303853673082436</v>
      </c>
      <c r="M84" s="166">
        <v>194.77</v>
      </c>
      <c r="N84" s="67">
        <f t="shared" si="76"/>
        <v>199.70038536730826</v>
      </c>
      <c r="O84" s="67"/>
      <c r="P84" s="67"/>
      <c r="Q84" s="67"/>
      <c r="R84" s="67"/>
      <c r="S84" s="67"/>
      <c r="T84" s="67"/>
      <c r="U84" s="60"/>
      <c r="V84" s="60"/>
    </row>
    <row r="85" spans="1:22">
      <c r="A85" s="132"/>
      <c r="B85" s="43" t="s">
        <v>156</v>
      </c>
      <c r="C85" s="58" t="s">
        <v>135</v>
      </c>
      <c r="D85" s="151">
        <v>1</v>
      </c>
      <c r="E85" s="69">
        <v>1</v>
      </c>
      <c r="F85" s="118">
        <f t="shared" si="63"/>
        <v>12</v>
      </c>
      <c r="G85" s="119">
        <f>References!B37</f>
        <v>1301</v>
      </c>
      <c r="H85" s="68">
        <f t="shared" si="60"/>
        <v>15612</v>
      </c>
      <c r="I85" s="47">
        <f t="shared" si="66"/>
        <v>11560.257190890547</v>
      </c>
      <c r="J85" s="67">
        <f>(References!$C$49*I85)</f>
        <v>76.29769745987754</v>
      </c>
      <c r="K85" s="67">
        <f>J85/References!$G$52</f>
        <v>78.544057504506426</v>
      </c>
      <c r="L85" s="67">
        <f t="shared" si="61"/>
        <v>6.5453381253755358</v>
      </c>
      <c r="M85" s="166">
        <v>305.3</v>
      </c>
      <c r="N85" s="67">
        <f t="shared" si="62"/>
        <v>311.84533812537552</v>
      </c>
      <c r="O85" s="67"/>
      <c r="P85" s="67"/>
      <c r="Q85" s="67"/>
      <c r="R85" s="67"/>
      <c r="S85" s="67"/>
      <c r="T85" s="67"/>
      <c r="U85" s="60"/>
      <c r="V85" s="60"/>
    </row>
    <row r="86" spans="1:22">
      <c r="A86" s="132"/>
      <c r="B86" s="43" t="s">
        <v>156</v>
      </c>
      <c r="C86" s="58" t="s">
        <v>136</v>
      </c>
      <c r="D86" s="151">
        <v>1</v>
      </c>
      <c r="E86" s="69">
        <v>1</v>
      </c>
      <c r="F86" s="118">
        <f t="shared" si="63"/>
        <v>12</v>
      </c>
      <c r="G86" s="119">
        <f>References!B38</f>
        <v>1686</v>
      </c>
      <c r="H86" s="68">
        <f t="shared" si="60"/>
        <v>20232</v>
      </c>
      <c r="I86" s="47">
        <f t="shared" si="66"/>
        <v>14981.240295035714</v>
      </c>
      <c r="J86" s="67">
        <f>(References!$C$49*I86)</f>
        <v>98.876185947235626</v>
      </c>
      <c r="K86" s="67">
        <f>J86/References!$G$52</f>
        <v>101.78730280753101</v>
      </c>
      <c r="L86" s="67">
        <f t="shared" si="61"/>
        <v>8.4822752339609178</v>
      </c>
      <c r="M86" s="166">
        <v>379.65</v>
      </c>
      <c r="N86" s="67">
        <f t="shared" si="62"/>
        <v>388.13227523396091</v>
      </c>
      <c r="O86" s="67"/>
      <c r="P86" s="67"/>
      <c r="Q86" s="67"/>
      <c r="R86" s="67"/>
      <c r="S86" s="67"/>
      <c r="T86" s="67"/>
      <c r="U86" s="60"/>
      <c r="V86" s="60"/>
    </row>
    <row r="87" spans="1:22">
      <c r="A87" s="132"/>
      <c r="B87" s="43" t="s">
        <v>156</v>
      </c>
      <c r="C87" s="58" t="s">
        <v>137</v>
      </c>
      <c r="D87" s="151">
        <v>1</v>
      </c>
      <c r="E87" s="69">
        <v>1</v>
      </c>
      <c r="F87" s="118">
        <f t="shared" si="63"/>
        <v>12</v>
      </c>
      <c r="G87" s="119">
        <f>References!B39</f>
        <v>2046</v>
      </c>
      <c r="H87" s="68">
        <f t="shared" si="60"/>
        <v>24552</v>
      </c>
      <c r="I87" s="47">
        <f t="shared" si="66"/>
        <v>18180.081639171451</v>
      </c>
      <c r="J87" s="67">
        <f>(References!$C$49*I87)</f>
        <v>119.98853881853148</v>
      </c>
      <c r="K87" s="67">
        <f>J87/References!$G$52</f>
        <v>123.52124646750204</v>
      </c>
      <c r="L87" s="67">
        <f t="shared" si="61"/>
        <v>10.293437205625169</v>
      </c>
      <c r="M87" s="166">
        <v>436.85</v>
      </c>
      <c r="N87" s="67">
        <f t="shared" si="62"/>
        <v>447.14343720562522</v>
      </c>
      <c r="O87" s="67"/>
      <c r="P87" s="67"/>
      <c r="Q87" s="67"/>
      <c r="R87" s="67"/>
      <c r="S87" s="67"/>
      <c r="T87" s="67"/>
      <c r="U87" s="60"/>
      <c r="V87" s="60"/>
    </row>
    <row r="88" spans="1:22" s="60" customFormat="1">
      <c r="A88" s="130"/>
      <c r="B88" s="43" t="s">
        <v>156</v>
      </c>
      <c r="C88" s="58" t="s">
        <v>133</v>
      </c>
      <c r="D88" s="151">
        <v>1</v>
      </c>
      <c r="E88" s="69">
        <v>1</v>
      </c>
      <c r="F88" s="118">
        <f t="shared" ref="F88:F115" si="78">D88*E88*12</f>
        <v>12</v>
      </c>
      <c r="G88" s="119">
        <f>References!B40</f>
        <v>2310</v>
      </c>
      <c r="H88" s="68">
        <f t="shared" ref="H88:H115" si="79">G88*F88</f>
        <v>27720</v>
      </c>
      <c r="I88" s="47">
        <f t="shared" si="66"/>
        <v>20525.898624870995</v>
      </c>
      <c r="J88" s="67">
        <f>(References!$C$49*I88)</f>
        <v>135.47093092414846</v>
      </c>
      <c r="K88" s="67">
        <f>J88/References!$G$52</f>
        <v>139.45947181814748</v>
      </c>
      <c r="L88" s="67">
        <f t="shared" ref="L88:L115" si="80">K88/F88*E88</f>
        <v>11.62162265151229</v>
      </c>
      <c r="M88" s="166">
        <v>517.89</v>
      </c>
      <c r="N88" s="67">
        <f t="shared" si="62"/>
        <v>529.51162265151231</v>
      </c>
      <c r="O88" s="67"/>
      <c r="P88" s="67"/>
      <c r="Q88" s="67"/>
      <c r="R88" s="67"/>
      <c r="S88" s="67"/>
      <c r="T88" s="67"/>
    </row>
    <row r="89" spans="1:22">
      <c r="A89" s="130"/>
      <c r="B89" s="43" t="s">
        <v>157</v>
      </c>
      <c r="C89" s="58" t="s">
        <v>127</v>
      </c>
      <c r="D89" s="151">
        <v>1</v>
      </c>
      <c r="E89" s="69">
        <v>1</v>
      </c>
      <c r="F89" s="118">
        <f t="shared" si="78"/>
        <v>12</v>
      </c>
      <c r="G89" s="119">
        <f>References!B34</f>
        <v>482</v>
      </c>
      <c r="H89" s="68">
        <f t="shared" si="79"/>
        <v>5784</v>
      </c>
      <c r="I89" s="47">
        <f t="shared" si="66"/>
        <v>4282.8931329817397</v>
      </c>
      <c r="J89" s="67">
        <f>(References!$C$49*I89)</f>
        <v>28.267094677679459</v>
      </c>
      <c r="K89" s="67">
        <f>J89/References!$G$52</f>
        <v>29.099335678072325</v>
      </c>
      <c r="L89" s="67">
        <f t="shared" si="80"/>
        <v>2.4249446398393606</v>
      </c>
      <c r="M89" s="166">
        <v>174.1</v>
      </c>
      <c r="N89" s="67">
        <f t="shared" si="62"/>
        <v>176.52494463983936</v>
      </c>
      <c r="O89" s="67"/>
      <c r="P89" s="67"/>
      <c r="Q89" s="67"/>
      <c r="R89" s="67"/>
      <c r="S89" s="67"/>
      <c r="T89" s="67"/>
      <c r="U89" s="60"/>
      <c r="V89" s="60"/>
    </row>
    <row r="90" spans="1:22">
      <c r="A90" s="130"/>
      <c r="B90" s="43" t="s">
        <v>157</v>
      </c>
      <c r="C90" s="58" t="s">
        <v>138</v>
      </c>
      <c r="D90" s="151">
        <v>1</v>
      </c>
      <c r="E90" s="69">
        <v>1</v>
      </c>
      <c r="F90" s="118">
        <f t="shared" si="78"/>
        <v>12</v>
      </c>
      <c r="G90" s="119">
        <f>References!B36</f>
        <v>892</v>
      </c>
      <c r="H90" s="68">
        <f t="shared" si="79"/>
        <v>10704</v>
      </c>
      <c r="I90" s="47">
        <f t="shared" si="66"/>
        <v>7926.0179971363323</v>
      </c>
      <c r="J90" s="67">
        <f>(References!$C$49*I90)</f>
        <v>52.311718781099749</v>
      </c>
      <c r="K90" s="67">
        <f>J90/References!$G$52</f>
        <v>53.851882624150448</v>
      </c>
      <c r="L90" s="67">
        <f t="shared" si="80"/>
        <v>4.4876568853458707</v>
      </c>
      <c r="M90" s="166">
        <v>281.91000000000003</v>
      </c>
      <c r="N90" s="67">
        <f t="shared" si="62"/>
        <v>286.3976568853459</v>
      </c>
      <c r="O90" s="67"/>
      <c r="P90" s="67"/>
      <c r="Q90" s="67"/>
      <c r="R90" s="67"/>
      <c r="S90" s="67"/>
      <c r="T90" s="67"/>
      <c r="U90" s="60"/>
      <c r="V90" s="60"/>
    </row>
    <row r="91" spans="1:22">
      <c r="A91" s="130"/>
      <c r="B91" s="43" t="s">
        <v>157</v>
      </c>
      <c r="C91" s="58" t="s">
        <v>135</v>
      </c>
      <c r="D91" s="151">
        <v>1</v>
      </c>
      <c r="E91" s="69">
        <v>1</v>
      </c>
      <c r="F91" s="118">
        <f t="shared" si="78"/>
        <v>12</v>
      </c>
      <c r="G91" s="119">
        <f>References!B37</f>
        <v>1301</v>
      </c>
      <c r="H91" s="68">
        <f t="shared" si="79"/>
        <v>15612</v>
      </c>
      <c r="I91" s="47">
        <f t="shared" si="66"/>
        <v>11560.257190890547</v>
      </c>
      <c r="J91" s="67">
        <f>(References!$C$49*I91)</f>
        <v>76.29769745987754</v>
      </c>
      <c r="K91" s="67">
        <f>J91/References!$G$52</f>
        <v>78.544057504506426</v>
      </c>
      <c r="L91" s="67">
        <f t="shared" si="80"/>
        <v>6.5453381253755358</v>
      </c>
      <c r="M91" s="166">
        <v>369.29</v>
      </c>
      <c r="N91" s="67">
        <f t="shared" si="62"/>
        <v>375.83533812537553</v>
      </c>
      <c r="O91" s="67"/>
      <c r="P91" s="67"/>
      <c r="Q91" s="67"/>
      <c r="R91" s="67"/>
      <c r="S91" s="67"/>
      <c r="T91" s="67"/>
      <c r="U91" s="60"/>
      <c r="V91" s="60"/>
    </row>
    <row r="92" spans="1:22">
      <c r="A92" s="130"/>
      <c r="B92" s="43" t="s">
        <v>157</v>
      </c>
      <c r="C92" s="58" t="s">
        <v>136</v>
      </c>
      <c r="D92" s="151">
        <v>1</v>
      </c>
      <c r="E92" s="69">
        <v>1</v>
      </c>
      <c r="F92" s="118">
        <f t="shared" si="78"/>
        <v>12</v>
      </c>
      <c r="G92" s="119">
        <f>References!B38</f>
        <v>1686</v>
      </c>
      <c r="H92" s="68">
        <f t="shared" si="79"/>
        <v>20232</v>
      </c>
      <c r="I92" s="47">
        <f t="shared" si="66"/>
        <v>14981.240295035714</v>
      </c>
      <c r="J92" s="67">
        <f>(References!$C$49*I92)</f>
        <v>98.876185947235626</v>
      </c>
      <c r="K92" s="67">
        <f>J92/References!$G$52</f>
        <v>101.78730280753101</v>
      </c>
      <c r="L92" s="67">
        <f t="shared" si="80"/>
        <v>8.4822752339609178</v>
      </c>
      <c r="M92" s="166">
        <v>467.53</v>
      </c>
      <c r="N92" s="67">
        <f t="shared" si="62"/>
        <v>476.01227523396091</v>
      </c>
      <c r="O92" s="67"/>
      <c r="P92" s="67"/>
      <c r="Q92" s="67"/>
      <c r="R92" s="67"/>
      <c r="S92" s="67"/>
      <c r="T92" s="67"/>
      <c r="U92" s="60"/>
      <c r="V92" s="60"/>
    </row>
    <row r="93" spans="1:22">
      <c r="A93" s="130"/>
      <c r="B93" s="43" t="s">
        <v>157</v>
      </c>
      <c r="C93" s="58" t="s">
        <v>137</v>
      </c>
      <c r="D93" s="151">
        <v>1</v>
      </c>
      <c r="E93" s="69">
        <v>1</v>
      </c>
      <c r="F93" s="118">
        <f t="shared" si="78"/>
        <v>12</v>
      </c>
      <c r="G93" s="119">
        <f>References!B39</f>
        <v>2046</v>
      </c>
      <c r="H93" s="68">
        <f t="shared" si="79"/>
        <v>24552</v>
      </c>
      <c r="I93" s="47">
        <f t="shared" si="66"/>
        <v>18180.081639171451</v>
      </c>
      <c r="J93" s="67">
        <f>(References!$C$49*I93)</f>
        <v>119.98853881853148</v>
      </c>
      <c r="K93" s="67">
        <f>J93/References!$G$52</f>
        <v>123.52124646750204</v>
      </c>
      <c r="L93" s="67">
        <f t="shared" si="80"/>
        <v>10.293437205625169</v>
      </c>
      <c r="M93" s="166">
        <v>538.05999999999995</v>
      </c>
      <c r="N93" s="67">
        <f t="shared" si="62"/>
        <v>548.35343720562514</v>
      </c>
      <c r="O93" s="67"/>
      <c r="P93" s="67"/>
      <c r="Q93" s="67"/>
      <c r="R93" s="67"/>
      <c r="S93" s="67"/>
      <c r="T93" s="67"/>
      <c r="U93" s="60"/>
      <c r="V93" s="60"/>
    </row>
    <row r="94" spans="1:22">
      <c r="A94" s="130"/>
      <c r="B94" s="43" t="s">
        <v>157</v>
      </c>
      <c r="C94" s="58" t="s">
        <v>133</v>
      </c>
      <c r="D94" s="151">
        <v>1</v>
      </c>
      <c r="E94" s="69">
        <v>1</v>
      </c>
      <c r="F94" s="118">
        <f t="shared" si="78"/>
        <v>12</v>
      </c>
      <c r="G94" s="119">
        <f>References!B40</f>
        <v>2310</v>
      </c>
      <c r="H94" s="68">
        <f t="shared" si="79"/>
        <v>27720</v>
      </c>
      <c r="I94" s="47">
        <f t="shared" si="66"/>
        <v>20525.898624870995</v>
      </c>
      <c r="J94" s="67">
        <f>(References!$C$49*I94)</f>
        <v>135.47093092414846</v>
      </c>
      <c r="K94" s="67">
        <f>J94/References!$G$52</f>
        <v>139.45947181814748</v>
      </c>
      <c r="L94" s="67">
        <f t="shared" si="80"/>
        <v>11.62162265151229</v>
      </c>
      <c r="M94" s="166">
        <v>621.33000000000004</v>
      </c>
      <c r="N94" s="67">
        <f t="shared" si="62"/>
        <v>632.95162265151237</v>
      </c>
      <c r="O94" s="67"/>
      <c r="P94" s="67"/>
      <c r="Q94" s="67"/>
      <c r="R94" s="67"/>
      <c r="S94" s="67"/>
      <c r="T94" s="67"/>
      <c r="U94" s="60"/>
      <c r="V94" s="60"/>
    </row>
    <row r="95" spans="1:22">
      <c r="A95" s="130"/>
      <c r="B95" s="43" t="s">
        <v>139</v>
      </c>
      <c r="C95" s="58" t="s">
        <v>140</v>
      </c>
      <c r="D95" s="151">
        <v>1</v>
      </c>
      <c r="E95" s="69">
        <v>1</v>
      </c>
      <c r="F95" s="118">
        <f t="shared" si="78"/>
        <v>12</v>
      </c>
      <c r="G95" s="119">
        <f>References!B42</f>
        <v>125</v>
      </c>
      <c r="H95" s="68">
        <f t="shared" si="79"/>
        <v>1500</v>
      </c>
      <c r="I95" s="47">
        <f t="shared" si="66"/>
        <v>1110.7088000471317</v>
      </c>
      <c r="J95" s="67">
        <f>(References!$C$49*I95)</f>
        <v>7.3306780803110634</v>
      </c>
      <c r="K95" s="67">
        <f>J95/References!$G$52</f>
        <v>7.5465082152677194</v>
      </c>
      <c r="L95" s="67">
        <f t="shared" si="80"/>
        <v>0.62887568460564325</v>
      </c>
      <c r="M95" s="166">
        <v>17.59</v>
      </c>
      <c r="N95" s="67">
        <f t="shared" si="62"/>
        <v>18.218875684605642</v>
      </c>
      <c r="O95" s="67"/>
      <c r="P95" s="67"/>
      <c r="Q95" s="67"/>
      <c r="R95" s="67"/>
      <c r="S95" s="67"/>
      <c r="T95" s="67"/>
      <c r="U95" s="60"/>
      <c r="V95" s="60"/>
    </row>
    <row r="96" spans="1:22">
      <c r="A96" s="130"/>
      <c r="B96" s="43" t="s">
        <v>139</v>
      </c>
      <c r="C96" s="58" t="s">
        <v>141</v>
      </c>
      <c r="D96" s="151">
        <v>1</v>
      </c>
      <c r="E96" s="69">
        <v>1</v>
      </c>
      <c r="F96" s="118">
        <f t="shared" si="78"/>
        <v>12</v>
      </c>
      <c r="G96" s="119">
        <f>References!B42</f>
        <v>125</v>
      </c>
      <c r="H96" s="68">
        <f t="shared" si="79"/>
        <v>1500</v>
      </c>
      <c r="I96" s="47">
        <f t="shared" si="66"/>
        <v>1110.7088000471317</v>
      </c>
      <c r="J96" s="67">
        <f>(References!$C$49*I96)</f>
        <v>7.3306780803110634</v>
      </c>
      <c r="K96" s="67">
        <f>J96/References!$G$52</f>
        <v>7.5465082152677194</v>
      </c>
      <c r="L96" s="67">
        <f t="shared" si="80"/>
        <v>0.62887568460564325</v>
      </c>
      <c r="M96" s="166">
        <v>17.59</v>
      </c>
      <c r="N96" s="67">
        <f t="shared" si="62"/>
        <v>18.218875684605642</v>
      </c>
      <c r="O96" s="67"/>
      <c r="P96" s="67"/>
      <c r="Q96" s="67"/>
      <c r="R96" s="67"/>
      <c r="S96" s="67"/>
      <c r="T96" s="67"/>
      <c r="U96" s="60"/>
      <c r="V96" s="60"/>
    </row>
    <row r="97" spans="1:22" s="60" customFormat="1" ht="14.4" customHeight="1">
      <c r="A97" s="130"/>
      <c r="B97" s="107" t="s">
        <v>158</v>
      </c>
      <c r="C97" s="149" t="s">
        <v>109</v>
      </c>
      <c r="D97" s="151">
        <v>1</v>
      </c>
      <c r="E97" s="148">
        <v>1</v>
      </c>
      <c r="F97" s="118">
        <f t="shared" ref="F97:F98" si="81">D97*E97*12</f>
        <v>12</v>
      </c>
      <c r="G97" s="119">
        <f>+References!B21</f>
        <v>47</v>
      </c>
      <c r="H97" s="68">
        <f t="shared" ref="H97:H98" si="82">G97*F97</f>
        <v>564</v>
      </c>
      <c r="I97" s="47">
        <f t="shared" si="66"/>
        <v>417.62650881772151</v>
      </c>
      <c r="J97" s="67">
        <f>(References!$C$49*I97)</f>
        <v>2.7563349581969598</v>
      </c>
      <c r="K97" s="67">
        <f>J97/References!$G$52</f>
        <v>2.8374870889406627</v>
      </c>
      <c r="L97" s="67">
        <f t="shared" ref="L97:L98" si="83">K97/F97*E97</f>
        <v>0.23645725741172188</v>
      </c>
      <c r="M97" s="166">
        <v>8.86</v>
      </c>
      <c r="N97" s="67">
        <f t="shared" ref="N97:N98" si="84">L97+M97</f>
        <v>9.0964572574117213</v>
      </c>
      <c r="O97" s="67"/>
      <c r="P97" s="67"/>
      <c r="Q97" s="67"/>
      <c r="R97" s="67"/>
      <c r="S97" s="67"/>
      <c r="T97" s="67"/>
    </row>
    <row r="98" spans="1:22" s="60" customFormat="1">
      <c r="A98" s="130"/>
      <c r="B98" s="107" t="s">
        <v>158</v>
      </c>
      <c r="C98" s="149" t="s">
        <v>110</v>
      </c>
      <c r="D98" s="151">
        <v>1</v>
      </c>
      <c r="E98" s="148">
        <v>1</v>
      </c>
      <c r="F98" s="118">
        <f t="shared" si="81"/>
        <v>12</v>
      </c>
      <c r="G98" s="119">
        <f>+References!B22</f>
        <v>68</v>
      </c>
      <c r="H98" s="68">
        <f t="shared" si="82"/>
        <v>816</v>
      </c>
      <c r="I98" s="47">
        <f t="shared" si="66"/>
        <v>604.22558722563963</v>
      </c>
      <c r="J98" s="67">
        <f>(References!$C$49*I98)</f>
        <v>3.9878888756892183</v>
      </c>
      <c r="K98" s="67">
        <f>J98/References!$G$52</f>
        <v>4.1053004691056394</v>
      </c>
      <c r="L98" s="67">
        <f t="shared" si="83"/>
        <v>0.34210837242546993</v>
      </c>
      <c r="M98" s="166">
        <v>11.63</v>
      </c>
      <c r="N98" s="67">
        <f t="shared" si="84"/>
        <v>11.97210837242547</v>
      </c>
      <c r="O98" s="67"/>
      <c r="P98" s="67"/>
      <c r="Q98" s="67"/>
      <c r="R98" s="67"/>
      <c r="S98" s="67"/>
      <c r="T98" s="67"/>
    </row>
    <row r="99" spans="1:22">
      <c r="A99" s="130"/>
      <c r="B99" s="43" t="s">
        <v>158</v>
      </c>
      <c r="C99" s="58" t="s">
        <v>148</v>
      </c>
      <c r="D99" s="151">
        <v>1</v>
      </c>
      <c r="E99" s="69">
        <v>1</v>
      </c>
      <c r="F99" s="118">
        <f t="shared" ref="F99:F101" si="85">D99*E99*12</f>
        <v>12</v>
      </c>
      <c r="G99" s="119">
        <f>References!B24</f>
        <v>34</v>
      </c>
      <c r="H99" s="68">
        <f t="shared" ref="H99:H101" si="86">G99*F99</f>
        <v>408</v>
      </c>
      <c r="I99" s="47">
        <f t="shared" si="66"/>
        <v>302.11279361281981</v>
      </c>
      <c r="J99" s="67">
        <f>(References!$C$49*I99)</f>
        <v>1.9939444378446092</v>
      </c>
      <c r="K99" s="67">
        <f>J99/References!$G$52</f>
        <v>2.0526502345528197</v>
      </c>
      <c r="L99" s="67">
        <f t="shared" ref="L99:L101" si="87">K99/F99*E99</f>
        <v>0.17105418621273497</v>
      </c>
      <c r="M99" s="166">
        <v>6.06</v>
      </c>
      <c r="N99" s="67">
        <f t="shared" ref="N99:N101" si="88">L99+M99</f>
        <v>6.2310541862127344</v>
      </c>
      <c r="O99" s="67"/>
      <c r="P99" s="67"/>
      <c r="Q99" s="67"/>
      <c r="R99" s="67"/>
      <c r="S99" s="67"/>
      <c r="T99" s="67"/>
      <c r="U99" s="60"/>
      <c r="V99" s="60"/>
    </row>
    <row r="100" spans="1:22">
      <c r="A100" s="132"/>
      <c r="B100" s="43" t="s">
        <v>158</v>
      </c>
      <c r="C100" s="58" t="s">
        <v>149</v>
      </c>
      <c r="D100" s="151">
        <v>1</v>
      </c>
      <c r="E100" s="69">
        <v>1</v>
      </c>
      <c r="F100" s="118">
        <f t="shared" si="85"/>
        <v>12</v>
      </c>
      <c r="G100" s="119">
        <f>References!B21</f>
        <v>47</v>
      </c>
      <c r="H100" s="68">
        <f t="shared" si="86"/>
        <v>564</v>
      </c>
      <c r="I100" s="47">
        <f t="shared" si="66"/>
        <v>417.62650881772151</v>
      </c>
      <c r="J100" s="67">
        <f>(References!$C$49*I100)</f>
        <v>2.7563349581969598</v>
      </c>
      <c r="K100" s="67">
        <f>J100/References!$G$52</f>
        <v>2.8374870889406627</v>
      </c>
      <c r="L100" s="67">
        <f t="shared" si="87"/>
        <v>0.23645725741172188</v>
      </c>
      <c r="M100" s="166">
        <v>8.56</v>
      </c>
      <c r="N100" s="67">
        <f t="shared" si="88"/>
        <v>8.7964572574117224</v>
      </c>
      <c r="O100" s="67"/>
      <c r="P100" s="67"/>
      <c r="Q100" s="67"/>
      <c r="R100" s="67"/>
      <c r="S100" s="67"/>
      <c r="T100" s="67"/>
      <c r="U100" s="60"/>
      <c r="V100" s="60"/>
    </row>
    <row r="101" spans="1:22">
      <c r="A101" s="132"/>
      <c r="B101" s="43" t="s">
        <v>158</v>
      </c>
      <c r="C101" s="58" t="s">
        <v>150</v>
      </c>
      <c r="D101" s="151">
        <v>1</v>
      </c>
      <c r="E101" s="69">
        <v>1</v>
      </c>
      <c r="F101" s="118">
        <f t="shared" si="85"/>
        <v>12</v>
      </c>
      <c r="G101" s="119">
        <f>References!B22</f>
        <v>68</v>
      </c>
      <c r="H101" s="68">
        <f t="shared" si="86"/>
        <v>816</v>
      </c>
      <c r="I101" s="47">
        <f t="shared" si="66"/>
        <v>604.22558722563963</v>
      </c>
      <c r="J101" s="67">
        <f>(References!$C$49*I101)</f>
        <v>3.9878888756892183</v>
      </c>
      <c r="K101" s="67">
        <f>J101/References!$G$52</f>
        <v>4.1053004691056394</v>
      </c>
      <c r="L101" s="67">
        <f t="shared" si="87"/>
        <v>0.34210837242546993</v>
      </c>
      <c r="M101" s="166">
        <v>11.54</v>
      </c>
      <c r="N101" s="67">
        <f t="shared" si="88"/>
        <v>11.882108372425469</v>
      </c>
      <c r="O101" s="67"/>
      <c r="P101" s="67"/>
      <c r="Q101" s="67"/>
      <c r="R101" s="67"/>
      <c r="S101" s="67"/>
      <c r="T101" s="67"/>
      <c r="U101" s="60"/>
      <c r="V101" s="60"/>
    </row>
    <row r="102" spans="1:22">
      <c r="A102" s="130"/>
      <c r="B102" s="43" t="s">
        <v>158</v>
      </c>
      <c r="C102" s="58" t="s">
        <v>142</v>
      </c>
      <c r="D102" s="151">
        <v>1</v>
      </c>
      <c r="E102" s="69">
        <v>1</v>
      </c>
      <c r="F102" s="118">
        <f t="shared" si="78"/>
        <v>12</v>
      </c>
      <c r="G102" s="119">
        <f>References!B27</f>
        <v>175</v>
      </c>
      <c r="H102" s="68">
        <f t="shared" si="79"/>
        <v>2100</v>
      </c>
      <c r="I102" s="47">
        <f t="shared" si="66"/>
        <v>1554.9923200659844</v>
      </c>
      <c r="J102" s="67">
        <f>(References!$C$49*I102)</f>
        <v>10.262949312435488</v>
      </c>
      <c r="K102" s="67">
        <f>J102/References!$G$52</f>
        <v>10.565111501374806</v>
      </c>
      <c r="L102" s="67">
        <f t="shared" si="80"/>
        <v>0.8804259584479005</v>
      </c>
      <c r="M102" s="166">
        <v>25.99</v>
      </c>
      <c r="N102" s="67">
        <f t="shared" si="62"/>
        <v>26.8704259584479</v>
      </c>
      <c r="O102" s="67"/>
      <c r="P102" s="67"/>
      <c r="Q102" s="67"/>
      <c r="R102" s="67"/>
      <c r="S102" s="67"/>
      <c r="T102" s="67"/>
      <c r="U102" s="60"/>
      <c r="V102" s="60"/>
    </row>
    <row r="103" spans="1:22">
      <c r="A103" s="132"/>
      <c r="B103" s="43" t="s">
        <v>158</v>
      </c>
      <c r="C103" s="58" t="s">
        <v>143</v>
      </c>
      <c r="D103" s="151">
        <v>1</v>
      </c>
      <c r="E103" s="69">
        <v>1</v>
      </c>
      <c r="F103" s="118">
        <f t="shared" si="78"/>
        <v>12</v>
      </c>
      <c r="G103" s="119">
        <f>References!B28</f>
        <v>250</v>
      </c>
      <c r="H103" s="68">
        <f t="shared" si="79"/>
        <v>3000</v>
      </c>
      <c r="I103" s="47">
        <f t="shared" si="66"/>
        <v>2221.4176000942634</v>
      </c>
      <c r="J103" s="67">
        <f>(References!$C$49*I103)</f>
        <v>14.661356160622127</v>
      </c>
      <c r="K103" s="67">
        <f>J103/References!$G$52</f>
        <v>15.093016430535439</v>
      </c>
      <c r="L103" s="67">
        <f t="shared" si="80"/>
        <v>1.2577513692112865</v>
      </c>
      <c r="M103" s="166">
        <v>34.119999999999997</v>
      </c>
      <c r="N103" s="67">
        <f t="shared" si="62"/>
        <v>35.377751369211282</v>
      </c>
      <c r="O103" s="67"/>
      <c r="P103" s="67"/>
      <c r="Q103" s="67"/>
      <c r="R103" s="67"/>
      <c r="S103" s="67"/>
      <c r="T103" s="67"/>
      <c r="U103" s="60"/>
      <c r="V103" s="60"/>
    </row>
    <row r="104" spans="1:22">
      <c r="A104" s="132"/>
      <c r="B104" s="43" t="s">
        <v>158</v>
      </c>
      <c r="C104" s="58" t="s">
        <v>144</v>
      </c>
      <c r="D104" s="151">
        <v>1</v>
      </c>
      <c r="E104" s="69">
        <v>1</v>
      </c>
      <c r="F104" s="118">
        <f t="shared" si="78"/>
        <v>12</v>
      </c>
      <c r="G104" s="119">
        <f>References!B29</f>
        <v>324</v>
      </c>
      <c r="H104" s="68">
        <f t="shared" si="79"/>
        <v>3888</v>
      </c>
      <c r="I104" s="47">
        <f t="shared" si="66"/>
        <v>2878.9572097221653</v>
      </c>
      <c r="J104" s="67">
        <f>(References!$C$49*I104)</f>
        <v>19.001117584166277</v>
      </c>
      <c r="K104" s="67">
        <f>J104/References!$G$52</f>
        <v>19.560549293973931</v>
      </c>
      <c r="L104" s="67">
        <f t="shared" si="80"/>
        <v>1.6300457744978276</v>
      </c>
      <c r="M104" s="166">
        <v>45.14</v>
      </c>
      <c r="N104" s="67">
        <f t="shared" si="62"/>
        <v>46.770045774497831</v>
      </c>
      <c r="O104" s="67"/>
      <c r="P104" s="67"/>
      <c r="Q104" s="67"/>
      <c r="R104" s="67"/>
      <c r="S104" s="67"/>
      <c r="T104" s="67"/>
      <c r="U104" s="60"/>
      <c r="V104" s="60"/>
    </row>
    <row r="105" spans="1:22">
      <c r="A105" s="132"/>
      <c r="B105" s="43" t="s">
        <v>158</v>
      </c>
      <c r="C105" s="80" t="s">
        <v>145</v>
      </c>
      <c r="D105" s="151">
        <v>1</v>
      </c>
      <c r="E105" s="69">
        <v>1</v>
      </c>
      <c r="F105" s="118">
        <f t="shared" si="78"/>
        <v>12</v>
      </c>
      <c r="G105" s="119">
        <f>References!B31</f>
        <v>613</v>
      </c>
      <c r="H105" s="68">
        <f t="shared" si="79"/>
        <v>7356</v>
      </c>
      <c r="I105" s="47">
        <f t="shared" si="66"/>
        <v>5446.9159554311336</v>
      </c>
      <c r="J105" s="67">
        <f>(References!$C$49*I105)</f>
        <v>35.949645305845451</v>
      </c>
      <c r="K105" s="67">
        <f>J105/References!$G$52</f>
        <v>37.008076287672893</v>
      </c>
      <c r="L105" s="67">
        <f t="shared" si="80"/>
        <v>3.0840063573060745</v>
      </c>
      <c r="M105" s="166">
        <v>82.11</v>
      </c>
      <c r="N105" s="67">
        <f t="shared" si="62"/>
        <v>85.19400635730608</v>
      </c>
      <c r="O105" s="67"/>
      <c r="P105" s="67"/>
      <c r="Q105" s="67"/>
      <c r="R105" s="67"/>
      <c r="S105" s="67"/>
      <c r="T105" s="67"/>
      <c r="U105" s="60"/>
      <c r="V105" s="60"/>
    </row>
    <row r="106" spans="1:22">
      <c r="A106" s="130"/>
      <c r="B106" s="43" t="s">
        <v>158</v>
      </c>
      <c r="C106" s="80" t="s">
        <v>146</v>
      </c>
      <c r="D106" s="151">
        <v>1</v>
      </c>
      <c r="E106" s="69">
        <v>1</v>
      </c>
      <c r="F106" s="118">
        <f t="shared" si="78"/>
        <v>12</v>
      </c>
      <c r="G106" s="119">
        <f>References!B32</f>
        <v>840</v>
      </c>
      <c r="H106" s="68">
        <f t="shared" si="79"/>
        <v>10080</v>
      </c>
      <c r="I106" s="47">
        <f t="shared" si="66"/>
        <v>7463.9631363167255</v>
      </c>
      <c r="J106" s="67">
        <f>(References!$C$49*I106)</f>
        <v>49.262156699690351</v>
      </c>
      <c r="K106" s="67">
        <f>J106/References!$G$52</f>
        <v>50.712535206599085</v>
      </c>
      <c r="L106" s="67">
        <f t="shared" si="80"/>
        <v>4.2260446005499235</v>
      </c>
      <c r="M106" s="166">
        <v>119.17</v>
      </c>
      <c r="N106" s="67">
        <f t="shared" si="62"/>
        <v>123.39604460054993</v>
      </c>
      <c r="O106" s="67"/>
      <c r="P106" s="67"/>
      <c r="Q106" s="67"/>
      <c r="R106" s="67"/>
      <c r="S106" s="67"/>
      <c r="T106" s="67"/>
      <c r="U106" s="60"/>
      <c r="V106" s="60"/>
    </row>
    <row r="107" spans="1:22" s="60" customFormat="1">
      <c r="A107" s="130"/>
      <c r="B107" s="43" t="s">
        <v>159</v>
      </c>
      <c r="C107" s="149" t="s">
        <v>108</v>
      </c>
      <c r="D107" s="162">
        <v>1</v>
      </c>
      <c r="E107" s="148">
        <v>1</v>
      </c>
      <c r="F107" s="118">
        <f t="shared" ref="F107" si="89">D107*E107*12</f>
        <v>12</v>
      </c>
      <c r="G107" s="114">
        <f>+G110</f>
        <v>29</v>
      </c>
      <c r="H107" s="68">
        <f t="shared" ref="H107" si="90">G107*F107</f>
        <v>348</v>
      </c>
      <c r="I107" s="47">
        <f t="shared" ref="I107:I126" si="91">$D$146*H107</f>
        <v>257.68444161093458</v>
      </c>
      <c r="J107" s="67">
        <f>(References!$C$49*I107)</f>
        <v>1.7007173146321668</v>
      </c>
      <c r="K107" s="67">
        <f>J107/References!$G$52</f>
        <v>1.750789905942111</v>
      </c>
      <c r="L107" s="67">
        <f t="shared" ref="L107" si="92">K107/F107</f>
        <v>0.14589915882850926</v>
      </c>
      <c r="M107" s="167">
        <v>5.36</v>
      </c>
      <c r="N107" s="67">
        <f t="shared" ref="N107" si="93">L107+M107</f>
        <v>5.5058991588285098</v>
      </c>
      <c r="O107" s="67"/>
      <c r="P107" s="67"/>
      <c r="Q107" s="67"/>
      <c r="R107" s="67"/>
      <c r="S107" s="67"/>
      <c r="T107" s="67"/>
    </row>
    <row r="108" spans="1:22">
      <c r="A108" s="130"/>
      <c r="B108" s="43" t="s">
        <v>159</v>
      </c>
      <c r="C108" s="58" t="s">
        <v>109</v>
      </c>
      <c r="D108" s="151">
        <v>1</v>
      </c>
      <c r="E108" s="69">
        <v>1</v>
      </c>
      <c r="F108" s="118">
        <f t="shared" si="78"/>
        <v>12</v>
      </c>
      <c r="G108" s="119">
        <f>References!B21</f>
        <v>47</v>
      </c>
      <c r="H108" s="68">
        <f t="shared" si="79"/>
        <v>564</v>
      </c>
      <c r="I108" s="47">
        <f t="shared" si="91"/>
        <v>417.62650881772151</v>
      </c>
      <c r="J108" s="67">
        <f>(References!$C$49*I108)</f>
        <v>2.7563349581969598</v>
      </c>
      <c r="K108" s="67">
        <f>J108/References!$G$52</f>
        <v>2.8374870889406627</v>
      </c>
      <c r="L108" s="67">
        <f t="shared" si="80"/>
        <v>0.23645725741172188</v>
      </c>
      <c r="M108" s="166">
        <v>8.86</v>
      </c>
      <c r="N108" s="67">
        <f t="shared" si="62"/>
        <v>9.0964572574117213</v>
      </c>
      <c r="O108" s="67"/>
      <c r="P108" s="67"/>
      <c r="Q108" s="67"/>
      <c r="R108" s="67"/>
      <c r="S108" s="67"/>
      <c r="T108" s="67"/>
      <c r="U108" s="60"/>
      <c r="V108" s="60"/>
    </row>
    <row r="109" spans="1:22">
      <c r="A109" s="130"/>
      <c r="B109" s="43" t="s">
        <v>159</v>
      </c>
      <c r="C109" s="58" t="s">
        <v>110</v>
      </c>
      <c r="D109" s="151">
        <v>1</v>
      </c>
      <c r="E109" s="69">
        <v>1</v>
      </c>
      <c r="F109" s="118">
        <f t="shared" si="78"/>
        <v>12</v>
      </c>
      <c r="G109" s="119">
        <f>References!B22</f>
        <v>68</v>
      </c>
      <c r="H109" s="68">
        <f t="shared" si="79"/>
        <v>816</v>
      </c>
      <c r="I109" s="47">
        <f t="shared" si="91"/>
        <v>604.22558722563963</v>
      </c>
      <c r="J109" s="67">
        <f>(References!$C$49*I109)</f>
        <v>3.9878888756892183</v>
      </c>
      <c r="K109" s="67">
        <f>J109/References!$G$52</f>
        <v>4.1053004691056394</v>
      </c>
      <c r="L109" s="67">
        <f t="shared" si="80"/>
        <v>0.34210837242546993</v>
      </c>
      <c r="M109" s="166">
        <v>11.63</v>
      </c>
      <c r="N109" s="67">
        <f t="shared" si="62"/>
        <v>11.97210837242547</v>
      </c>
      <c r="O109" s="67"/>
      <c r="P109" s="67"/>
      <c r="Q109" s="67"/>
      <c r="R109" s="67"/>
      <c r="S109" s="67"/>
      <c r="T109" s="67"/>
      <c r="U109" s="60"/>
      <c r="V109" s="60"/>
    </row>
    <row r="110" spans="1:22">
      <c r="A110" s="130"/>
      <c r="B110" s="43" t="s">
        <v>159</v>
      </c>
      <c r="C110" s="58" t="s">
        <v>124</v>
      </c>
      <c r="D110" s="151">
        <v>1</v>
      </c>
      <c r="E110" s="69">
        <v>1</v>
      </c>
      <c r="F110" s="118">
        <f t="shared" si="78"/>
        <v>12</v>
      </c>
      <c r="G110" s="119">
        <f>References!B26</f>
        <v>29</v>
      </c>
      <c r="H110" s="68">
        <f t="shared" si="79"/>
        <v>348</v>
      </c>
      <c r="I110" s="47">
        <f t="shared" si="91"/>
        <v>257.68444161093458</v>
      </c>
      <c r="J110" s="67">
        <f>(References!$C$49*I110)</f>
        <v>1.7007173146321668</v>
      </c>
      <c r="K110" s="67">
        <f>J110/References!$G$52</f>
        <v>1.750789905942111</v>
      </c>
      <c r="L110" s="67">
        <f t="shared" si="80"/>
        <v>0.14589915882850926</v>
      </c>
      <c r="M110" s="166">
        <v>6.5</v>
      </c>
      <c r="N110" s="67">
        <f t="shared" si="62"/>
        <v>6.6458991588285095</v>
      </c>
      <c r="O110" s="67"/>
      <c r="P110" s="67"/>
      <c r="Q110" s="67"/>
      <c r="R110" s="67"/>
      <c r="S110" s="67"/>
      <c r="T110" s="67"/>
      <c r="U110" s="60"/>
      <c r="V110" s="60"/>
    </row>
    <row r="111" spans="1:22">
      <c r="A111" s="130"/>
      <c r="B111" s="43" t="s">
        <v>159</v>
      </c>
      <c r="C111" s="58" t="s">
        <v>125</v>
      </c>
      <c r="D111" s="151">
        <v>1</v>
      </c>
      <c r="E111" s="69">
        <v>1</v>
      </c>
      <c r="F111" s="118">
        <f t="shared" si="78"/>
        <v>12</v>
      </c>
      <c r="G111" s="119">
        <f>References!B21</f>
        <v>47</v>
      </c>
      <c r="H111" s="68">
        <f t="shared" si="79"/>
        <v>564</v>
      </c>
      <c r="I111" s="47">
        <f t="shared" si="91"/>
        <v>417.62650881772151</v>
      </c>
      <c r="J111" s="67">
        <f>(References!$C$49*I111)</f>
        <v>2.7563349581969598</v>
      </c>
      <c r="K111" s="67">
        <f>J111/References!$G$52</f>
        <v>2.8374870889406627</v>
      </c>
      <c r="L111" s="67">
        <f t="shared" si="80"/>
        <v>0.23645725741172188</v>
      </c>
      <c r="M111" s="166">
        <v>9.5500000000000007</v>
      </c>
      <c r="N111" s="67">
        <f t="shared" si="62"/>
        <v>9.7864572574117226</v>
      </c>
      <c r="O111" s="67"/>
      <c r="P111" s="67"/>
      <c r="Q111" s="67"/>
      <c r="R111" s="67"/>
      <c r="S111" s="67"/>
      <c r="T111" s="67"/>
      <c r="U111" s="60"/>
      <c r="V111" s="60"/>
    </row>
    <row r="112" spans="1:22">
      <c r="A112" s="132"/>
      <c r="B112" s="43" t="s">
        <v>159</v>
      </c>
      <c r="C112" s="58" t="s">
        <v>126</v>
      </c>
      <c r="D112" s="151">
        <v>1</v>
      </c>
      <c r="E112" s="69">
        <v>1</v>
      </c>
      <c r="F112" s="118">
        <f t="shared" si="78"/>
        <v>12</v>
      </c>
      <c r="G112" s="119">
        <f>References!B22</f>
        <v>68</v>
      </c>
      <c r="H112" s="68">
        <f t="shared" si="79"/>
        <v>816</v>
      </c>
      <c r="I112" s="47">
        <f t="shared" si="91"/>
        <v>604.22558722563963</v>
      </c>
      <c r="J112" s="67">
        <f>(References!$C$49*I112)</f>
        <v>3.9878888756892183</v>
      </c>
      <c r="K112" s="67">
        <f>J112/References!$G$52</f>
        <v>4.1053004691056394</v>
      </c>
      <c r="L112" s="67">
        <f t="shared" si="80"/>
        <v>0.34210837242546993</v>
      </c>
      <c r="M112" s="166">
        <v>13.01</v>
      </c>
      <c r="N112" s="67">
        <f t="shared" si="62"/>
        <v>13.352108372425469</v>
      </c>
      <c r="O112" s="67"/>
      <c r="P112" s="67"/>
      <c r="Q112" s="67"/>
      <c r="R112" s="67"/>
      <c r="S112" s="67"/>
      <c r="T112" s="67"/>
      <c r="U112" s="60"/>
      <c r="V112" s="60"/>
    </row>
    <row r="113" spans="1:22">
      <c r="A113" s="132"/>
      <c r="B113" s="43" t="s">
        <v>160</v>
      </c>
      <c r="C113" s="58" t="s">
        <v>135</v>
      </c>
      <c r="D113" s="151">
        <v>1</v>
      </c>
      <c r="E113" s="69">
        <v>1</v>
      </c>
      <c r="F113" s="118">
        <f t="shared" si="78"/>
        <v>12</v>
      </c>
      <c r="G113" s="119">
        <f>References!B37</f>
        <v>1301</v>
      </c>
      <c r="H113" s="68">
        <f t="shared" si="79"/>
        <v>15612</v>
      </c>
      <c r="I113" s="47">
        <f t="shared" si="91"/>
        <v>11560.257190890547</v>
      </c>
      <c r="J113" s="67">
        <f>(References!$C$49*I113)</f>
        <v>76.29769745987754</v>
      </c>
      <c r="K113" s="67">
        <f>J113/References!$G$52</f>
        <v>78.544057504506426</v>
      </c>
      <c r="L113" s="67">
        <f t="shared" si="80"/>
        <v>6.5453381253755358</v>
      </c>
      <c r="M113" s="166">
        <v>260.02999999999997</v>
      </c>
      <c r="N113" s="67">
        <f t="shared" si="62"/>
        <v>266.57533812537548</v>
      </c>
      <c r="O113" s="67"/>
      <c r="P113" s="67"/>
      <c r="Q113" s="67"/>
      <c r="R113" s="67"/>
      <c r="S113" s="67"/>
      <c r="T113" s="67"/>
      <c r="U113" s="60"/>
      <c r="V113" s="60"/>
    </row>
    <row r="114" spans="1:22">
      <c r="A114" s="132"/>
      <c r="B114" s="43" t="s">
        <v>160</v>
      </c>
      <c r="C114" s="58" t="s">
        <v>136</v>
      </c>
      <c r="D114" s="151">
        <v>1</v>
      </c>
      <c r="E114" s="69">
        <v>1</v>
      </c>
      <c r="F114" s="118">
        <f t="shared" si="78"/>
        <v>12</v>
      </c>
      <c r="G114" s="119">
        <f>References!B38</f>
        <v>1686</v>
      </c>
      <c r="H114" s="68">
        <f t="shared" si="79"/>
        <v>20232</v>
      </c>
      <c r="I114" s="47">
        <f t="shared" si="91"/>
        <v>14981.240295035714</v>
      </c>
      <c r="J114" s="67">
        <f>(References!$C$49*I114)</f>
        <v>98.876185947235626</v>
      </c>
      <c r="K114" s="67">
        <f>J114/References!$G$52</f>
        <v>101.78730280753101</v>
      </c>
      <c r="L114" s="67">
        <f t="shared" si="80"/>
        <v>8.4822752339609178</v>
      </c>
      <c r="M114" s="166">
        <v>319.31</v>
      </c>
      <c r="N114" s="67">
        <f t="shared" si="62"/>
        <v>327.79227523396094</v>
      </c>
      <c r="O114" s="67"/>
      <c r="P114" s="67"/>
      <c r="Q114" s="67"/>
      <c r="R114" s="67"/>
      <c r="S114" s="67"/>
      <c r="T114" s="67"/>
      <c r="U114" s="60"/>
      <c r="V114" s="60"/>
    </row>
    <row r="115" spans="1:22">
      <c r="A115" s="132"/>
      <c r="B115" s="43" t="s">
        <v>160</v>
      </c>
      <c r="C115" s="58" t="s">
        <v>137</v>
      </c>
      <c r="D115" s="151">
        <v>1</v>
      </c>
      <c r="E115" s="69">
        <v>1</v>
      </c>
      <c r="F115" s="118">
        <f t="shared" si="78"/>
        <v>12</v>
      </c>
      <c r="G115" s="119">
        <f>References!B39</f>
        <v>2046</v>
      </c>
      <c r="H115" s="68">
        <f t="shared" si="79"/>
        <v>24552</v>
      </c>
      <c r="I115" s="47">
        <f t="shared" si="91"/>
        <v>18180.081639171451</v>
      </c>
      <c r="J115" s="67">
        <f>(References!$C$49*I115)</f>
        <v>119.98853881853148</v>
      </c>
      <c r="K115" s="67">
        <f>J115/References!$G$52</f>
        <v>123.52124646750204</v>
      </c>
      <c r="L115" s="67">
        <f t="shared" si="80"/>
        <v>10.293437205625169</v>
      </c>
      <c r="M115" s="166">
        <v>361.42</v>
      </c>
      <c r="N115" s="67">
        <f t="shared" si="62"/>
        <v>371.71343720562521</v>
      </c>
      <c r="O115" s="67"/>
      <c r="P115" s="67"/>
      <c r="Q115" s="67"/>
      <c r="R115" s="67"/>
      <c r="S115" s="67"/>
      <c r="T115" s="67"/>
      <c r="U115" s="60"/>
      <c r="V115" s="60"/>
    </row>
    <row r="116" spans="1:22" s="60" customFormat="1">
      <c r="A116" s="130"/>
      <c r="B116" s="43" t="s">
        <v>160</v>
      </c>
      <c r="C116" s="58" t="s">
        <v>133</v>
      </c>
      <c r="D116" s="151">
        <v>1</v>
      </c>
      <c r="E116" s="69">
        <v>1</v>
      </c>
      <c r="F116" s="118">
        <f t="shared" ref="F116:F122" si="94">D116*E116*12</f>
        <v>12</v>
      </c>
      <c r="G116" s="119">
        <f>References!B40</f>
        <v>2310</v>
      </c>
      <c r="H116" s="68">
        <f t="shared" ref="H116:H122" si="95">G116*F116</f>
        <v>27720</v>
      </c>
      <c r="I116" s="47">
        <f t="shared" si="91"/>
        <v>20525.898624870995</v>
      </c>
      <c r="J116" s="67">
        <f>(References!$C$49*I116)</f>
        <v>135.47093092414846</v>
      </c>
      <c r="K116" s="67">
        <f>J116/References!$G$52</f>
        <v>139.45947181814748</v>
      </c>
      <c r="L116" s="67">
        <f t="shared" ref="L116:L122" si="96">K116/F116*E116</f>
        <v>11.62162265151229</v>
      </c>
      <c r="M116" s="166">
        <v>427.39</v>
      </c>
      <c r="N116" s="67">
        <f t="shared" si="62"/>
        <v>439.01162265151225</v>
      </c>
      <c r="O116" s="67"/>
      <c r="P116" s="67"/>
      <c r="Q116" s="67"/>
      <c r="R116" s="67"/>
      <c r="S116" s="67"/>
      <c r="T116" s="67"/>
    </row>
    <row r="117" spans="1:22">
      <c r="A117" s="130"/>
      <c r="B117" s="43" t="s">
        <v>161</v>
      </c>
      <c r="C117" s="58" t="s">
        <v>127</v>
      </c>
      <c r="D117" s="151">
        <v>1</v>
      </c>
      <c r="E117" s="69">
        <v>1</v>
      </c>
      <c r="F117" s="118">
        <f t="shared" si="94"/>
        <v>12</v>
      </c>
      <c r="G117" s="119">
        <f>References!B34</f>
        <v>482</v>
      </c>
      <c r="H117" s="68">
        <f t="shared" si="95"/>
        <v>5784</v>
      </c>
      <c r="I117" s="47">
        <f t="shared" si="91"/>
        <v>4282.8931329817397</v>
      </c>
      <c r="J117" s="67">
        <f>(References!$C$49*I117)</f>
        <v>28.267094677679459</v>
      </c>
      <c r="K117" s="67">
        <f>J117/References!$G$52</f>
        <v>29.099335678072325</v>
      </c>
      <c r="L117" s="67">
        <f t="shared" si="96"/>
        <v>2.4249446398393606</v>
      </c>
      <c r="M117" s="166">
        <v>152.55000000000001</v>
      </c>
      <c r="N117" s="67">
        <f t="shared" si="62"/>
        <v>154.97494463983938</v>
      </c>
      <c r="O117" s="67"/>
      <c r="P117" s="67"/>
      <c r="Q117" s="67"/>
      <c r="R117" s="67"/>
      <c r="S117" s="67"/>
      <c r="T117" s="67"/>
      <c r="U117" s="60"/>
      <c r="V117" s="60"/>
    </row>
    <row r="118" spans="1:22">
      <c r="A118" s="130"/>
      <c r="B118" s="43" t="s">
        <v>161</v>
      </c>
      <c r="C118" s="58" t="s">
        <v>138</v>
      </c>
      <c r="D118" s="151">
        <v>1</v>
      </c>
      <c r="E118" s="69">
        <v>1</v>
      </c>
      <c r="F118" s="118">
        <f t="shared" si="94"/>
        <v>12</v>
      </c>
      <c r="G118" s="119">
        <f>References!B36</f>
        <v>892</v>
      </c>
      <c r="H118" s="68">
        <f t="shared" si="95"/>
        <v>10704</v>
      </c>
      <c r="I118" s="47">
        <f t="shared" si="91"/>
        <v>7926.0179971363323</v>
      </c>
      <c r="J118" s="67">
        <f>(References!$C$49*I118)</f>
        <v>52.311718781099749</v>
      </c>
      <c r="K118" s="67">
        <f>J118/References!$G$52</f>
        <v>53.851882624150448</v>
      </c>
      <c r="L118" s="67">
        <f t="shared" si="96"/>
        <v>4.4876568853458707</v>
      </c>
      <c r="M118" s="166">
        <v>238.82</v>
      </c>
      <c r="N118" s="67">
        <f t="shared" si="62"/>
        <v>243.30765688534586</v>
      </c>
      <c r="O118" s="67"/>
      <c r="P118" s="67"/>
      <c r="Q118" s="67"/>
      <c r="R118" s="67"/>
      <c r="S118" s="67"/>
      <c r="T118" s="67"/>
      <c r="U118" s="60"/>
      <c r="V118" s="60"/>
    </row>
    <row r="119" spans="1:22">
      <c r="A119" s="130"/>
      <c r="B119" s="43" t="s">
        <v>161</v>
      </c>
      <c r="C119" s="58" t="s">
        <v>135</v>
      </c>
      <c r="D119" s="151">
        <v>1</v>
      </c>
      <c r="E119" s="69">
        <v>1</v>
      </c>
      <c r="F119" s="118">
        <f t="shared" si="94"/>
        <v>12</v>
      </c>
      <c r="G119" s="119">
        <f>References!B37</f>
        <v>1301</v>
      </c>
      <c r="H119" s="68">
        <f t="shared" si="95"/>
        <v>15612</v>
      </c>
      <c r="I119" s="47">
        <f t="shared" si="91"/>
        <v>11560.257190890547</v>
      </c>
      <c r="J119" s="67">
        <f>(References!$C$49*I119)</f>
        <v>76.29769745987754</v>
      </c>
      <c r="K119" s="67">
        <f>J119/References!$G$52</f>
        <v>78.544057504506426</v>
      </c>
      <c r="L119" s="67">
        <f t="shared" si="96"/>
        <v>6.5453381253755358</v>
      </c>
      <c r="M119" s="166">
        <v>304.64</v>
      </c>
      <c r="N119" s="67">
        <f t="shared" si="62"/>
        <v>311.18533812537549</v>
      </c>
      <c r="O119" s="67"/>
      <c r="P119" s="67"/>
      <c r="Q119" s="67"/>
      <c r="R119" s="67"/>
      <c r="S119" s="67"/>
      <c r="T119" s="67"/>
      <c r="U119" s="60"/>
      <c r="V119" s="60"/>
    </row>
    <row r="120" spans="1:22">
      <c r="A120" s="130"/>
      <c r="B120" s="43" t="s">
        <v>161</v>
      </c>
      <c r="C120" s="58" t="s">
        <v>136</v>
      </c>
      <c r="D120" s="151">
        <v>1</v>
      </c>
      <c r="E120" s="69">
        <v>1</v>
      </c>
      <c r="F120" s="118">
        <f t="shared" si="94"/>
        <v>12</v>
      </c>
      <c r="G120" s="119">
        <f>References!B38</f>
        <v>1686</v>
      </c>
      <c r="H120" s="68">
        <f t="shared" si="95"/>
        <v>20232</v>
      </c>
      <c r="I120" s="47">
        <f t="shared" si="91"/>
        <v>14981.240295035714</v>
      </c>
      <c r="J120" s="67">
        <f>(References!$C$49*I120)</f>
        <v>98.876185947235626</v>
      </c>
      <c r="K120" s="67">
        <f>J120/References!$G$52</f>
        <v>101.78730280753101</v>
      </c>
      <c r="L120" s="67">
        <f t="shared" si="96"/>
        <v>8.4822752339609178</v>
      </c>
      <c r="M120" s="166">
        <v>381.32</v>
      </c>
      <c r="N120" s="67">
        <f t="shared" si="62"/>
        <v>389.80227523396093</v>
      </c>
      <c r="O120" s="67"/>
      <c r="P120" s="67"/>
      <c r="Q120" s="67"/>
      <c r="R120" s="67"/>
      <c r="S120" s="67"/>
      <c r="T120" s="67"/>
      <c r="U120" s="60"/>
      <c r="V120" s="60"/>
    </row>
    <row r="121" spans="1:22">
      <c r="A121" s="130"/>
      <c r="B121" s="43" t="s">
        <v>161</v>
      </c>
      <c r="C121" s="58" t="s">
        <v>137</v>
      </c>
      <c r="D121" s="151">
        <v>1</v>
      </c>
      <c r="E121" s="69">
        <v>1</v>
      </c>
      <c r="F121" s="118">
        <f t="shared" si="94"/>
        <v>12</v>
      </c>
      <c r="G121" s="119">
        <f>References!B39</f>
        <v>2046</v>
      </c>
      <c r="H121" s="68">
        <f t="shared" si="95"/>
        <v>24552</v>
      </c>
      <c r="I121" s="47">
        <f t="shared" si="91"/>
        <v>18180.081639171451</v>
      </c>
      <c r="J121" s="67">
        <f>(References!$C$49*I121)</f>
        <v>119.98853881853148</v>
      </c>
      <c r="K121" s="67">
        <f>J121/References!$G$52</f>
        <v>123.52124646750204</v>
      </c>
      <c r="L121" s="67">
        <f t="shared" si="96"/>
        <v>10.293437205625169</v>
      </c>
      <c r="M121" s="166">
        <v>430.31</v>
      </c>
      <c r="N121" s="67">
        <f t="shared" si="62"/>
        <v>440.6034372056252</v>
      </c>
      <c r="O121" s="67"/>
      <c r="P121" s="67"/>
      <c r="Q121" s="67"/>
      <c r="R121" s="67"/>
      <c r="S121" s="67"/>
      <c r="T121" s="67"/>
      <c r="U121" s="60"/>
      <c r="V121" s="60"/>
    </row>
    <row r="122" spans="1:22">
      <c r="B122" s="43" t="s">
        <v>161</v>
      </c>
      <c r="C122" s="58" t="s">
        <v>133</v>
      </c>
      <c r="D122" s="151">
        <v>1</v>
      </c>
      <c r="E122" s="148">
        <v>1</v>
      </c>
      <c r="F122" s="118">
        <f t="shared" si="94"/>
        <v>12</v>
      </c>
      <c r="G122" s="119">
        <f>References!B40</f>
        <v>2310</v>
      </c>
      <c r="H122" s="68">
        <f t="shared" si="95"/>
        <v>27720</v>
      </c>
      <c r="I122" s="47">
        <f t="shared" si="91"/>
        <v>20525.898624870995</v>
      </c>
      <c r="J122" s="67">
        <f>(References!$C$49*I122)</f>
        <v>135.47093092414846</v>
      </c>
      <c r="K122" s="67">
        <f>J122/References!$G$52</f>
        <v>139.45947181814748</v>
      </c>
      <c r="L122" s="67">
        <f t="shared" si="96"/>
        <v>11.62162265151229</v>
      </c>
      <c r="M122" s="166">
        <v>492.04</v>
      </c>
      <c r="N122" s="67">
        <f t="shared" si="62"/>
        <v>503.66162265151229</v>
      </c>
      <c r="O122" s="67"/>
      <c r="P122" s="67"/>
      <c r="Q122" s="67"/>
      <c r="R122" s="67"/>
      <c r="S122" s="67"/>
      <c r="T122" s="67"/>
      <c r="U122" s="60"/>
      <c r="V122" s="60"/>
    </row>
    <row r="123" spans="1:22">
      <c r="B123" s="43" t="s">
        <v>156</v>
      </c>
      <c r="C123" s="58" t="s">
        <v>131</v>
      </c>
      <c r="D123" s="151">
        <v>1</v>
      </c>
      <c r="E123" s="148">
        <v>1</v>
      </c>
      <c r="F123" s="118">
        <f t="shared" ref="F123:F129" si="97">D123*E123*12</f>
        <v>12</v>
      </c>
      <c r="G123" s="119">
        <f>G85</f>
        <v>1301</v>
      </c>
      <c r="H123" s="68">
        <f t="shared" ref="H123:H129" si="98">G123*F123</f>
        <v>15612</v>
      </c>
      <c r="I123" s="47">
        <f t="shared" si="91"/>
        <v>11560.257190890547</v>
      </c>
      <c r="J123" s="67">
        <f>(References!$C$49*I123)</f>
        <v>76.29769745987754</v>
      </c>
      <c r="K123" s="67">
        <f>J123/References!$G$52</f>
        <v>78.544057504506426</v>
      </c>
      <c r="L123" s="67">
        <f t="shared" ref="L123:L129" si="99">K123/F123*E123</f>
        <v>6.5453381253755358</v>
      </c>
      <c r="M123" s="166">
        <v>349.03</v>
      </c>
      <c r="N123" s="67">
        <f t="shared" ref="N123:N129" si="100">L123+M123</f>
        <v>355.57533812537548</v>
      </c>
      <c r="O123" s="67"/>
      <c r="P123" s="67"/>
      <c r="Q123" s="67"/>
      <c r="R123" s="67"/>
      <c r="S123" s="67"/>
      <c r="T123" s="67"/>
      <c r="U123" s="60"/>
      <c r="V123" s="60"/>
    </row>
    <row r="124" spans="1:22">
      <c r="B124" s="43" t="s">
        <v>156</v>
      </c>
      <c r="C124" s="58" t="s">
        <v>132</v>
      </c>
      <c r="D124" s="151">
        <v>1</v>
      </c>
      <c r="E124" s="148">
        <v>1</v>
      </c>
      <c r="F124" s="118">
        <f t="shared" si="97"/>
        <v>12</v>
      </c>
      <c r="G124" s="119">
        <f t="shared" ref="G124:G125" si="101">G86</f>
        <v>1686</v>
      </c>
      <c r="H124" s="68">
        <f t="shared" si="98"/>
        <v>20232</v>
      </c>
      <c r="I124" s="47">
        <f t="shared" si="91"/>
        <v>14981.240295035714</v>
      </c>
      <c r="J124" s="67">
        <f>(References!$C$49*I124)</f>
        <v>98.876185947235626</v>
      </c>
      <c r="K124" s="67">
        <f>J124/References!$G$52</f>
        <v>101.78730280753101</v>
      </c>
      <c r="L124" s="67">
        <f t="shared" si="99"/>
        <v>8.4822752339609178</v>
      </c>
      <c r="M124" s="166">
        <v>441.66</v>
      </c>
      <c r="N124" s="67">
        <f t="shared" si="100"/>
        <v>450.14227523396096</v>
      </c>
      <c r="O124" s="67"/>
      <c r="P124" s="67"/>
      <c r="Q124" s="67"/>
      <c r="R124" s="67"/>
      <c r="S124" s="67"/>
      <c r="T124" s="67"/>
      <c r="U124" s="60"/>
      <c r="V124" s="60"/>
    </row>
    <row r="125" spans="1:22">
      <c r="B125" s="43" t="s">
        <v>156</v>
      </c>
      <c r="C125" s="58" t="s">
        <v>172</v>
      </c>
      <c r="D125" s="151">
        <v>1</v>
      </c>
      <c r="E125" s="148">
        <v>1</v>
      </c>
      <c r="F125" s="118">
        <f t="shared" si="97"/>
        <v>12</v>
      </c>
      <c r="G125" s="119">
        <f t="shared" si="101"/>
        <v>2046</v>
      </c>
      <c r="H125" s="68">
        <f t="shared" si="98"/>
        <v>24552</v>
      </c>
      <c r="I125" s="47">
        <f t="shared" si="91"/>
        <v>18180.081639171451</v>
      </c>
      <c r="J125" s="67">
        <f>(References!$C$49*I125)</f>
        <v>119.98853881853148</v>
      </c>
      <c r="K125" s="67">
        <f>J125/References!$G$52</f>
        <v>123.52124646750204</v>
      </c>
      <c r="L125" s="67">
        <f t="shared" si="99"/>
        <v>10.293437205625169</v>
      </c>
      <c r="M125" s="166">
        <v>505.73</v>
      </c>
      <c r="N125" s="67">
        <f t="shared" si="100"/>
        <v>516.02343720562521</v>
      </c>
      <c r="O125" s="67"/>
      <c r="P125" s="67"/>
      <c r="Q125" s="67"/>
      <c r="R125" s="67"/>
      <c r="S125" s="67"/>
      <c r="T125" s="67"/>
      <c r="U125" s="60"/>
      <c r="V125" s="60"/>
    </row>
    <row r="126" spans="1:22">
      <c r="B126" s="43" t="s">
        <v>156</v>
      </c>
      <c r="C126" s="58" t="s">
        <v>173</v>
      </c>
      <c r="D126" s="151">
        <v>1</v>
      </c>
      <c r="E126" s="148">
        <v>1</v>
      </c>
      <c r="F126" s="118">
        <f t="shared" si="97"/>
        <v>12</v>
      </c>
      <c r="G126" s="119">
        <f>G88</f>
        <v>2310</v>
      </c>
      <c r="H126" s="68">
        <f t="shared" si="98"/>
        <v>27720</v>
      </c>
      <c r="I126" s="47">
        <f t="shared" si="91"/>
        <v>20525.898624870995</v>
      </c>
      <c r="J126" s="67">
        <f>(References!$C$49*I126)</f>
        <v>135.47093092414846</v>
      </c>
      <c r="K126" s="67">
        <f>J126/References!$G$52</f>
        <v>139.45947181814748</v>
      </c>
      <c r="L126" s="67">
        <f t="shared" si="99"/>
        <v>11.62162265151229</v>
      </c>
      <c r="M126" s="166">
        <v>582.54</v>
      </c>
      <c r="N126" s="67">
        <f t="shared" si="100"/>
        <v>594.16162265151229</v>
      </c>
      <c r="O126" s="67"/>
      <c r="P126" s="67"/>
      <c r="Q126" s="67"/>
      <c r="R126" s="67"/>
      <c r="S126" s="67"/>
      <c r="T126" s="67"/>
      <c r="U126" s="60"/>
      <c r="V126" s="60"/>
    </row>
    <row r="127" spans="1:22">
      <c r="A127" s="130"/>
      <c r="B127" s="43" t="s">
        <v>158</v>
      </c>
      <c r="C127" s="58" t="s">
        <v>174</v>
      </c>
      <c r="D127" s="151">
        <v>1</v>
      </c>
      <c r="E127" s="148">
        <v>1</v>
      </c>
      <c r="F127" s="118">
        <f t="shared" si="97"/>
        <v>12</v>
      </c>
      <c r="G127" s="119">
        <f>+References!B27</f>
        <v>175</v>
      </c>
      <c r="H127" s="68">
        <f t="shared" si="98"/>
        <v>2100</v>
      </c>
      <c r="I127" s="47">
        <f t="shared" ref="I127:I132" si="102">$D$146*H127</f>
        <v>1554.9923200659844</v>
      </c>
      <c r="J127" s="67">
        <f>(References!$C$49*I127)</f>
        <v>10.262949312435488</v>
      </c>
      <c r="K127" s="67">
        <f>J127/References!$G$52</f>
        <v>10.565111501374806</v>
      </c>
      <c r="L127" s="67">
        <f t="shared" si="99"/>
        <v>0.8804259584479005</v>
      </c>
      <c r="M127" s="166">
        <v>25.99</v>
      </c>
      <c r="N127" s="67">
        <f t="shared" si="100"/>
        <v>26.8704259584479</v>
      </c>
      <c r="O127" s="67"/>
      <c r="P127" s="67"/>
      <c r="Q127" s="67"/>
      <c r="R127" s="67"/>
      <c r="S127" s="67"/>
      <c r="T127" s="67"/>
      <c r="U127" s="60"/>
      <c r="V127" s="60"/>
    </row>
    <row r="128" spans="1:22">
      <c r="A128" s="132"/>
      <c r="B128" s="43" t="s">
        <v>158</v>
      </c>
      <c r="C128" s="58" t="s">
        <v>175</v>
      </c>
      <c r="D128" s="151">
        <v>1</v>
      </c>
      <c r="E128" s="148">
        <v>1</v>
      </c>
      <c r="F128" s="118">
        <f t="shared" si="97"/>
        <v>12</v>
      </c>
      <c r="G128" s="119">
        <f>+References!B28</f>
        <v>250</v>
      </c>
      <c r="H128" s="68">
        <f t="shared" si="98"/>
        <v>3000</v>
      </c>
      <c r="I128" s="47">
        <f t="shared" si="102"/>
        <v>2221.4176000942634</v>
      </c>
      <c r="J128" s="67">
        <f>(References!$C$49*I128)</f>
        <v>14.661356160622127</v>
      </c>
      <c r="K128" s="67">
        <f>J128/References!$G$52</f>
        <v>15.093016430535439</v>
      </c>
      <c r="L128" s="67">
        <f t="shared" si="99"/>
        <v>1.2577513692112865</v>
      </c>
      <c r="M128" s="166">
        <v>34.119999999999997</v>
      </c>
      <c r="N128" s="67">
        <f t="shared" si="100"/>
        <v>35.377751369211282</v>
      </c>
      <c r="O128" s="67"/>
      <c r="P128" s="67"/>
      <c r="Q128" s="67"/>
      <c r="R128" s="67"/>
      <c r="S128" s="67"/>
      <c r="T128" s="67"/>
      <c r="U128" s="60"/>
      <c r="V128" s="60"/>
    </row>
    <row r="129" spans="1:22">
      <c r="A129" s="132"/>
      <c r="B129" s="43" t="s">
        <v>158</v>
      </c>
      <c r="C129" s="58" t="s">
        <v>176</v>
      </c>
      <c r="D129" s="151">
        <v>1</v>
      </c>
      <c r="E129" s="148">
        <v>1</v>
      </c>
      <c r="F129" s="118">
        <f t="shared" si="97"/>
        <v>12</v>
      </c>
      <c r="G129" s="119">
        <f>+References!B29</f>
        <v>324</v>
      </c>
      <c r="H129" s="68">
        <f t="shared" si="98"/>
        <v>3888</v>
      </c>
      <c r="I129" s="47">
        <f t="shared" si="102"/>
        <v>2878.9572097221653</v>
      </c>
      <c r="J129" s="67">
        <f>(References!$C$49*I129)</f>
        <v>19.001117584166277</v>
      </c>
      <c r="K129" s="67">
        <f>J129/References!$G$52</f>
        <v>19.560549293973931</v>
      </c>
      <c r="L129" s="67">
        <f t="shared" si="99"/>
        <v>1.6300457744978276</v>
      </c>
      <c r="M129" s="166">
        <v>45.14</v>
      </c>
      <c r="N129" s="67">
        <f t="shared" si="100"/>
        <v>46.770045774497831</v>
      </c>
      <c r="O129" s="67"/>
      <c r="P129" s="67"/>
      <c r="Q129" s="67"/>
      <c r="R129" s="67"/>
      <c r="S129" s="67"/>
      <c r="T129" s="67"/>
      <c r="U129" s="60"/>
      <c r="V129" s="60"/>
    </row>
    <row r="130" spans="1:22">
      <c r="A130" s="130"/>
      <c r="B130" s="43" t="s">
        <v>158</v>
      </c>
      <c r="C130" s="58" t="s">
        <v>178</v>
      </c>
      <c r="D130" s="151">
        <v>1</v>
      </c>
      <c r="E130" s="148">
        <v>1</v>
      </c>
      <c r="F130" s="118">
        <f t="shared" ref="F130:F136" si="103">D130*E130*12</f>
        <v>12</v>
      </c>
      <c r="G130" s="119">
        <f>+References!B30</f>
        <v>473</v>
      </c>
      <c r="H130" s="68">
        <f t="shared" ref="H130:H136" si="104">G130*F130</f>
        <v>5676</v>
      </c>
      <c r="I130" s="47">
        <f t="shared" si="102"/>
        <v>4202.9220993783465</v>
      </c>
      <c r="J130" s="67">
        <f>(References!$C$49*I130)</f>
        <v>27.739285855897066</v>
      </c>
      <c r="K130" s="67">
        <f>J130/References!$G$52</f>
        <v>28.555987086573055</v>
      </c>
      <c r="L130" s="67">
        <f t="shared" ref="L130:L136" si="105">K130/F130*E130</f>
        <v>2.3796655905477544</v>
      </c>
      <c r="M130" s="166">
        <v>63.03</v>
      </c>
      <c r="N130" s="67">
        <f t="shared" ref="N130:N136" si="106">L130+M130</f>
        <v>65.40966559054776</v>
      </c>
      <c r="O130" s="67"/>
      <c r="P130" s="67"/>
      <c r="Q130" s="67"/>
      <c r="R130" s="67"/>
      <c r="S130" s="67"/>
      <c r="T130" s="67"/>
      <c r="U130" s="60"/>
      <c r="V130" s="60"/>
    </row>
    <row r="131" spans="1:22">
      <c r="A131" s="132"/>
      <c r="B131" s="43" t="s">
        <v>158</v>
      </c>
      <c r="C131" s="58" t="s">
        <v>177</v>
      </c>
      <c r="D131" s="151">
        <v>1</v>
      </c>
      <c r="E131" s="148">
        <v>1</v>
      </c>
      <c r="F131" s="118">
        <f t="shared" si="103"/>
        <v>12</v>
      </c>
      <c r="G131" s="119">
        <f>+References!B31</f>
        <v>613</v>
      </c>
      <c r="H131" s="68">
        <f t="shared" si="104"/>
        <v>7356</v>
      </c>
      <c r="I131" s="47">
        <f t="shared" si="102"/>
        <v>5446.9159554311336</v>
      </c>
      <c r="J131" s="67">
        <f>(References!$C$49*I131)</f>
        <v>35.949645305845451</v>
      </c>
      <c r="K131" s="67">
        <f>J131/References!$G$52</f>
        <v>37.008076287672893</v>
      </c>
      <c r="L131" s="67">
        <f t="shared" si="105"/>
        <v>3.0840063573060745</v>
      </c>
      <c r="M131" s="166">
        <v>82.11</v>
      </c>
      <c r="N131" s="67">
        <f t="shared" si="106"/>
        <v>85.19400635730608</v>
      </c>
      <c r="O131" s="67"/>
      <c r="P131" s="67"/>
      <c r="Q131" s="67"/>
      <c r="R131" s="67"/>
      <c r="S131" s="67"/>
      <c r="T131" s="67"/>
      <c r="U131" s="60"/>
      <c r="V131" s="60"/>
    </row>
    <row r="132" spans="1:22">
      <c r="A132" s="63"/>
      <c r="B132" s="43" t="s">
        <v>158</v>
      </c>
      <c r="C132" s="58" t="s">
        <v>179</v>
      </c>
      <c r="D132" s="151">
        <v>1</v>
      </c>
      <c r="E132" s="148">
        <v>1</v>
      </c>
      <c r="F132" s="118">
        <f t="shared" si="103"/>
        <v>12</v>
      </c>
      <c r="G132" s="119">
        <f>+References!B32</f>
        <v>840</v>
      </c>
      <c r="H132" s="68">
        <f t="shared" si="104"/>
        <v>10080</v>
      </c>
      <c r="I132" s="47">
        <f t="shared" si="102"/>
        <v>7463.9631363167255</v>
      </c>
      <c r="J132" s="67">
        <f>(References!$C$49*I132)</f>
        <v>49.262156699690351</v>
      </c>
      <c r="K132" s="67">
        <f>J132/References!$G$52</f>
        <v>50.712535206599085</v>
      </c>
      <c r="L132" s="67">
        <f t="shared" si="105"/>
        <v>4.2260446005499235</v>
      </c>
      <c r="M132" s="166">
        <v>119.17</v>
      </c>
      <c r="N132" s="67">
        <f t="shared" si="106"/>
        <v>123.39604460054993</v>
      </c>
      <c r="O132" s="67"/>
      <c r="P132" s="67"/>
      <c r="Q132" s="67"/>
      <c r="R132" s="67"/>
      <c r="S132" s="67"/>
      <c r="T132" s="67"/>
      <c r="U132" s="60"/>
      <c r="V132" s="60"/>
    </row>
    <row r="133" spans="1:22">
      <c r="A133" s="132"/>
      <c r="B133" s="43" t="s">
        <v>160</v>
      </c>
      <c r="C133" s="58" t="s">
        <v>131</v>
      </c>
      <c r="D133" s="151">
        <v>1</v>
      </c>
      <c r="E133" s="148">
        <v>1</v>
      </c>
      <c r="F133" s="118">
        <f t="shared" si="103"/>
        <v>12</v>
      </c>
      <c r="G133" s="119">
        <f>+G113</f>
        <v>1301</v>
      </c>
      <c r="H133" s="68">
        <f t="shared" si="104"/>
        <v>15612</v>
      </c>
      <c r="I133" s="47">
        <f t="shared" ref="I133:I136" si="107">$D$146*H133</f>
        <v>11560.257190890547</v>
      </c>
      <c r="J133" s="67">
        <f>(References!$C$49*I133)</f>
        <v>76.29769745987754</v>
      </c>
      <c r="K133" s="67">
        <f>J133/References!$G$52</f>
        <v>78.544057504506426</v>
      </c>
      <c r="L133" s="67">
        <f t="shared" si="105"/>
        <v>6.5453381253755358</v>
      </c>
      <c r="M133" s="166">
        <v>304.64</v>
      </c>
      <c r="N133" s="67">
        <f t="shared" si="106"/>
        <v>311.18533812537549</v>
      </c>
      <c r="O133" s="67"/>
      <c r="P133" s="67"/>
      <c r="Q133" s="67"/>
      <c r="R133" s="67"/>
      <c r="S133" s="67"/>
      <c r="T133" s="67"/>
      <c r="U133" s="60"/>
      <c r="V133" s="60"/>
    </row>
    <row r="134" spans="1:22">
      <c r="A134" s="132"/>
      <c r="B134" s="43" t="s">
        <v>160</v>
      </c>
      <c r="C134" s="58" t="s">
        <v>132</v>
      </c>
      <c r="D134" s="151">
        <v>1</v>
      </c>
      <c r="E134" s="148">
        <v>1</v>
      </c>
      <c r="F134" s="118">
        <f t="shared" si="103"/>
        <v>12</v>
      </c>
      <c r="G134" s="119">
        <f t="shared" ref="G134:G136" si="108">+G114</f>
        <v>1686</v>
      </c>
      <c r="H134" s="68">
        <f t="shared" si="104"/>
        <v>20232</v>
      </c>
      <c r="I134" s="47">
        <f t="shared" si="107"/>
        <v>14981.240295035714</v>
      </c>
      <c r="J134" s="67">
        <f>(References!$C$49*I134)</f>
        <v>98.876185947235626</v>
      </c>
      <c r="K134" s="67">
        <f>J134/References!$G$52</f>
        <v>101.78730280753101</v>
      </c>
      <c r="L134" s="67">
        <f t="shared" si="105"/>
        <v>8.4822752339609178</v>
      </c>
      <c r="M134" s="166">
        <v>381.32</v>
      </c>
      <c r="N134" s="67">
        <f t="shared" si="106"/>
        <v>389.80227523396093</v>
      </c>
      <c r="O134" s="67"/>
      <c r="P134" s="67"/>
      <c r="Q134" s="67"/>
      <c r="R134" s="67"/>
      <c r="S134" s="67"/>
      <c r="T134" s="67"/>
      <c r="U134" s="60"/>
      <c r="V134" s="60"/>
    </row>
    <row r="135" spans="1:22">
      <c r="A135" s="132"/>
      <c r="B135" s="43" t="s">
        <v>160</v>
      </c>
      <c r="C135" s="58" t="s">
        <v>172</v>
      </c>
      <c r="D135" s="151">
        <v>1</v>
      </c>
      <c r="E135" s="148">
        <v>1</v>
      </c>
      <c r="F135" s="118">
        <f t="shared" si="103"/>
        <v>12</v>
      </c>
      <c r="G135" s="119">
        <f t="shared" si="108"/>
        <v>2046</v>
      </c>
      <c r="H135" s="68">
        <f t="shared" si="104"/>
        <v>24552</v>
      </c>
      <c r="I135" s="47">
        <f t="shared" si="107"/>
        <v>18180.081639171451</v>
      </c>
      <c r="J135" s="67">
        <f>(References!$C$49*I135)</f>
        <v>119.98853881853148</v>
      </c>
      <c r="K135" s="67">
        <f>J135/References!$G$52</f>
        <v>123.52124646750204</v>
      </c>
      <c r="L135" s="67">
        <f t="shared" si="105"/>
        <v>10.293437205625169</v>
      </c>
      <c r="M135" s="166">
        <v>430.31</v>
      </c>
      <c r="N135" s="67">
        <f t="shared" si="106"/>
        <v>440.6034372056252</v>
      </c>
      <c r="O135" s="67"/>
      <c r="P135" s="67"/>
      <c r="Q135" s="67"/>
      <c r="R135" s="67"/>
      <c r="S135" s="67"/>
      <c r="T135" s="67"/>
      <c r="U135" s="60"/>
      <c r="V135" s="60"/>
    </row>
    <row r="136" spans="1:22" s="174" customFormat="1">
      <c r="A136" s="135"/>
      <c r="B136" s="136" t="s">
        <v>160</v>
      </c>
      <c r="C136" s="137" t="s">
        <v>173</v>
      </c>
      <c r="D136" s="163">
        <v>1</v>
      </c>
      <c r="E136" s="138">
        <v>1</v>
      </c>
      <c r="F136" s="139">
        <f t="shared" si="103"/>
        <v>12</v>
      </c>
      <c r="G136" s="140">
        <f t="shared" si="108"/>
        <v>2310</v>
      </c>
      <c r="H136" s="141">
        <f t="shared" si="104"/>
        <v>27720</v>
      </c>
      <c r="I136" s="142">
        <f t="shared" si="107"/>
        <v>20525.898624870995</v>
      </c>
      <c r="J136" s="143">
        <f>(References!$C$49*I136)</f>
        <v>135.47093092414846</v>
      </c>
      <c r="K136" s="143">
        <f>J136/References!$G$52</f>
        <v>139.45947181814748</v>
      </c>
      <c r="L136" s="143">
        <f t="shared" si="105"/>
        <v>11.62162265151229</v>
      </c>
      <c r="M136" s="168">
        <v>492.04</v>
      </c>
      <c r="N136" s="143">
        <f t="shared" si="106"/>
        <v>503.66162265151229</v>
      </c>
      <c r="O136" s="143"/>
      <c r="P136" s="143"/>
      <c r="Q136" s="143"/>
      <c r="R136" s="143"/>
      <c r="S136" s="143"/>
      <c r="T136" s="143"/>
    </row>
    <row r="137" spans="1:22">
      <c r="A137" s="63"/>
      <c r="B137" s="43"/>
      <c r="D137" s="151"/>
      <c r="E137" s="148"/>
      <c r="F137" s="118"/>
      <c r="G137" s="119"/>
      <c r="H137" s="68"/>
      <c r="I137" s="47"/>
      <c r="J137" s="67"/>
      <c r="K137" s="67"/>
      <c r="L137" s="67"/>
      <c r="M137" s="166"/>
      <c r="N137" s="67"/>
      <c r="O137" s="67"/>
      <c r="P137" s="67"/>
      <c r="Q137" s="67"/>
      <c r="R137" s="67"/>
      <c r="S137" s="67"/>
      <c r="T137" s="67"/>
      <c r="U137" s="60"/>
      <c r="V137" s="60"/>
    </row>
    <row r="138" spans="1:22">
      <c r="A138" s="63"/>
      <c r="C138" s="80"/>
      <c r="D138" s="39"/>
      <c r="E138" s="31"/>
      <c r="F138" s="57"/>
      <c r="G138" s="103"/>
      <c r="H138" s="57"/>
      <c r="J138" s="67"/>
      <c r="K138" s="81"/>
      <c r="L138" s="81"/>
      <c r="M138" s="120"/>
      <c r="N138" s="81"/>
      <c r="O138" s="60"/>
      <c r="P138" s="60"/>
      <c r="Q138" s="60"/>
      <c r="R138" s="60"/>
      <c r="S138" s="60"/>
      <c r="T138" s="115">
        <f>References!B55</f>
        <v>60673.255095738052</v>
      </c>
    </row>
    <row r="139" spans="1:22">
      <c r="A139" s="63"/>
      <c r="C139" s="66"/>
      <c r="T139" s="44">
        <f>T138-T51</f>
        <v>0</v>
      </c>
    </row>
    <row r="140" spans="1:22">
      <c r="A140" s="63"/>
      <c r="C140" s="66"/>
    </row>
    <row r="141" spans="1:22">
      <c r="A141" s="63"/>
      <c r="C141" s="285" t="s">
        <v>90</v>
      </c>
      <c r="D141" s="285"/>
      <c r="E141" s="79"/>
      <c r="F141" s="79"/>
    </row>
    <row r="142" spans="1:22">
      <c r="A142" s="63"/>
      <c r="D142" s="55" t="s">
        <v>17</v>
      </c>
      <c r="E142" s="38"/>
      <c r="F142" s="38"/>
      <c r="J142" s="42"/>
      <c r="O142" s="59"/>
      <c r="P142" s="42"/>
    </row>
    <row r="143" spans="1:22">
      <c r="A143" s="63"/>
      <c r="C143" s="58" t="s">
        <v>33</v>
      </c>
      <c r="D143" s="173">
        <f>ROUND(SUM(Disposal!S32,Disposal!S43),0)</f>
        <v>4465</v>
      </c>
      <c r="E143" s="57"/>
      <c r="F143" s="57"/>
      <c r="G143" s="104"/>
      <c r="J143" s="42"/>
      <c r="O143" s="59"/>
      <c r="P143" s="81"/>
    </row>
    <row r="144" spans="1:22">
      <c r="A144" s="63"/>
      <c r="C144" s="58" t="s">
        <v>34</v>
      </c>
      <c r="D144" s="36">
        <f>D143*2000</f>
        <v>8930000</v>
      </c>
      <c r="E144" s="36"/>
      <c r="F144" s="36"/>
      <c r="J144" s="42"/>
      <c r="P144" s="81"/>
    </row>
    <row r="145" spans="1:16">
      <c r="A145" s="63"/>
      <c r="C145" s="58" t="s">
        <v>5</v>
      </c>
      <c r="D145" s="36">
        <f>F51</f>
        <v>261267.47566666664</v>
      </c>
      <c r="E145" s="57"/>
      <c r="F145" s="57"/>
      <c r="J145" s="42"/>
      <c r="O145" s="59"/>
      <c r="P145" s="81"/>
    </row>
    <row r="146" spans="1:16">
      <c r="C146" s="43" t="s">
        <v>12</v>
      </c>
      <c r="D146" s="35">
        <f>D144/$H$51</f>
        <v>0.74047253336475449</v>
      </c>
      <c r="E146" s="35"/>
      <c r="F146" s="35"/>
      <c r="J146" s="42"/>
      <c r="M146" s="41"/>
      <c r="N146" s="41"/>
      <c r="O146" s="40"/>
      <c r="P146" s="40"/>
    </row>
    <row r="147" spans="1:16">
      <c r="G147" s="104"/>
      <c r="H147" s="32"/>
      <c r="J147" s="42"/>
      <c r="M147" s="44"/>
      <c r="N147" s="29"/>
      <c r="O147" s="61"/>
      <c r="P147" s="30"/>
    </row>
    <row r="148" spans="1:16">
      <c r="D148" s="34"/>
      <c r="E148" s="33"/>
      <c r="G148" s="104"/>
      <c r="H148" s="32"/>
      <c r="J148" s="42"/>
      <c r="M148" s="44"/>
      <c r="N148" s="29"/>
      <c r="O148" s="61"/>
      <c r="P148" s="30"/>
    </row>
    <row r="149" spans="1:16">
      <c r="D149" s="34"/>
      <c r="E149" s="33"/>
      <c r="G149" s="104"/>
      <c r="H149" s="32"/>
      <c r="J149" s="42"/>
      <c r="M149" s="44"/>
      <c r="N149" s="29"/>
      <c r="O149" s="61"/>
      <c r="P149" s="30"/>
    </row>
    <row r="150" spans="1:16">
      <c r="D150" s="58"/>
      <c r="I150" s="58"/>
    </row>
    <row r="151" spans="1:16">
      <c r="D151" s="58"/>
      <c r="E151" s="42"/>
      <c r="I151" s="58"/>
    </row>
    <row r="152" spans="1:16">
      <c r="D152" s="58"/>
      <c r="I152" s="58"/>
    </row>
    <row r="153" spans="1:16">
      <c r="D153" s="58"/>
      <c r="I153" s="58"/>
    </row>
    <row r="154" spans="1:16">
      <c r="D154" s="58"/>
    </row>
  </sheetData>
  <mergeCells count="4">
    <mergeCell ref="A2:A19"/>
    <mergeCell ref="C141:D141"/>
    <mergeCell ref="A41:A48"/>
    <mergeCell ref="A25:A37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CA72-BF47-41A2-94AA-7D2EDE95AE09}">
  <dimension ref="A1:AB149"/>
  <sheetViews>
    <sheetView topLeftCell="B124" workbookViewId="0">
      <selection activeCell="E137" sqref="E137:E142"/>
    </sheetView>
  </sheetViews>
  <sheetFormatPr defaultRowHeight="14.4"/>
  <cols>
    <col min="1" max="1" width="68.5546875" bestFit="1" customWidth="1"/>
    <col min="2" max="2" width="16.33203125" bestFit="1" customWidth="1"/>
    <col min="3" max="3" width="8.88671875" style="260" bestFit="1" customWidth="1"/>
    <col min="4" max="4" width="19.33203125" style="261" bestFit="1" customWidth="1"/>
    <col min="5" max="5" width="10.6640625" style="261" bestFit="1" customWidth="1"/>
    <col min="6" max="6" width="18.88671875" style="261" customWidth="1"/>
    <col min="7" max="7" width="11.109375" bestFit="1" customWidth="1"/>
    <col min="8" max="8" width="26.88671875" customWidth="1"/>
    <col min="257" max="257" width="68.5546875" bestFit="1" customWidth="1"/>
    <col min="258" max="258" width="12.5546875" bestFit="1" customWidth="1"/>
    <col min="259" max="259" width="8.88671875" bestFit="1" customWidth="1"/>
    <col min="260" max="260" width="19.33203125" bestFit="1" customWidth="1"/>
    <col min="261" max="261" width="10.6640625" bestFit="1" customWidth="1"/>
    <col min="262" max="262" width="18.88671875" customWidth="1"/>
    <col min="263" max="263" width="11.109375" bestFit="1" customWidth="1"/>
    <col min="264" max="264" width="26.88671875" customWidth="1"/>
    <col min="513" max="513" width="68.5546875" bestFit="1" customWidth="1"/>
    <col min="514" max="514" width="12.5546875" bestFit="1" customWidth="1"/>
    <col min="515" max="515" width="8.88671875" bestFit="1" customWidth="1"/>
    <col min="516" max="516" width="19.33203125" bestFit="1" customWidth="1"/>
    <col min="517" max="517" width="10.6640625" bestFit="1" customWidth="1"/>
    <col min="518" max="518" width="18.88671875" customWidth="1"/>
    <col min="519" max="519" width="11.109375" bestFit="1" customWidth="1"/>
    <col min="520" max="520" width="26.88671875" customWidth="1"/>
    <col min="769" max="769" width="68.5546875" bestFit="1" customWidth="1"/>
    <col min="770" max="770" width="12.5546875" bestFit="1" customWidth="1"/>
    <col min="771" max="771" width="8.88671875" bestFit="1" customWidth="1"/>
    <col min="772" max="772" width="19.33203125" bestFit="1" customWidth="1"/>
    <col min="773" max="773" width="10.6640625" bestFit="1" customWidth="1"/>
    <col min="774" max="774" width="18.88671875" customWidth="1"/>
    <col min="775" max="775" width="11.109375" bestFit="1" customWidth="1"/>
    <col min="776" max="776" width="26.88671875" customWidth="1"/>
    <col min="1025" max="1025" width="68.5546875" bestFit="1" customWidth="1"/>
    <col min="1026" max="1026" width="12.5546875" bestFit="1" customWidth="1"/>
    <col min="1027" max="1027" width="8.88671875" bestFit="1" customWidth="1"/>
    <col min="1028" max="1028" width="19.33203125" bestFit="1" customWidth="1"/>
    <col min="1029" max="1029" width="10.6640625" bestFit="1" customWidth="1"/>
    <col min="1030" max="1030" width="18.88671875" customWidth="1"/>
    <col min="1031" max="1031" width="11.109375" bestFit="1" customWidth="1"/>
    <col min="1032" max="1032" width="26.88671875" customWidth="1"/>
    <col min="1281" max="1281" width="68.5546875" bestFit="1" customWidth="1"/>
    <col min="1282" max="1282" width="12.5546875" bestFit="1" customWidth="1"/>
    <col min="1283" max="1283" width="8.88671875" bestFit="1" customWidth="1"/>
    <col min="1284" max="1284" width="19.33203125" bestFit="1" customWidth="1"/>
    <col min="1285" max="1285" width="10.6640625" bestFit="1" customWidth="1"/>
    <col min="1286" max="1286" width="18.88671875" customWidth="1"/>
    <col min="1287" max="1287" width="11.109375" bestFit="1" customWidth="1"/>
    <col min="1288" max="1288" width="26.88671875" customWidth="1"/>
    <col min="1537" max="1537" width="68.5546875" bestFit="1" customWidth="1"/>
    <col min="1538" max="1538" width="12.5546875" bestFit="1" customWidth="1"/>
    <col min="1539" max="1539" width="8.88671875" bestFit="1" customWidth="1"/>
    <col min="1540" max="1540" width="19.33203125" bestFit="1" customWidth="1"/>
    <col min="1541" max="1541" width="10.6640625" bestFit="1" customWidth="1"/>
    <col min="1542" max="1542" width="18.88671875" customWidth="1"/>
    <col min="1543" max="1543" width="11.109375" bestFit="1" customWidth="1"/>
    <col min="1544" max="1544" width="26.88671875" customWidth="1"/>
    <col min="1793" max="1793" width="68.5546875" bestFit="1" customWidth="1"/>
    <col min="1794" max="1794" width="12.5546875" bestFit="1" customWidth="1"/>
    <col min="1795" max="1795" width="8.88671875" bestFit="1" customWidth="1"/>
    <col min="1796" max="1796" width="19.33203125" bestFit="1" customWidth="1"/>
    <col min="1797" max="1797" width="10.6640625" bestFit="1" customWidth="1"/>
    <col min="1798" max="1798" width="18.88671875" customWidth="1"/>
    <col min="1799" max="1799" width="11.109375" bestFit="1" customWidth="1"/>
    <col min="1800" max="1800" width="26.88671875" customWidth="1"/>
    <col min="2049" max="2049" width="68.5546875" bestFit="1" customWidth="1"/>
    <col min="2050" max="2050" width="12.5546875" bestFit="1" customWidth="1"/>
    <col min="2051" max="2051" width="8.88671875" bestFit="1" customWidth="1"/>
    <col min="2052" max="2052" width="19.33203125" bestFit="1" customWidth="1"/>
    <col min="2053" max="2053" width="10.6640625" bestFit="1" customWidth="1"/>
    <col min="2054" max="2054" width="18.88671875" customWidth="1"/>
    <col min="2055" max="2055" width="11.109375" bestFit="1" customWidth="1"/>
    <col min="2056" max="2056" width="26.88671875" customWidth="1"/>
    <col min="2305" max="2305" width="68.5546875" bestFit="1" customWidth="1"/>
    <col min="2306" max="2306" width="12.5546875" bestFit="1" customWidth="1"/>
    <col min="2307" max="2307" width="8.88671875" bestFit="1" customWidth="1"/>
    <col min="2308" max="2308" width="19.33203125" bestFit="1" customWidth="1"/>
    <col min="2309" max="2309" width="10.6640625" bestFit="1" customWidth="1"/>
    <col min="2310" max="2310" width="18.88671875" customWidth="1"/>
    <col min="2311" max="2311" width="11.109375" bestFit="1" customWidth="1"/>
    <col min="2312" max="2312" width="26.88671875" customWidth="1"/>
    <col min="2561" max="2561" width="68.5546875" bestFit="1" customWidth="1"/>
    <col min="2562" max="2562" width="12.5546875" bestFit="1" customWidth="1"/>
    <col min="2563" max="2563" width="8.88671875" bestFit="1" customWidth="1"/>
    <col min="2564" max="2564" width="19.33203125" bestFit="1" customWidth="1"/>
    <col min="2565" max="2565" width="10.6640625" bestFit="1" customWidth="1"/>
    <col min="2566" max="2566" width="18.88671875" customWidth="1"/>
    <col min="2567" max="2567" width="11.109375" bestFit="1" customWidth="1"/>
    <col min="2568" max="2568" width="26.88671875" customWidth="1"/>
    <col min="2817" max="2817" width="68.5546875" bestFit="1" customWidth="1"/>
    <col min="2818" max="2818" width="12.5546875" bestFit="1" customWidth="1"/>
    <col min="2819" max="2819" width="8.88671875" bestFit="1" customWidth="1"/>
    <col min="2820" max="2820" width="19.33203125" bestFit="1" customWidth="1"/>
    <col min="2821" max="2821" width="10.6640625" bestFit="1" customWidth="1"/>
    <col min="2822" max="2822" width="18.88671875" customWidth="1"/>
    <col min="2823" max="2823" width="11.109375" bestFit="1" customWidth="1"/>
    <col min="2824" max="2824" width="26.88671875" customWidth="1"/>
    <col min="3073" max="3073" width="68.5546875" bestFit="1" customWidth="1"/>
    <col min="3074" max="3074" width="12.5546875" bestFit="1" customWidth="1"/>
    <col min="3075" max="3075" width="8.88671875" bestFit="1" customWidth="1"/>
    <col min="3076" max="3076" width="19.33203125" bestFit="1" customWidth="1"/>
    <col min="3077" max="3077" width="10.6640625" bestFit="1" customWidth="1"/>
    <col min="3078" max="3078" width="18.88671875" customWidth="1"/>
    <col min="3079" max="3079" width="11.109375" bestFit="1" customWidth="1"/>
    <col min="3080" max="3080" width="26.88671875" customWidth="1"/>
    <col min="3329" max="3329" width="68.5546875" bestFit="1" customWidth="1"/>
    <col min="3330" max="3330" width="12.5546875" bestFit="1" customWidth="1"/>
    <col min="3331" max="3331" width="8.88671875" bestFit="1" customWidth="1"/>
    <col min="3332" max="3332" width="19.33203125" bestFit="1" customWidth="1"/>
    <col min="3333" max="3333" width="10.6640625" bestFit="1" customWidth="1"/>
    <col min="3334" max="3334" width="18.88671875" customWidth="1"/>
    <col min="3335" max="3335" width="11.109375" bestFit="1" customWidth="1"/>
    <col min="3336" max="3336" width="26.88671875" customWidth="1"/>
    <col min="3585" max="3585" width="68.5546875" bestFit="1" customWidth="1"/>
    <col min="3586" max="3586" width="12.5546875" bestFit="1" customWidth="1"/>
    <col min="3587" max="3587" width="8.88671875" bestFit="1" customWidth="1"/>
    <col min="3588" max="3588" width="19.33203125" bestFit="1" customWidth="1"/>
    <col min="3589" max="3589" width="10.6640625" bestFit="1" customWidth="1"/>
    <col min="3590" max="3590" width="18.88671875" customWidth="1"/>
    <col min="3591" max="3591" width="11.109375" bestFit="1" customWidth="1"/>
    <col min="3592" max="3592" width="26.88671875" customWidth="1"/>
    <col min="3841" max="3841" width="68.5546875" bestFit="1" customWidth="1"/>
    <col min="3842" max="3842" width="12.5546875" bestFit="1" customWidth="1"/>
    <col min="3843" max="3843" width="8.88671875" bestFit="1" customWidth="1"/>
    <col min="3844" max="3844" width="19.33203125" bestFit="1" customWidth="1"/>
    <col min="3845" max="3845" width="10.6640625" bestFit="1" customWidth="1"/>
    <col min="3846" max="3846" width="18.88671875" customWidth="1"/>
    <col min="3847" max="3847" width="11.109375" bestFit="1" customWidth="1"/>
    <col min="3848" max="3848" width="26.88671875" customWidth="1"/>
    <col min="4097" max="4097" width="68.5546875" bestFit="1" customWidth="1"/>
    <col min="4098" max="4098" width="12.5546875" bestFit="1" customWidth="1"/>
    <col min="4099" max="4099" width="8.88671875" bestFit="1" customWidth="1"/>
    <col min="4100" max="4100" width="19.33203125" bestFit="1" customWidth="1"/>
    <col min="4101" max="4101" width="10.6640625" bestFit="1" customWidth="1"/>
    <col min="4102" max="4102" width="18.88671875" customWidth="1"/>
    <col min="4103" max="4103" width="11.109375" bestFit="1" customWidth="1"/>
    <col min="4104" max="4104" width="26.88671875" customWidth="1"/>
    <col min="4353" max="4353" width="68.5546875" bestFit="1" customWidth="1"/>
    <col min="4354" max="4354" width="12.5546875" bestFit="1" customWidth="1"/>
    <col min="4355" max="4355" width="8.88671875" bestFit="1" customWidth="1"/>
    <col min="4356" max="4356" width="19.33203125" bestFit="1" customWidth="1"/>
    <col min="4357" max="4357" width="10.6640625" bestFit="1" customWidth="1"/>
    <col min="4358" max="4358" width="18.88671875" customWidth="1"/>
    <col min="4359" max="4359" width="11.109375" bestFit="1" customWidth="1"/>
    <col min="4360" max="4360" width="26.88671875" customWidth="1"/>
    <col min="4609" max="4609" width="68.5546875" bestFit="1" customWidth="1"/>
    <col min="4610" max="4610" width="12.5546875" bestFit="1" customWidth="1"/>
    <col min="4611" max="4611" width="8.88671875" bestFit="1" customWidth="1"/>
    <col min="4612" max="4612" width="19.33203125" bestFit="1" customWidth="1"/>
    <col min="4613" max="4613" width="10.6640625" bestFit="1" customWidth="1"/>
    <col min="4614" max="4614" width="18.88671875" customWidth="1"/>
    <col min="4615" max="4615" width="11.109375" bestFit="1" customWidth="1"/>
    <col min="4616" max="4616" width="26.88671875" customWidth="1"/>
    <col min="4865" max="4865" width="68.5546875" bestFit="1" customWidth="1"/>
    <col min="4866" max="4866" width="12.5546875" bestFit="1" customWidth="1"/>
    <col min="4867" max="4867" width="8.88671875" bestFit="1" customWidth="1"/>
    <col min="4868" max="4868" width="19.33203125" bestFit="1" customWidth="1"/>
    <col min="4869" max="4869" width="10.6640625" bestFit="1" customWidth="1"/>
    <col min="4870" max="4870" width="18.88671875" customWidth="1"/>
    <col min="4871" max="4871" width="11.109375" bestFit="1" customWidth="1"/>
    <col min="4872" max="4872" width="26.88671875" customWidth="1"/>
    <col min="5121" max="5121" width="68.5546875" bestFit="1" customWidth="1"/>
    <col min="5122" max="5122" width="12.5546875" bestFit="1" customWidth="1"/>
    <col min="5123" max="5123" width="8.88671875" bestFit="1" customWidth="1"/>
    <col min="5124" max="5124" width="19.33203125" bestFit="1" customWidth="1"/>
    <col min="5125" max="5125" width="10.6640625" bestFit="1" customWidth="1"/>
    <col min="5126" max="5126" width="18.88671875" customWidth="1"/>
    <col min="5127" max="5127" width="11.109375" bestFit="1" customWidth="1"/>
    <col min="5128" max="5128" width="26.88671875" customWidth="1"/>
    <col min="5377" max="5377" width="68.5546875" bestFit="1" customWidth="1"/>
    <col min="5378" max="5378" width="12.5546875" bestFit="1" customWidth="1"/>
    <col min="5379" max="5379" width="8.88671875" bestFit="1" customWidth="1"/>
    <col min="5380" max="5380" width="19.33203125" bestFit="1" customWidth="1"/>
    <col min="5381" max="5381" width="10.6640625" bestFit="1" customWidth="1"/>
    <col min="5382" max="5382" width="18.88671875" customWidth="1"/>
    <col min="5383" max="5383" width="11.109375" bestFit="1" customWidth="1"/>
    <col min="5384" max="5384" width="26.88671875" customWidth="1"/>
    <col min="5633" max="5633" width="68.5546875" bestFit="1" customWidth="1"/>
    <col min="5634" max="5634" width="12.5546875" bestFit="1" customWidth="1"/>
    <col min="5635" max="5635" width="8.88671875" bestFit="1" customWidth="1"/>
    <col min="5636" max="5636" width="19.33203125" bestFit="1" customWidth="1"/>
    <col min="5637" max="5637" width="10.6640625" bestFit="1" customWidth="1"/>
    <col min="5638" max="5638" width="18.88671875" customWidth="1"/>
    <col min="5639" max="5639" width="11.109375" bestFit="1" customWidth="1"/>
    <col min="5640" max="5640" width="26.88671875" customWidth="1"/>
    <col min="5889" max="5889" width="68.5546875" bestFit="1" customWidth="1"/>
    <col min="5890" max="5890" width="12.5546875" bestFit="1" customWidth="1"/>
    <col min="5891" max="5891" width="8.88671875" bestFit="1" customWidth="1"/>
    <col min="5892" max="5892" width="19.33203125" bestFit="1" customWidth="1"/>
    <col min="5893" max="5893" width="10.6640625" bestFit="1" customWidth="1"/>
    <col min="5894" max="5894" width="18.88671875" customWidth="1"/>
    <col min="5895" max="5895" width="11.109375" bestFit="1" customWidth="1"/>
    <col min="5896" max="5896" width="26.88671875" customWidth="1"/>
    <col min="6145" max="6145" width="68.5546875" bestFit="1" customWidth="1"/>
    <col min="6146" max="6146" width="12.5546875" bestFit="1" customWidth="1"/>
    <col min="6147" max="6147" width="8.88671875" bestFit="1" customWidth="1"/>
    <col min="6148" max="6148" width="19.33203125" bestFit="1" customWidth="1"/>
    <col min="6149" max="6149" width="10.6640625" bestFit="1" customWidth="1"/>
    <col min="6150" max="6150" width="18.88671875" customWidth="1"/>
    <col min="6151" max="6151" width="11.109375" bestFit="1" customWidth="1"/>
    <col min="6152" max="6152" width="26.88671875" customWidth="1"/>
    <col min="6401" max="6401" width="68.5546875" bestFit="1" customWidth="1"/>
    <col min="6402" max="6402" width="12.5546875" bestFit="1" customWidth="1"/>
    <col min="6403" max="6403" width="8.88671875" bestFit="1" customWidth="1"/>
    <col min="6404" max="6404" width="19.33203125" bestFit="1" customWidth="1"/>
    <col min="6405" max="6405" width="10.6640625" bestFit="1" customWidth="1"/>
    <col min="6406" max="6406" width="18.88671875" customWidth="1"/>
    <col min="6407" max="6407" width="11.109375" bestFit="1" customWidth="1"/>
    <col min="6408" max="6408" width="26.88671875" customWidth="1"/>
    <col min="6657" max="6657" width="68.5546875" bestFit="1" customWidth="1"/>
    <col min="6658" max="6658" width="12.5546875" bestFit="1" customWidth="1"/>
    <col min="6659" max="6659" width="8.88671875" bestFit="1" customWidth="1"/>
    <col min="6660" max="6660" width="19.33203125" bestFit="1" customWidth="1"/>
    <col min="6661" max="6661" width="10.6640625" bestFit="1" customWidth="1"/>
    <col min="6662" max="6662" width="18.88671875" customWidth="1"/>
    <col min="6663" max="6663" width="11.109375" bestFit="1" customWidth="1"/>
    <col min="6664" max="6664" width="26.88671875" customWidth="1"/>
    <col min="6913" max="6913" width="68.5546875" bestFit="1" customWidth="1"/>
    <col min="6914" max="6914" width="12.5546875" bestFit="1" customWidth="1"/>
    <col min="6915" max="6915" width="8.88671875" bestFit="1" customWidth="1"/>
    <col min="6916" max="6916" width="19.33203125" bestFit="1" customWidth="1"/>
    <col min="6917" max="6917" width="10.6640625" bestFit="1" customWidth="1"/>
    <col min="6918" max="6918" width="18.88671875" customWidth="1"/>
    <col min="6919" max="6919" width="11.109375" bestFit="1" customWidth="1"/>
    <col min="6920" max="6920" width="26.88671875" customWidth="1"/>
    <col min="7169" max="7169" width="68.5546875" bestFit="1" customWidth="1"/>
    <col min="7170" max="7170" width="12.5546875" bestFit="1" customWidth="1"/>
    <col min="7171" max="7171" width="8.88671875" bestFit="1" customWidth="1"/>
    <col min="7172" max="7172" width="19.33203125" bestFit="1" customWidth="1"/>
    <col min="7173" max="7173" width="10.6640625" bestFit="1" customWidth="1"/>
    <col min="7174" max="7174" width="18.88671875" customWidth="1"/>
    <col min="7175" max="7175" width="11.109375" bestFit="1" customWidth="1"/>
    <col min="7176" max="7176" width="26.88671875" customWidth="1"/>
    <col min="7425" max="7425" width="68.5546875" bestFit="1" customWidth="1"/>
    <col min="7426" max="7426" width="12.5546875" bestFit="1" customWidth="1"/>
    <col min="7427" max="7427" width="8.88671875" bestFit="1" customWidth="1"/>
    <col min="7428" max="7428" width="19.33203125" bestFit="1" customWidth="1"/>
    <col min="7429" max="7429" width="10.6640625" bestFit="1" customWidth="1"/>
    <col min="7430" max="7430" width="18.88671875" customWidth="1"/>
    <col min="7431" max="7431" width="11.109375" bestFit="1" customWidth="1"/>
    <col min="7432" max="7432" width="26.88671875" customWidth="1"/>
    <col min="7681" max="7681" width="68.5546875" bestFit="1" customWidth="1"/>
    <col min="7682" max="7682" width="12.5546875" bestFit="1" customWidth="1"/>
    <col min="7683" max="7683" width="8.88671875" bestFit="1" customWidth="1"/>
    <col min="7684" max="7684" width="19.33203125" bestFit="1" customWidth="1"/>
    <col min="7685" max="7685" width="10.6640625" bestFit="1" customWidth="1"/>
    <col min="7686" max="7686" width="18.88671875" customWidth="1"/>
    <col min="7687" max="7687" width="11.109375" bestFit="1" customWidth="1"/>
    <col min="7688" max="7688" width="26.88671875" customWidth="1"/>
    <col min="7937" max="7937" width="68.5546875" bestFit="1" customWidth="1"/>
    <col min="7938" max="7938" width="12.5546875" bestFit="1" customWidth="1"/>
    <col min="7939" max="7939" width="8.88671875" bestFit="1" customWidth="1"/>
    <col min="7940" max="7940" width="19.33203125" bestFit="1" customWidth="1"/>
    <col min="7941" max="7941" width="10.6640625" bestFit="1" customWidth="1"/>
    <col min="7942" max="7942" width="18.88671875" customWidth="1"/>
    <col min="7943" max="7943" width="11.109375" bestFit="1" customWidth="1"/>
    <col min="7944" max="7944" width="26.88671875" customWidth="1"/>
    <col min="8193" max="8193" width="68.5546875" bestFit="1" customWidth="1"/>
    <col min="8194" max="8194" width="12.5546875" bestFit="1" customWidth="1"/>
    <col min="8195" max="8195" width="8.88671875" bestFit="1" customWidth="1"/>
    <col min="8196" max="8196" width="19.33203125" bestFit="1" customWidth="1"/>
    <col min="8197" max="8197" width="10.6640625" bestFit="1" customWidth="1"/>
    <col min="8198" max="8198" width="18.88671875" customWidth="1"/>
    <col min="8199" max="8199" width="11.109375" bestFit="1" customWidth="1"/>
    <col min="8200" max="8200" width="26.88671875" customWidth="1"/>
    <col min="8449" max="8449" width="68.5546875" bestFit="1" customWidth="1"/>
    <col min="8450" max="8450" width="12.5546875" bestFit="1" customWidth="1"/>
    <col min="8451" max="8451" width="8.88671875" bestFit="1" customWidth="1"/>
    <col min="8452" max="8452" width="19.33203125" bestFit="1" customWidth="1"/>
    <col min="8453" max="8453" width="10.6640625" bestFit="1" customWidth="1"/>
    <col min="8454" max="8454" width="18.88671875" customWidth="1"/>
    <col min="8455" max="8455" width="11.109375" bestFit="1" customWidth="1"/>
    <col min="8456" max="8456" width="26.88671875" customWidth="1"/>
    <col min="8705" max="8705" width="68.5546875" bestFit="1" customWidth="1"/>
    <col min="8706" max="8706" width="12.5546875" bestFit="1" customWidth="1"/>
    <col min="8707" max="8707" width="8.88671875" bestFit="1" customWidth="1"/>
    <col min="8708" max="8708" width="19.33203125" bestFit="1" customWidth="1"/>
    <col min="8709" max="8709" width="10.6640625" bestFit="1" customWidth="1"/>
    <col min="8710" max="8710" width="18.88671875" customWidth="1"/>
    <col min="8711" max="8711" width="11.109375" bestFit="1" customWidth="1"/>
    <col min="8712" max="8712" width="26.88671875" customWidth="1"/>
    <col min="8961" max="8961" width="68.5546875" bestFit="1" customWidth="1"/>
    <col min="8962" max="8962" width="12.5546875" bestFit="1" customWidth="1"/>
    <col min="8963" max="8963" width="8.88671875" bestFit="1" customWidth="1"/>
    <col min="8964" max="8964" width="19.33203125" bestFit="1" customWidth="1"/>
    <col min="8965" max="8965" width="10.6640625" bestFit="1" customWidth="1"/>
    <col min="8966" max="8966" width="18.88671875" customWidth="1"/>
    <col min="8967" max="8967" width="11.109375" bestFit="1" customWidth="1"/>
    <col min="8968" max="8968" width="26.88671875" customWidth="1"/>
    <col min="9217" max="9217" width="68.5546875" bestFit="1" customWidth="1"/>
    <col min="9218" max="9218" width="12.5546875" bestFit="1" customWidth="1"/>
    <col min="9219" max="9219" width="8.88671875" bestFit="1" customWidth="1"/>
    <col min="9220" max="9220" width="19.33203125" bestFit="1" customWidth="1"/>
    <col min="9221" max="9221" width="10.6640625" bestFit="1" customWidth="1"/>
    <col min="9222" max="9222" width="18.88671875" customWidth="1"/>
    <col min="9223" max="9223" width="11.109375" bestFit="1" customWidth="1"/>
    <col min="9224" max="9224" width="26.88671875" customWidth="1"/>
    <col min="9473" max="9473" width="68.5546875" bestFit="1" customWidth="1"/>
    <col min="9474" max="9474" width="12.5546875" bestFit="1" customWidth="1"/>
    <col min="9475" max="9475" width="8.88671875" bestFit="1" customWidth="1"/>
    <col min="9476" max="9476" width="19.33203125" bestFit="1" customWidth="1"/>
    <col min="9477" max="9477" width="10.6640625" bestFit="1" customWidth="1"/>
    <col min="9478" max="9478" width="18.88671875" customWidth="1"/>
    <col min="9479" max="9479" width="11.109375" bestFit="1" customWidth="1"/>
    <col min="9480" max="9480" width="26.88671875" customWidth="1"/>
    <col min="9729" max="9729" width="68.5546875" bestFit="1" customWidth="1"/>
    <col min="9730" max="9730" width="12.5546875" bestFit="1" customWidth="1"/>
    <col min="9731" max="9731" width="8.88671875" bestFit="1" customWidth="1"/>
    <col min="9732" max="9732" width="19.33203125" bestFit="1" customWidth="1"/>
    <col min="9733" max="9733" width="10.6640625" bestFit="1" customWidth="1"/>
    <col min="9734" max="9734" width="18.88671875" customWidth="1"/>
    <col min="9735" max="9735" width="11.109375" bestFit="1" customWidth="1"/>
    <col min="9736" max="9736" width="26.88671875" customWidth="1"/>
    <col min="9985" max="9985" width="68.5546875" bestFit="1" customWidth="1"/>
    <col min="9986" max="9986" width="12.5546875" bestFit="1" customWidth="1"/>
    <col min="9987" max="9987" width="8.88671875" bestFit="1" customWidth="1"/>
    <col min="9988" max="9988" width="19.33203125" bestFit="1" customWidth="1"/>
    <col min="9989" max="9989" width="10.6640625" bestFit="1" customWidth="1"/>
    <col min="9990" max="9990" width="18.88671875" customWidth="1"/>
    <col min="9991" max="9991" width="11.109375" bestFit="1" customWidth="1"/>
    <col min="9992" max="9992" width="26.88671875" customWidth="1"/>
    <col min="10241" max="10241" width="68.5546875" bestFit="1" customWidth="1"/>
    <col min="10242" max="10242" width="12.5546875" bestFit="1" customWidth="1"/>
    <col min="10243" max="10243" width="8.88671875" bestFit="1" customWidth="1"/>
    <col min="10244" max="10244" width="19.33203125" bestFit="1" customWidth="1"/>
    <col min="10245" max="10245" width="10.6640625" bestFit="1" customWidth="1"/>
    <col min="10246" max="10246" width="18.88671875" customWidth="1"/>
    <col min="10247" max="10247" width="11.109375" bestFit="1" customWidth="1"/>
    <col min="10248" max="10248" width="26.88671875" customWidth="1"/>
    <col min="10497" max="10497" width="68.5546875" bestFit="1" customWidth="1"/>
    <col min="10498" max="10498" width="12.5546875" bestFit="1" customWidth="1"/>
    <col min="10499" max="10499" width="8.88671875" bestFit="1" customWidth="1"/>
    <col min="10500" max="10500" width="19.33203125" bestFit="1" customWidth="1"/>
    <col min="10501" max="10501" width="10.6640625" bestFit="1" customWidth="1"/>
    <col min="10502" max="10502" width="18.88671875" customWidth="1"/>
    <col min="10503" max="10503" width="11.109375" bestFit="1" customWidth="1"/>
    <col min="10504" max="10504" width="26.88671875" customWidth="1"/>
    <col min="10753" max="10753" width="68.5546875" bestFit="1" customWidth="1"/>
    <col min="10754" max="10754" width="12.5546875" bestFit="1" customWidth="1"/>
    <col min="10755" max="10755" width="8.88671875" bestFit="1" customWidth="1"/>
    <col min="10756" max="10756" width="19.33203125" bestFit="1" customWidth="1"/>
    <col min="10757" max="10757" width="10.6640625" bestFit="1" customWidth="1"/>
    <col min="10758" max="10758" width="18.88671875" customWidth="1"/>
    <col min="10759" max="10759" width="11.109375" bestFit="1" customWidth="1"/>
    <col min="10760" max="10760" width="26.88671875" customWidth="1"/>
    <col min="11009" max="11009" width="68.5546875" bestFit="1" customWidth="1"/>
    <col min="11010" max="11010" width="12.5546875" bestFit="1" customWidth="1"/>
    <col min="11011" max="11011" width="8.88671875" bestFit="1" customWidth="1"/>
    <col min="11012" max="11012" width="19.33203125" bestFit="1" customWidth="1"/>
    <col min="11013" max="11013" width="10.6640625" bestFit="1" customWidth="1"/>
    <col min="11014" max="11014" width="18.88671875" customWidth="1"/>
    <col min="11015" max="11015" width="11.109375" bestFit="1" customWidth="1"/>
    <col min="11016" max="11016" width="26.88671875" customWidth="1"/>
    <col min="11265" max="11265" width="68.5546875" bestFit="1" customWidth="1"/>
    <col min="11266" max="11266" width="12.5546875" bestFit="1" customWidth="1"/>
    <col min="11267" max="11267" width="8.88671875" bestFit="1" customWidth="1"/>
    <col min="11268" max="11268" width="19.33203125" bestFit="1" customWidth="1"/>
    <col min="11269" max="11269" width="10.6640625" bestFit="1" customWidth="1"/>
    <col min="11270" max="11270" width="18.88671875" customWidth="1"/>
    <col min="11271" max="11271" width="11.109375" bestFit="1" customWidth="1"/>
    <col min="11272" max="11272" width="26.88671875" customWidth="1"/>
    <col min="11521" max="11521" width="68.5546875" bestFit="1" customWidth="1"/>
    <col min="11522" max="11522" width="12.5546875" bestFit="1" customWidth="1"/>
    <col min="11523" max="11523" width="8.88671875" bestFit="1" customWidth="1"/>
    <col min="11524" max="11524" width="19.33203125" bestFit="1" customWidth="1"/>
    <col min="11525" max="11525" width="10.6640625" bestFit="1" customWidth="1"/>
    <col min="11526" max="11526" width="18.88671875" customWidth="1"/>
    <col min="11527" max="11527" width="11.109375" bestFit="1" customWidth="1"/>
    <col min="11528" max="11528" width="26.88671875" customWidth="1"/>
    <col min="11777" max="11777" width="68.5546875" bestFit="1" customWidth="1"/>
    <col min="11778" max="11778" width="12.5546875" bestFit="1" customWidth="1"/>
    <col min="11779" max="11779" width="8.88671875" bestFit="1" customWidth="1"/>
    <col min="11780" max="11780" width="19.33203125" bestFit="1" customWidth="1"/>
    <col min="11781" max="11781" width="10.6640625" bestFit="1" customWidth="1"/>
    <col min="11782" max="11782" width="18.88671875" customWidth="1"/>
    <col min="11783" max="11783" width="11.109375" bestFit="1" customWidth="1"/>
    <col min="11784" max="11784" width="26.88671875" customWidth="1"/>
    <col min="12033" max="12033" width="68.5546875" bestFit="1" customWidth="1"/>
    <col min="12034" max="12034" width="12.5546875" bestFit="1" customWidth="1"/>
    <col min="12035" max="12035" width="8.88671875" bestFit="1" customWidth="1"/>
    <col min="12036" max="12036" width="19.33203125" bestFit="1" customWidth="1"/>
    <col min="12037" max="12037" width="10.6640625" bestFit="1" customWidth="1"/>
    <col min="12038" max="12038" width="18.88671875" customWidth="1"/>
    <col min="12039" max="12039" width="11.109375" bestFit="1" customWidth="1"/>
    <col min="12040" max="12040" width="26.88671875" customWidth="1"/>
    <col min="12289" max="12289" width="68.5546875" bestFit="1" customWidth="1"/>
    <col min="12290" max="12290" width="12.5546875" bestFit="1" customWidth="1"/>
    <col min="12291" max="12291" width="8.88671875" bestFit="1" customWidth="1"/>
    <col min="12292" max="12292" width="19.33203125" bestFit="1" customWidth="1"/>
    <col min="12293" max="12293" width="10.6640625" bestFit="1" customWidth="1"/>
    <col min="12294" max="12294" width="18.88671875" customWidth="1"/>
    <col min="12295" max="12295" width="11.109375" bestFit="1" customWidth="1"/>
    <col min="12296" max="12296" width="26.88671875" customWidth="1"/>
    <col min="12545" max="12545" width="68.5546875" bestFit="1" customWidth="1"/>
    <col min="12546" max="12546" width="12.5546875" bestFit="1" customWidth="1"/>
    <col min="12547" max="12547" width="8.88671875" bestFit="1" customWidth="1"/>
    <col min="12548" max="12548" width="19.33203125" bestFit="1" customWidth="1"/>
    <col min="12549" max="12549" width="10.6640625" bestFit="1" customWidth="1"/>
    <col min="12550" max="12550" width="18.88671875" customWidth="1"/>
    <col min="12551" max="12551" width="11.109375" bestFit="1" customWidth="1"/>
    <col min="12552" max="12552" width="26.88671875" customWidth="1"/>
    <col min="12801" max="12801" width="68.5546875" bestFit="1" customWidth="1"/>
    <col min="12802" max="12802" width="12.5546875" bestFit="1" customWidth="1"/>
    <col min="12803" max="12803" width="8.88671875" bestFit="1" customWidth="1"/>
    <col min="12804" max="12804" width="19.33203125" bestFit="1" customWidth="1"/>
    <col min="12805" max="12805" width="10.6640625" bestFit="1" customWidth="1"/>
    <col min="12806" max="12806" width="18.88671875" customWidth="1"/>
    <col min="12807" max="12807" width="11.109375" bestFit="1" customWidth="1"/>
    <col min="12808" max="12808" width="26.88671875" customWidth="1"/>
    <col min="13057" max="13057" width="68.5546875" bestFit="1" customWidth="1"/>
    <col min="13058" max="13058" width="12.5546875" bestFit="1" customWidth="1"/>
    <col min="13059" max="13059" width="8.88671875" bestFit="1" customWidth="1"/>
    <col min="13060" max="13060" width="19.33203125" bestFit="1" customWidth="1"/>
    <col min="13061" max="13061" width="10.6640625" bestFit="1" customWidth="1"/>
    <col min="13062" max="13062" width="18.88671875" customWidth="1"/>
    <col min="13063" max="13063" width="11.109375" bestFit="1" customWidth="1"/>
    <col min="13064" max="13064" width="26.88671875" customWidth="1"/>
    <col min="13313" max="13313" width="68.5546875" bestFit="1" customWidth="1"/>
    <col min="13314" max="13314" width="12.5546875" bestFit="1" customWidth="1"/>
    <col min="13315" max="13315" width="8.88671875" bestFit="1" customWidth="1"/>
    <col min="13316" max="13316" width="19.33203125" bestFit="1" customWidth="1"/>
    <col min="13317" max="13317" width="10.6640625" bestFit="1" customWidth="1"/>
    <col min="13318" max="13318" width="18.88671875" customWidth="1"/>
    <col min="13319" max="13319" width="11.109375" bestFit="1" customWidth="1"/>
    <col min="13320" max="13320" width="26.88671875" customWidth="1"/>
    <col min="13569" max="13569" width="68.5546875" bestFit="1" customWidth="1"/>
    <col min="13570" max="13570" width="12.5546875" bestFit="1" customWidth="1"/>
    <col min="13571" max="13571" width="8.88671875" bestFit="1" customWidth="1"/>
    <col min="13572" max="13572" width="19.33203125" bestFit="1" customWidth="1"/>
    <col min="13573" max="13573" width="10.6640625" bestFit="1" customWidth="1"/>
    <col min="13574" max="13574" width="18.88671875" customWidth="1"/>
    <col min="13575" max="13575" width="11.109375" bestFit="1" customWidth="1"/>
    <col min="13576" max="13576" width="26.88671875" customWidth="1"/>
    <col min="13825" max="13825" width="68.5546875" bestFit="1" customWidth="1"/>
    <col min="13826" max="13826" width="12.5546875" bestFit="1" customWidth="1"/>
    <col min="13827" max="13827" width="8.88671875" bestFit="1" customWidth="1"/>
    <col min="13828" max="13828" width="19.33203125" bestFit="1" customWidth="1"/>
    <col min="13829" max="13829" width="10.6640625" bestFit="1" customWidth="1"/>
    <col min="13830" max="13830" width="18.88671875" customWidth="1"/>
    <col min="13831" max="13831" width="11.109375" bestFit="1" customWidth="1"/>
    <col min="13832" max="13832" width="26.88671875" customWidth="1"/>
    <col min="14081" max="14081" width="68.5546875" bestFit="1" customWidth="1"/>
    <col min="14082" max="14082" width="12.5546875" bestFit="1" customWidth="1"/>
    <col min="14083" max="14083" width="8.88671875" bestFit="1" customWidth="1"/>
    <col min="14084" max="14084" width="19.33203125" bestFit="1" customWidth="1"/>
    <col min="14085" max="14085" width="10.6640625" bestFit="1" customWidth="1"/>
    <col min="14086" max="14086" width="18.88671875" customWidth="1"/>
    <col min="14087" max="14087" width="11.109375" bestFit="1" customWidth="1"/>
    <col min="14088" max="14088" width="26.88671875" customWidth="1"/>
    <col min="14337" max="14337" width="68.5546875" bestFit="1" customWidth="1"/>
    <col min="14338" max="14338" width="12.5546875" bestFit="1" customWidth="1"/>
    <col min="14339" max="14339" width="8.88671875" bestFit="1" customWidth="1"/>
    <col min="14340" max="14340" width="19.33203125" bestFit="1" customWidth="1"/>
    <col min="14341" max="14341" width="10.6640625" bestFit="1" customWidth="1"/>
    <col min="14342" max="14342" width="18.88671875" customWidth="1"/>
    <col min="14343" max="14343" width="11.109375" bestFit="1" customWidth="1"/>
    <col min="14344" max="14344" width="26.88671875" customWidth="1"/>
    <col min="14593" max="14593" width="68.5546875" bestFit="1" customWidth="1"/>
    <col min="14594" max="14594" width="12.5546875" bestFit="1" customWidth="1"/>
    <col min="14595" max="14595" width="8.88671875" bestFit="1" customWidth="1"/>
    <col min="14596" max="14596" width="19.33203125" bestFit="1" customWidth="1"/>
    <col min="14597" max="14597" width="10.6640625" bestFit="1" customWidth="1"/>
    <col min="14598" max="14598" width="18.88671875" customWidth="1"/>
    <col min="14599" max="14599" width="11.109375" bestFit="1" customWidth="1"/>
    <col min="14600" max="14600" width="26.88671875" customWidth="1"/>
    <col min="14849" max="14849" width="68.5546875" bestFit="1" customWidth="1"/>
    <col min="14850" max="14850" width="12.5546875" bestFit="1" customWidth="1"/>
    <col min="14851" max="14851" width="8.88671875" bestFit="1" customWidth="1"/>
    <col min="14852" max="14852" width="19.33203125" bestFit="1" customWidth="1"/>
    <col min="14853" max="14853" width="10.6640625" bestFit="1" customWidth="1"/>
    <col min="14854" max="14854" width="18.88671875" customWidth="1"/>
    <col min="14855" max="14855" width="11.109375" bestFit="1" customWidth="1"/>
    <col min="14856" max="14856" width="26.88671875" customWidth="1"/>
    <col min="15105" max="15105" width="68.5546875" bestFit="1" customWidth="1"/>
    <col min="15106" max="15106" width="12.5546875" bestFit="1" customWidth="1"/>
    <col min="15107" max="15107" width="8.88671875" bestFit="1" customWidth="1"/>
    <col min="15108" max="15108" width="19.33203125" bestFit="1" customWidth="1"/>
    <col min="15109" max="15109" width="10.6640625" bestFit="1" customWidth="1"/>
    <col min="15110" max="15110" width="18.88671875" customWidth="1"/>
    <col min="15111" max="15111" width="11.109375" bestFit="1" customWidth="1"/>
    <col min="15112" max="15112" width="26.88671875" customWidth="1"/>
    <col min="15361" max="15361" width="68.5546875" bestFit="1" customWidth="1"/>
    <col min="15362" max="15362" width="12.5546875" bestFit="1" customWidth="1"/>
    <col min="15363" max="15363" width="8.88671875" bestFit="1" customWidth="1"/>
    <col min="15364" max="15364" width="19.33203125" bestFit="1" customWidth="1"/>
    <col min="15365" max="15365" width="10.6640625" bestFit="1" customWidth="1"/>
    <col min="15366" max="15366" width="18.88671875" customWidth="1"/>
    <col min="15367" max="15367" width="11.109375" bestFit="1" customWidth="1"/>
    <col min="15368" max="15368" width="26.88671875" customWidth="1"/>
    <col min="15617" max="15617" width="68.5546875" bestFit="1" customWidth="1"/>
    <col min="15618" max="15618" width="12.5546875" bestFit="1" customWidth="1"/>
    <col min="15619" max="15619" width="8.88671875" bestFit="1" customWidth="1"/>
    <col min="15620" max="15620" width="19.33203125" bestFit="1" customWidth="1"/>
    <col min="15621" max="15621" width="10.6640625" bestFit="1" customWidth="1"/>
    <col min="15622" max="15622" width="18.88671875" customWidth="1"/>
    <col min="15623" max="15623" width="11.109375" bestFit="1" customWidth="1"/>
    <col min="15624" max="15624" width="26.88671875" customWidth="1"/>
    <col min="15873" max="15873" width="68.5546875" bestFit="1" customWidth="1"/>
    <col min="15874" max="15874" width="12.5546875" bestFit="1" customWidth="1"/>
    <col min="15875" max="15875" width="8.88671875" bestFit="1" customWidth="1"/>
    <col min="15876" max="15876" width="19.33203125" bestFit="1" customWidth="1"/>
    <col min="15877" max="15877" width="10.6640625" bestFit="1" customWidth="1"/>
    <col min="15878" max="15878" width="18.88671875" customWidth="1"/>
    <col min="15879" max="15879" width="11.109375" bestFit="1" customWidth="1"/>
    <col min="15880" max="15880" width="26.88671875" customWidth="1"/>
    <col min="16129" max="16129" width="68.5546875" bestFit="1" customWidth="1"/>
    <col min="16130" max="16130" width="12.5546875" bestFit="1" customWidth="1"/>
    <col min="16131" max="16131" width="8.88671875" bestFit="1" customWidth="1"/>
    <col min="16132" max="16132" width="19.33203125" bestFit="1" customWidth="1"/>
    <col min="16133" max="16133" width="10.6640625" bestFit="1" customWidth="1"/>
    <col min="16134" max="16134" width="18.88671875" customWidth="1"/>
    <col min="16135" max="16135" width="11.109375" bestFit="1" customWidth="1"/>
    <col min="16136" max="16136" width="26.88671875" customWidth="1"/>
  </cols>
  <sheetData>
    <row r="1" spans="1:16">
      <c r="A1" s="259" t="s">
        <v>349</v>
      </c>
    </row>
    <row r="2" spans="1:16">
      <c r="A2" s="262" t="s">
        <v>340</v>
      </c>
      <c r="B2" s="263"/>
      <c r="C2" s="264"/>
      <c r="D2" s="265"/>
      <c r="E2" s="265"/>
      <c r="F2" s="265"/>
      <c r="G2" s="266"/>
      <c r="H2" s="266"/>
      <c r="I2" s="266"/>
      <c r="J2" s="266"/>
      <c r="K2" s="266"/>
      <c r="L2" s="266"/>
    </row>
    <row r="3" spans="1:16">
      <c r="A3" s="267" t="s">
        <v>306</v>
      </c>
      <c r="B3" s="266"/>
      <c r="C3" s="268"/>
      <c r="D3" s="269"/>
      <c r="E3" s="269" t="s">
        <v>307</v>
      </c>
      <c r="F3" s="265"/>
      <c r="G3" s="266"/>
      <c r="H3" s="266"/>
      <c r="I3" s="266"/>
      <c r="J3" s="270"/>
      <c r="K3" s="266"/>
      <c r="L3" s="266"/>
    </row>
    <row r="4" spans="1:16">
      <c r="A4" s="266"/>
      <c r="B4" s="266"/>
      <c r="C4" s="268" t="s">
        <v>308</v>
      </c>
      <c r="D4" s="269" t="s">
        <v>309</v>
      </c>
      <c r="E4" s="269" t="s">
        <v>310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</row>
    <row r="5" spans="1:16">
      <c r="A5" s="266"/>
      <c r="B5" s="266"/>
      <c r="C5" s="268" t="s">
        <v>311</v>
      </c>
      <c r="D5" s="269" t="s">
        <v>10</v>
      </c>
      <c r="E5" s="271">
        <v>44562</v>
      </c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</row>
    <row r="6" spans="1:16">
      <c r="A6" s="262"/>
      <c r="B6" s="262"/>
      <c r="C6" s="272"/>
      <c r="D6" s="265"/>
      <c r="E6" s="265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</row>
    <row r="7" spans="1:16">
      <c r="A7" s="262" t="s">
        <v>341</v>
      </c>
      <c r="B7" s="262"/>
      <c r="C7" s="272"/>
      <c r="D7" s="265"/>
      <c r="E7" s="265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</row>
    <row r="8" spans="1:16">
      <c r="A8" s="273" t="s">
        <v>312</v>
      </c>
      <c r="B8" s="266"/>
      <c r="C8" s="272">
        <f>'Staff Calcs '!M2</f>
        <v>12.79</v>
      </c>
      <c r="D8" s="265">
        <f>'Staff Calcs '!L2</f>
        <v>0.43602047465991278</v>
      </c>
      <c r="E8" s="265">
        <f>C8+D8</f>
        <v>13.226020474659911</v>
      </c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</row>
    <row r="9" spans="1:16">
      <c r="A9" s="273" t="s">
        <v>313</v>
      </c>
      <c r="B9" s="266"/>
      <c r="C9" s="272">
        <f>'Staff Calcs '!M3</f>
        <v>18.510000000000002</v>
      </c>
      <c r="D9" s="265">
        <f>'Staff Calcs '!L3</f>
        <v>0.74123480692185162</v>
      </c>
      <c r="E9" s="265">
        <f t="shared" ref="E9:E76" si="0">C9+D9</f>
        <v>19.251234806921854</v>
      </c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</row>
    <row r="10" spans="1:16">
      <c r="A10" s="273" t="s">
        <v>314</v>
      </c>
      <c r="B10" s="266"/>
      <c r="C10" s="272">
        <f>'Staff Calcs '!M4</f>
        <v>31.1</v>
      </c>
      <c r="D10" s="265">
        <f>'Staff Calcs '!L4</f>
        <v>1.1118522103827773</v>
      </c>
      <c r="E10" s="265">
        <f t="shared" si="0"/>
        <v>32.21185221038278</v>
      </c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</row>
    <row r="11" spans="1:16">
      <c r="A11" s="273" t="s">
        <v>315</v>
      </c>
      <c r="B11" s="266"/>
      <c r="C11" s="272">
        <f>'Staff Calcs '!M5</f>
        <v>44.91</v>
      </c>
      <c r="D11" s="265">
        <f>'Staff Calcs '!L5</f>
        <v>1.6786788274406641</v>
      </c>
      <c r="E11" s="265">
        <f t="shared" si="0"/>
        <v>46.58867882744066</v>
      </c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</row>
    <row r="12" spans="1:16">
      <c r="A12" s="274" t="s">
        <v>316</v>
      </c>
      <c r="B12" s="275"/>
      <c r="C12" s="276">
        <f>'Staff Calcs '!M54</f>
        <v>60</v>
      </c>
      <c r="D12" s="276">
        <f>'Staff Calcs '!L54</f>
        <v>2.1146993021005764</v>
      </c>
      <c r="E12" s="276">
        <f t="shared" si="0"/>
        <v>62.114699302100576</v>
      </c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</row>
    <row r="13" spans="1:16">
      <c r="A13" s="274" t="s">
        <v>317</v>
      </c>
      <c r="B13" s="275"/>
      <c r="C13" s="276">
        <f>'Staff Calcs '!M55</f>
        <v>73.069999999999993</v>
      </c>
      <c r="D13" s="276">
        <f>'Staff Calcs '!L55</f>
        <v>2.5507197767604892</v>
      </c>
      <c r="E13" s="276">
        <f t="shared" si="0"/>
        <v>75.620719776760481</v>
      </c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</row>
    <row r="14" spans="1:16">
      <c r="A14" s="273" t="s">
        <v>318</v>
      </c>
      <c r="B14" s="266"/>
      <c r="C14" s="272">
        <f>'Staff Calcs '!M6</f>
        <v>18.510000000000002</v>
      </c>
      <c r="D14" s="265">
        <f>'Staff Calcs '!L6</f>
        <v>0.74123480692185151</v>
      </c>
      <c r="E14" s="265">
        <f t="shared" si="0"/>
        <v>19.251234806921854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</row>
    <row r="15" spans="1:16">
      <c r="A15" s="273" t="s">
        <v>319</v>
      </c>
      <c r="B15" s="266"/>
      <c r="C15" s="272">
        <f>'Staff Calcs '!M7</f>
        <v>27.62</v>
      </c>
      <c r="D15" s="265">
        <f>'Staff Calcs '!L7</f>
        <v>1.0246481154507949</v>
      </c>
      <c r="E15" s="265">
        <f t="shared" si="0"/>
        <v>28.644648115450796</v>
      </c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</row>
    <row r="16" spans="1:16">
      <c r="A16" s="273" t="s">
        <v>320</v>
      </c>
      <c r="B16" s="266"/>
      <c r="C16" s="272">
        <f>'Staff Calcs '!M8</f>
        <v>38.950000000000003</v>
      </c>
      <c r="D16" s="265">
        <f>'Staff Calcs '!L8</f>
        <v>1.4824696138437035</v>
      </c>
      <c r="E16" s="265">
        <f t="shared" si="0"/>
        <v>40.432469613843708</v>
      </c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</row>
    <row r="17" spans="1:28">
      <c r="A17" s="273" t="s">
        <v>96</v>
      </c>
      <c r="B17" s="266"/>
      <c r="C17" s="272">
        <f>'Staff Calcs '!M9</f>
        <v>7.13</v>
      </c>
      <c r="D17" s="265">
        <f>'Staff Calcs '!L9</f>
        <v>0.17105418621273502</v>
      </c>
      <c r="E17" s="265">
        <f t="shared" si="0"/>
        <v>7.3010541862127347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</row>
    <row r="18" spans="1:28">
      <c r="A18" s="266"/>
      <c r="B18" s="266"/>
      <c r="C18" s="272"/>
      <c r="D18" s="265"/>
      <c r="E18" s="265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</row>
    <row r="19" spans="1:28">
      <c r="A19" s="262" t="s">
        <v>152</v>
      </c>
      <c r="B19" s="262"/>
      <c r="C19" s="272"/>
      <c r="D19" s="265"/>
      <c r="E19" s="265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</row>
    <row r="20" spans="1:28">
      <c r="A20" s="274" t="s">
        <v>321</v>
      </c>
      <c r="B20" s="275" t="s">
        <v>322</v>
      </c>
      <c r="C20" s="276">
        <f>'Staff Calcs '!M56</f>
        <v>4.5599999999999996</v>
      </c>
      <c r="D20" s="276">
        <f>'Staff Calcs '!L56</f>
        <v>0.17105418621273497</v>
      </c>
      <c r="E20" s="276">
        <f t="shared" si="0"/>
        <v>4.7310541862127344</v>
      </c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</row>
    <row r="21" spans="1:28">
      <c r="A21" s="266"/>
      <c r="B21" s="266"/>
      <c r="C21" s="272"/>
      <c r="D21" s="265"/>
      <c r="E21" s="265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</row>
    <row r="22" spans="1:28">
      <c r="A22" s="262" t="s">
        <v>154</v>
      </c>
      <c r="B22" s="262"/>
      <c r="C22" s="272"/>
      <c r="D22" s="265"/>
      <c r="E22" s="265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</row>
    <row r="23" spans="1:28">
      <c r="A23" s="274" t="s">
        <v>321</v>
      </c>
      <c r="B23" s="275" t="s">
        <v>322</v>
      </c>
      <c r="C23" s="276">
        <f>'Staff Calcs '!M59</f>
        <v>3.64</v>
      </c>
      <c r="D23" s="276">
        <f>'Staff Calcs '!L59</f>
        <v>0.17105418621273497</v>
      </c>
      <c r="E23" s="276">
        <f t="shared" ref="E23" si="1">C23+D23</f>
        <v>3.811054186212735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</row>
    <row r="24" spans="1:28">
      <c r="A24" s="266"/>
      <c r="B24" s="266"/>
      <c r="C24" s="272"/>
      <c r="D24" s="265"/>
      <c r="E24" s="265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</row>
    <row r="25" spans="1:28">
      <c r="A25" s="262" t="s">
        <v>155</v>
      </c>
      <c r="B25" s="266"/>
      <c r="C25" s="272"/>
      <c r="D25" s="265"/>
      <c r="E25" s="265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</row>
    <row r="26" spans="1:28">
      <c r="A26" s="277" t="s">
        <v>122</v>
      </c>
      <c r="B26" s="275" t="s">
        <v>322</v>
      </c>
      <c r="C26" s="276">
        <f>'Staff Calcs '!M60</f>
        <v>6.06</v>
      </c>
      <c r="D26" s="276">
        <f>'Staff Calcs '!L60</f>
        <v>0.10062010953690294</v>
      </c>
      <c r="E26" s="276">
        <f t="shared" si="0"/>
        <v>6.1606201095369029</v>
      </c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</row>
    <row r="27" spans="1:28">
      <c r="A27" s="278" t="s">
        <v>165</v>
      </c>
      <c r="B27" s="266" t="s">
        <v>322</v>
      </c>
      <c r="C27" s="272">
        <f>+'Staff Calcs '!M40</f>
        <v>6.06</v>
      </c>
      <c r="D27" s="272">
        <f>+'Staff Calcs '!L40</f>
        <v>0.18614720264327042</v>
      </c>
      <c r="E27" s="265">
        <f t="shared" si="0"/>
        <v>6.2461472026432698</v>
      </c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</row>
    <row r="28" spans="1:28">
      <c r="A28" s="278" t="s">
        <v>108</v>
      </c>
      <c r="B28" s="266" t="s">
        <v>322</v>
      </c>
      <c r="C28" s="272">
        <f>+'Staff Calcs '!M41</f>
        <v>6.06</v>
      </c>
      <c r="D28" s="272">
        <f>+'Staff Calcs '!L41</f>
        <v>0.23645725741172188</v>
      </c>
      <c r="E28" s="265">
        <f t="shared" si="0"/>
        <v>6.2964572574117215</v>
      </c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</row>
    <row r="29" spans="1:28">
      <c r="A29" s="277" t="s">
        <v>323</v>
      </c>
      <c r="B29" s="275" t="s">
        <v>322</v>
      </c>
      <c r="C29" s="276">
        <f>'Staff Calcs '!M62</f>
        <v>10.25</v>
      </c>
      <c r="D29" s="276">
        <f>'Staff Calcs '!L62</f>
        <v>0.25658127931910246</v>
      </c>
      <c r="E29" s="276">
        <f t="shared" si="0"/>
        <v>10.506581279319102</v>
      </c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</row>
    <row r="30" spans="1:28">
      <c r="A30" s="278" t="s">
        <v>110</v>
      </c>
      <c r="B30" s="266" t="s">
        <v>322</v>
      </c>
      <c r="C30" s="272">
        <f>'Staff Calcs '!M42</f>
        <v>13.56</v>
      </c>
      <c r="D30" s="272">
        <f>'Staff Calcs '!L42</f>
        <v>0.34210837242547004</v>
      </c>
      <c r="E30" s="265">
        <f t="shared" si="0"/>
        <v>13.90210837242547</v>
      </c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</row>
    <row r="31" spans="1:28">
      <c r="A31" s="277" t="s">
        <v>111</v>
      </c>
      <c r="B31" s="275" t="s">
        <v>322</v>
      </c>
      <c r="C31" s="276">
        <f>'Staff Calcs '!M63</f>
        <v>27.3</v>
      </c>
      <c r="D31" s="276">
        <f>'Staff Calcs '!L63</f>
        <v>0.8804259584479005</v>
      </c>
      <c r="E31" s="276">
        <f t="shared" si="0"/>
        <v>28.180425958447902</v>
      </c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</row>
    <row r="32" spans="1:28">
      <c r="A32" s="277" t="s">
        <v>112</v>
      </c>
      <c r="B32" s="275" t="s">
        <v>322</v>
      </c>
      <c r="C32" s="276">
        <f>'Staff Calcs '!M64</f>
        <v>37.49</v>
      </c>
      <c r="D32" s="276">
        <f>'Staff Calcs '!L64</f>
        <v>1.2577513692112865</v>
      </c>
      <c r="E32" s="276">
        <f t="shared" si="0"/>
        <v>38.747751369211286</v>
      </c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</row>
    <row r="33" spans="1:28">
      <c r="A33" s="277" t="s">
        <v>113</v>
      </c>
      <c r="B33" s="275" t="s">
        <v>322</v>
      </c>
      <c r="C33" s="276">
        <f>'Staff Calcs '!M65</f>
        <v>49.11</v>
      </c>
      <c r="D33" s="276">
        <f>'Staff Calcs '!L65</f>
        <v>1.6300457744978276</v>
      </c>
      <c r="E33" s="276">
        <f t="shared" si="0"/>
        <v>50.74004577449783</v>
      </c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</row>
    <row r="34" spans="1:28">
      <c r="A34" s="277" t="s">
        <v>114</v>
      </c>
      <c r="B34" s="275" t="s">
        <v>322</v>
      </c>
      <c r="C34" s="276">
        <f>'Staff Calcs '!M66</f>
        <v>69.790000000000006</v>
      </c>
      <c r="D34" s="276">
        <f>'Staff Calcs '!L66</f>
        <v>2.3796655905477544</v>
      </c>
      <c r="E34" s="276">
        <f t="shared" si="0"/>
        <v>72.169665590547766</v>
      </c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</row>
    <row r="35" spans="1:28">
      <c r="A35" s="278" t="s">
        <v>115</v>
      </c>
      <c r="B35" s="266" t="s">
        <v>322</v>
      </c>
      <c r="C35" s="272">
        <f>'Staff Calcs '!M46</f>
        <v>99.35</v>
      </c>
      <c r="D35" s="272">
        <f>'Staff Calcs '!L46</f>
        <v>3.0840063573060754</v>
      </c>
      <c r="E35" s="265">
        <f t="shared" si="0"/>
        <v>102.43400635730607</v>
      </c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</row>
    <row r="36" spans="1:28">
      <c r="A36" s="278" t="s">
        <v>116</v>
      </c>
      <c r="B36" s="266" t="s">
        <v>322</v>
      </c>
      <c r="C36" s="272">
        <f>'Staff Calcs '!M47</f>
        <v>135.77000000000001</v>
      </c>
      <c r="D36" s="272">
        <f>'Staff Calcs '!L47</f>
        <v>4.2260446005499235</v>
      </c>
      <c r="E36" s="265">
        <f t="shared" si="0"/>
        <v>139.99604460054994</v>
      </c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</row>
    <row r="37" spans="1:28">
      <c r="A37" s="278" t="s">
        <v>117</v>
      </c>
      <c r="B37" s="266" t="s">
        <v>322</v>
      </c>
      <c r="C37" s="272">
        <f>'Staff Calcs '!M48</f>
        <v>181.94</v>
      </c>
      <c r="D37" s="272">
        <f>'Staff Calcs '!L48</f>
        <v>4.9303853673082436</v>
      </c>
      <c r="E37" s="265">
        <f t="shared" si="0"/>
        <v>186.87038536730824</v>
      </c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</row>
    <row r="38" spans="1:28">
      <c r="A38" s="266"/>
      <c r="B38" s="266"/>
      <c r="C38" s="272"/>
      <c r="D38" s="265"/>
      <c r="E38" s="265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</row>
    <row r="39" spans="1:28">
      <c r="A39" s="277" t="s">
        <v>123</v>
      </c>
      <c r="B39" s="275" t="s">
        <v>322</v>
      </c>
      <c r="C39" s="276">
        <f>'Staff Calcs '!M67</f>
        <v>6.75</v>
      </c>
      <c r="D39" s="276">
        <f>'Staff Calcs '!L67</f>
        <v>0.10062010953690294</v>
      </c>
      <c r="E39" s="276">
        <f t="shared" si="0"/>
        <v>6.8506201095369033</v>
      </c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</row>
    <row r="40" spans="1:28">
      <c r="A40" s="277" t="s">
        <v>324</v>
      </c>
      <c r="B40" s="275" t="s">
        <v>322</v>
      </c>
      <c r="C40" s="276">
        <f>'Staff Calcs '!M68</f>
        <v>6.75</v>
      </c>
      <c r="D40" s="276">
        <f>'Staff Calcs '!L68</f>
        <v>0.14589915882850926</v>
      </c>
      <c r="E40" s="276">
        <f t="shared" si="0"/>
        <v>6.8958991588285095</v>
      </c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</row>
    <row r="41" spans="1:28">
      <c r="A41" s="277" t="s">
        <v>125</v>
      </c>
      <c r="B41" s="275" t="s">
        <v>322</v>
      </c>
      <c r="C41" s="276">
        <f>'Staff Calcs '!M69</f>
        <v>9.94</v>
      </c>
      <c r="D41" s="276">
        <f>'Staff Calcs '!L69</f>
        <v>0.23645725741172188</v>
      </c>
      <c r="E41" s="276">
        <f t="shared" si="0"/>
        <v>10.176457257411721</v>
      </c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</row>
    <row r="42" spans="1:28">
      <c r="A42" s="277" t="s">
        <v>325</v>
      </c>
      <c r="B42" s="275" t="s">
        <v>322</v>
      </c>
      <c r="C42" s="276">
        <f>'Staff Calcs '!M70</f>
        <v>13.6</v>
      </c>
      <c r="D42" s="276">
        <f>'Staff Calcs '!L70</f>
        <v>0.34210837242546993</v>
      </c>
      <c r="E42" s="276">
        <f t="shared" si="0"/>
        <v>13.942108372425469</v>
      </c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</row>
    <row r="43" spans="1:28">
      <c r="A43" s="277" t="s">
        <v>326</v>
      </c>
      <c r="B43" s="275" t="s">
        <v>322</v>
      </c>
      <c r="C43" s="276">
        <f>'Staff Calcs '!M71</f>
        <v>30.31</v>
      </c>
      <c r="D43" s="276">
        <f>'Staff Calcs '!L71</f>
        <v>0.8804259584479005</v>
      </c>
      <c r="E43" s="276">
        <f t="shared" si="0"/>
        <v>31.1904259584479</v>
      </c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</row>
    <row r="44" spans="1:28">
      <c r="A44" s="277" t="s">
        <v>327</v>
      </c>
      <c r="B44" s="275" t="s">
        <v>322</v>
      </c>
      <c r="C44" s="276">
        <f>'Staff Calcs '!M72</f>
        <v>40.58</v>
      </c>
      <c r="D44" s="276">
        <f>'Staff Calcs '!L72</f>
        <v>1.2577513692112865</v>
      </c>
      <c r="E44" s="276">
        <f t="shared" si="0"/>
        <v>41.837751369211283</v>
      </c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</row>
    <row r="45" spans="1:28">
      <c r="A45" s="277" t="s">
        <v>328</v>
      </c>
      <c r="B45" s="275" t="s">
        <v>322</v>
      </c>
      <c r="C45" s="276">
        <f>'Staff Calcs '!M73</f>
        <v>53.75</v>
      </c>
      <c r="D45" s="276">
        <f>'Staff Calcs '!L73</f>
        <v>1.6300457744978276</v>
      </c>
      <c r="E45" s="276">
        <f t="shared" si="0"/>
        <v>55.38004577449783</v>
      </c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</row>
    <row r="46" spans="1:28">
      <c r="A46" s="277" t="s">
        <v>329</v>
      </c>
      <c r="B46" s="275" t="s">
        <v>322</v>
      </c>
      <c r="C46" s="276">
        <f>'Staff Calcs '!M74</f>
        <v>75.98</v>
      </c>
      <c r="D46" s="276">
        <f>'Staff Calcs '!L74</f>
        <v>2.3796655905477544</v>
      </c>
      <c r="E46" s="276">
        <f t="shared" si="0"/>
        <v>78.359665590547763</v>
      </c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</row>
    <row r="47" spans="1:28">
      <c r="A47" s="277" t="s">
        <v>330</v>
      </c>
      <c r="B47" s="275" t="s">
        <v>322</v>
      </c>
      <c r="C47" s="276">
        <f>'Staff Calcs '!M75</f>
        <v>99.35</v>
      </c>
      <c r="D47" s="276">
        <f>'Staff Calcs '!L75</f>
        <v>3.0840063573060745</v>
      </c>
      <c r="E47" s="276">
        <f t="shared" si="0"/>
        <v>102.43400635730607</v>
      </c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</row>
    <row r="48" spans="1:28">
      <c r="A48" s="277" t="s">
        <v>331</v>
      </c>
      <c r="B48" s="275" t="s">
        <v>322</v>
      </c>
      <c r="C48" s="276">
        <f>'Staff Calcs '!M76</f>
        <v>145.03</v>
      </c>
      <c r="D48" s="276">
        <f>'Staff Calcs '!L76</f>
        <v>4.2260446005499235</v>
      </c>
      <c r="E48" s="276">
        <f t="shared" si="0"/>
        <v>149.25604460054993</v>
      </c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</row>
    <row r="49" spans="1:16">
      <c r="A49" s="277" t="s">
        <v>332</v>
      </c>
      <c r="B49" s="275" t="s">
        <v>322</v>
      </c>
      <c r="C49" s="276">
        <f>'Staff Calcs '!M77</f>
        <v>194.77</v>
      </c>
      <c r="D49" s="276">
        <f>'Staff Calcs '!L77</f>
        <v>4.9303853673082436</v>
      </c>
      <c r="E49" s="276">
        <f t="shared" si="0"/>
        <v>199.70038536730826</v>
      </c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</row>
    <row r="50" spans="1:16">
      <c r="A50" s="278"/>
      <c r="B50" s="266"/>
      <c r="C50" s="272"/>
      <c r="D50" s="272"/>
      <c r="E50" s="272">
        <f t="shared" si="0"/>
        <v>0</v>
      </c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</row>
    <row r="51" spans="1:16">
      <c r="A51" s="277" t="s">
        <v>333</v>
      </c>
      <c r="B51" s="275" t="s">
        <v>322</v>
      </c>
      <c r="C51" s="276">
        <f>'Staff Calcs '!M78</f>
        <v>30.31</v>
      </c>
      <c r="D51" s="276">
        <f>'Staff Calcs '!L78</f>
        <v>0.8804259584479005</v>
      </c>
      <c r="E51" s="276">
        <f t="shared" si="0"/>
        <v>31.1904259584479</v>
      </c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</row>
    <row r="52" spans="1:16">
      <c r="A52" s="277" t="s">
        <v>334</v>
      </c>
      <c r="B52" s="275" t="s">
        <v>322</v>
      </c>
      <c r="C52" s="276">
        <f>'Staff Calcs '!M79</f>
        <v>40.58</v>
      </c>
      <c r="D52" s="276">
        <f>'Staff Calcs '!L79</f>
        <v>1.2577513692112865</v>
      </c>
      <c r="E52" s="276">
        <f t="shared" si="0"/>
        <v>41.837751369211283</v>
      </c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</row>
    <row r="53" spans="1:16">
      <c r="A53" s="277" t="s">
        <v>335</v>
      </c>
      <c r="B53" s="275" t="s">
        <v>322</v>
      </c>
      <c r="C53" s="276">
        <f>'Staff Calcs '!M80</f>
        <v>53.75</v>
      </c>
      <c r="D53" s="276">
        <f>'Staff Calcs '!L80</f>
        <v>1.6300457744978276</v>
      </c>
      <c r="E53" s="276">
        <f t="shared" si="0"/>
        <v>55.38004577449783</v>
      </c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</row>
    <row r="54" spans="1:16">
      <c r="A54" s="277" t="s">
        <v>336</v>
      </c>
      <c r="B54" s="275" t="s">
        <v>322</v>
      </c>
      <c r="C54" s="276">
        <f>'Staff Calcs '!M81</f>
        <v>75.98</v>
      </c>
      <c r="D54" s="276">
        <f>'Staff Calcs '!L81</f>
        <v>2.3796655905477544</v>
      </c>
      <c r="E54" s="276">
        <f t="shared" si="0"/>
        <v>78.359665590547763</v>
      </c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</row>
    <row r="55" spans="1:16">
      <c r="A55" s="277" t="s">
        <v>337</v>
      </c>
      <c r="B55" s="275" t="s">
        <v>322</v>
      </c>
      <c r="C55" s="276">
        <f>'Staff Calcs '!M82</f>
        <v>99.35</v>
      </c>
      <c r="D55" s="276">
        <f>'Staff Calcs '!L82</f>
        <v>3.0840063573060745</v>
      </c>
      <c r="E55" s="276">
        <f t="shared" si="0"/>
        <v>102.43400635730607</v>
      </c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</row>
    <row r="56" spans="1:16">
      <c r="A56" s="277" t="s">
        <v>338</v>
      </c>
      <c r="B56" s="275" t="s">
        <v>322</v>
      </c>
      <c r="C56" s="276">
        <f>'Staff Calcs '!M83</f>
        <v>145.03</v>
      </c>
      <c r="D56" s="276">
        <f>'Staff Calcs '!L83</f>
        <v>4.2260446005499235</v>
      </c>
      <c r="E56" s="276">
        <f t="shared" si="0"/>
        <v>149.25604460054993</v>
      </c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</row>
    <row r="57" spans="1:16">
      <c r="A57" s="277" t="s">
        <v>339</v>
      </c>
      <c r="B57" s="275" t="s">
        <v>322</v>
      </c>
      <c r="C57" s="276">
        <f>'Staff Calcs '!M84</f>
        <v>194.77</v>
      </c>
      <c r="D57" s="276">
        <f>'Staff Calcs '!L84</f>
        <v>4.9303853673082436</v>
      </c>
      <c r="E57" s="276">
        <f t="shared" si="0"/>
        <v>199.70038536730826</v>
      </c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</row>
    <row r="58" spans="1:16">
      <c r="A58" s="266"/>
      <c r="B58" s="266"/>
      <c r="C58" s="272"/>
      <c r="D58" s="265"/>
      <c r="E58" s="265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</row>
    <row r="59" spans="1:16">
      <c r="A59" s="262" t="s">
        <v>156</v>
      </c>
      <c r="B59" s="266"/>
      <c r="C59" s="272"/>
      <c r="D59" s="265"/>
      <c r="E59" s="265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</row>
    <row r="60" spans="1:16">
      <c r="A60" s="275" t="s">
        <v>135</v>
      </c>
      <c r="B60" s="275" t="s">
        <v>322</v>
      </c>
      <c r="C60" s="276">
        <f>'Staff Calcs '!M85</f>
        <v>305.3</v>
      </c>
      <c r="D60" s="276">
        <f>'Staff Calcs '!L85</f>
        <v>6.5453381253755358</v>
      </c>
      <c r="E60" s="276">
        <f t="shared" si="0"/>
        <v>311.84533812537552</v>
      </c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</row>
    <row r="61" spans="1:16">
      <c r="A61" s="275" t="s">
        <v>136</v>
      </c>
      <c r="B61" s="275" t="s">
        <v>322</v>
      </c>
      <c r="C61" s="276">
        <f>'Staff Calcs '!M86</f>
        <v>379.65</v>
      </c>
      <c r="D61" s="276">
        <f>'Staff Calcs '!L86</f>
        <v>8.4822752339609178</v>
      </c>
      <c r="E61" s="276">
        <f t="shared" si="0"/>
        <v>388.13227523396091</v>
      </c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</row>
    <row r="62" spans="1:16">
      <c r="A62" s="275" t="s">
        <v>137</v>
      </c>
      <c r="B62" s="275" t="s">
        <v>322</v>
      </c>
      <c r="C62" s="276">
        <f>'Staff Calcs '!M87</f>
        <v>436.85</v>
      </c>
      <c r="D62" s="276">
        <f>'Staff Calcs '!L87</f>
        <v>10.293437205625169</v>
      </c>
      <c r="E62" s="276">
        <f t="shared" si="0"/>
        <v>447.14343720562522</v>
      </c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</row>
    <row r="63" spans="1:16">
      <c r="A63" s="275" t="s">
        <v>133</v>
      </c>
      <c r="B63" s="275" t="s">
        <v>322</v>
      </c>
      <c r="C63" s="276">
        <f>'Staff Calcs '!M88</f>
        <v>517.89</v>
      </c>
      <c r="D63" s="276">
        <f>'Staff Calcs '!L88</f>
        <v>11.62162265151229</v>
      </c>
      <c r="E63" s="276">
        <f t="shared" si="0"/>
        <v>529.51162265151231</v>
      </c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</row>
    <row r="64" spans="1:16">
      <c r="A64" s="275"/>
      <c r="B64" s="275"/>
      <c r="C64" s="276"/>
      <c r="D64" s="276"/>
      <c r="E64" s="276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</row>
    <row r="65" spans="1:16">
      <c r="A65" s="275" t="s">
        <v>131</v>
      </c>
      <c r="B65" s="275" t="s">
        <v>322</v>
      </c>
      <c r="C65" s="276">
        <f>'Staff Calcs '!M123</f>
        <v>349.03</v>
      </c>
      <c r="D65" s="276">
        <f>'Staff Calcs '!L123</f>
        <v>6.5453381253755358</v>
      </c>
      <c r="E65" s="276">
        <f t="shared" ref="E65:E68" si="2">C65+D65</f>
        <v>355.57533812537548</v>
      </c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</row>
    <row r="66" spans="1:16">
      <c r="A66" s="275" t="s">
        <v>132</v>
      </c>
      <c r="B66" s="275" t="s">
        <v>322</v>
      </c>
      <c r="C66" s="276">
        <f>'Staff Calcs '!M124</f>
        <v>441.66</v>
      </c>
      <c r="D66" s="276">
        <f>'Staff Calcs '!L124</f>
        <v>8.4822752339609178</v>
      </c>
      <c r="E66" s="276">
        <f t="shared" si="2"/>
        <v>450.14227523396096</v>
      </c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</row>
    <row r="67" spans="1:16">
      <c r="A67" s="275" t="s">
        <v>172</v>
      </c>
      <c r="B67" s="275" t="s">
        <v>322</v>
      </c>
      <c r="C67" s="276">
        <f>'Staff Calcs '!M125</f>
        <v>505.73</v>
      </c>
      <c r="D67" s="276">
        <f>'Staff Calcs '!L125</f>
        <v>10.293437205625169</v>
      </c>
      <c r="E67" s="276">
        <f t="shared" si="2"/>
        <v>516.02343720562521</v>
      </c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</row>
    <row r="68" spans="1:16">
      <c r="A68" s="275" t="s">
        <v>173</v>
      </c>
      <c r="B68" s="275" t="s">
        <v>322</v>
      </c>
      <c r="C68" s="276">
        <f>'Staff Calcs '!M126</f>
        <v>582.54</v>
      </c>
      <c r="D68" s="276">
        <f>'Staff Calcs '!L126</f>
        <v>11.62162265151229</v>
      </c>
      <c r="E68" s="276">
        <f t="shared" si="2"/>
        <v>594.16162265151229</v>
      </c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</row>
    <row r="69" spans="1:16">
      <c r="A69" s="266"/>
      <c r="B69" s="266"/>
      <c r="C69" s="272"/>
      <c r="D69" s="265"/>
      <c r="E69" s="265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</row>
    <row r="70" spans="1:16">
      <c r="A70" s="262" t="s">
        <v>157</v>
      </c>
      <c r="B70" s="266"/>
      <c r="C70" s="272"/>
      <c r="D70" s="265"/>
      <c r="E70" s="265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</row>
    <row r="71" spans="1:16">
      <c r="A71" s="275" t="s">
        <v>127</v>
      </c>
      <c r="B71" s="275" t="s">
        <v>322</v>
      </c>
      <c r="C71" s="276">
        <f>'Staff Calcs '!M89</f>
        <v>174.1</v>
      </c>
      <c r="D71" s="276">
        <f>'Staff Calcs '!L89</f>
        <v>2.4249446398393606</v>
      </c>
      <c r="E71" s="276">
        <f t="shared" si="0"/>
        <v>176.52494463983936</v>
      </c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</row>
    <row r="72" spans="1:16">
      <c r="A72" s="275" t="s">
        <v>138</v>
      </c>
      <c r="B72" s="275" t="s">
        <v>322</v>
      </c>
      <c r="C72" s="276">
        <f>'Staff Calcs '!M90</f>
        <v>281.91000000000003</v>
      </c>
      <c r="D72" s="276">
        <f>'Staff Calcs '!L90</f>
        <v>4.4876568853458707</v>
      </c>
      <c r="E72" s="276">
        <f t="shared" si="0"/>
        <v>286.3976568853459</v>
      </c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</row>
    <row r="73" spans="1:16">
      <c r="A73" s="275" t="s">
        <v>135</v>
      </c>
      <c r="B73" s="275" t="s">
        <v>322</v>
      </c>
      <c r="C73" s="276">
        <f>'Staff Calcs '!M91</f>
        <v>369.29</v>
      </c>
      <c r="D73" s="276">
        <f>'Staff Calcs '!L91</f>
        <v>6.5453381253755358</v>
      </c>
      <c r="E73" s="276">
        <f t="shared" si="0"/>
        <v>375.83533812537553</v>
      </c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</row>
    <row r="74" spans="1:16">
      <c r="A74" s="275" t="s">
        <v>136</v>
      </c>
      <c r="B74" s="275" t="s">
        <v>322</v>
      </c>
      <c r="C74" s="276">
        <f>'Staff Calcs '!M92</f>
        <v>467.53</v>
      </c>
      <c r="D74" s="276">
        <f>'Staff Calcs '!L92</f>
        <v>8.4822752339609178</v>
      </c>
      <c r="E74" s="276">
        <f t="shared" si="0"/>
        <v>476.01227523396091</v>
      </c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</row>
    <row r="75" spans="1:16">
      <c r="A75" s="275" t="s">
        <v>137</v>
      </c>
      <c r="B75" s="275" t="s">
        <v>322</v>
      </c>
      <c r="C75" s="276">
        <f>'Staff Calcs '!M93</f>
        <v>538.05999999999995</v>
      </c>
      <c r="D75" s="276">
        <f>'Staff Calcs '!L93</f>
        <v>10.293437205625169</v>
      </c>
      <c r="E75" s="276">
        <f t="shared" si="0"/>
        <v>548.35343720562514</v>
      </c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</row>
    <row r="76" spans="1:16">
      <c r="A76" s="275" t="s">
        <v>133</v>
      </c>
      <c r="B76" s="275" t="s">
        <v>322</v>
      </c>
      <c r="C76" s="276">
        <f>'Staff Calcs '!M94</f>
        <v>621.33000000000004</v>
      </c>
      <c r="D76" s="276">
        <f>'Staff Calcs '!L94</f>
        <v>11.62162265151229</v>
      </c>
      <c r="E76" s="276">
        <f t="shared" si="0"/>
        <v>632.95162265151237</v>
      </c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</row>
    <row r="77" spans="1:16">
      <c r="A77" s="266"/>
      <c r="B77" s="266"/>
      <c r="C77" s="272"/>
      <c r="D77" s="265"/>
      <c r="E77" s="265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</row>
    <row r="78" spans="1:16">
      <c r="A78" s="280" t="s">
        <v>139</v>
      </c>
      <c r="B78" s="266"/>
      <c r="C78" s="272"/>
      <c r="D78" s="265"/>
      <c r="E78" s="265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</row>
    <row r="79" spans="1:16">
      <c r="A79" s="275" t="s">
        <v>140</v>
      </c>
      <c r="B79" s="275"/>
      <c r="C79" s="276">
        <f>'Staff Calcs '!M95</f>
        <v>17.59</v>
      </c>
      <c r="D79" s="276">
        <f>'Staff Calcs '!L95</f>
        <v>0.62887568460564325</v>
      </c>
      <c r="E79" s="276">
        <f t="shared" ref="E79:E80" si="3">C79+D79</f>
        <v>18.218875684605642</v>
      </c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</row>
    <row r="80" spans="1:16">
      <c r="A80" s="275" t="s">
        <v>141</v>
      </c>
      <c r="B80" s="275"/>
      <c r="C80" s="276">
        <f>'Staff Calcs '!M96</f>
        <v>17.59</v>
      </c>
      <c r="D80" s="276">
        <f>'Staff Calcs '!L96</f>
        <v>0.62887568460564325</v>
      </c>
      <c r="E80" s="276">
        <f t="shared" si="3"/>
        <v>18.218875684605642</v>
      </c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</row>
    <row r="81" spans="1:23">
      <c r="A81" s="266"/>
      <c r="B81" s="266"/>
      <c r="C81" s="272"/>
      <c r="D81" s="265"/>
      <c r="E81" s="265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</row>
    <row r="82" spans="1:23">
      <c r="A82" s="266"/>
      <c r="B82" s="266"/>
      <c r="C82" s="272"/>
      <c r="D82" s="265"/>
      <c r="E82" s="265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</row>
    <row r="83" spans="1:23">
      <c r="A83" s="262" t="s">
        <v>158</v>
      </c>
      <c r="B83" s="266"/>
      <c r="C83" s="272"/>
      <c r="D83" s="265"/>
      <c r="E83" s="265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</row>
    <row r="84" spans="1:23">
      <c r="A84" s="278" t="s">
        <v>108</v>
      </c>
      <c r="B84" s="266" t="s">
        <v>322</v>
      </c>
      <c r="C84" s="272">
        <f>+'Staff Calcs '!M24</f>
        <v>5.36</v>
      </c>
      <c r="D84" s="272">
        <f>+'Staff Calcs '!L24</f>
        <v>0.18614720264327042</v>
      </c>
      <c r="E84" s="265">
        <f t="shared" ref="E84:E149" si="4">C84+D84</f>
        <v>5.5461472026432705</v>
      </c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</row>
    <row r="85" spans="1:23">
      <c r="A85" s="277" t="s">
        <v>323</v>
      </c>
      <c r="B85" s="275" t="s">
        <v>322</v>
      </c>
      <c r="C85" s="276">
        <f>'Staff Calcs '!M97</f>
        <v>8.86</v>
      </c>
      <c r="D85" s="276">
        <f>'Staff Calcs '!L97</f>
        <v>0.23645725741172188</v>
      </c>
      <c r="E85" s="276">
        <f t="shared" si="4"/>
        <v>9.0964572574117213</v>
      </c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</row>
    <row r="86" spans="1:23">
      <c r="A86" s="277" t="s">
        <v>110</v>
      </c>
      <c r="B86" s="275" t="s">
        <v>322</v>
      </c>
      <c r="C86" s="276">
        <f>'Staff Calcs '!M98</f>
        <v>11.63</v>
      </c>
      <c r="D86" s="276">
        <f>'Staff Calcs '!L98</f>
        <v>0.34210837242546993</v>
      </c>
      <c r="E86" s="276">
        <f t="shared" si="4"/>
        <v>11.97210837242547</v>
      </c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</row>
    <row r="87" spans="1:23">
      <c r="A87" s="278" t="s">
        <v>111</v>
      </c>
      <c r="B87" s="266" t="s">
        <v>322</v>
      </c>
      <c r="C87" s="272">
        <f>'Staff Calcs '!M27</f>
        <v>22.99</v>
      </c>
      <c r="D87" s="272">
        <f>'Staff Calcs '!L27</f>
        <v>0.88042595844790061</v>
      </c>
      <c r="E87" s="265">
        <f t="shared" si="4"/>
        <v>23.8704259584479</v>
      </c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</row>
    <row r="88" spans="1:23">
      <c r="A88" s="278" t="s">
        <v>112</v>
      </c>
      <c r="B88" s="266" t="s">
        <v>322</v>
      </c>
      <c r="C88" s="272">
        <f>'Staff Calcs '!M28</f>
        <v>31.03</v>
      </c>
      <c r="D88" s="272">
        <f>'Staff Calcs '!L28</f>
        <v>1.2577513692112865</v>
      </c>
      <c r="E88" s="265">
        <f t="shared" si="4"/>
        <v>32.287751369211286</v>
      </c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</row>
    <row r="89" spans="1:23">
      <c r="A89" s="278" t="s">
        <v>113</v>
      </c>
      <c r="B89" s="266" t="s">
        <v>322</v>
      </c>
      <c r="C89" s="272">
        <f>'Staff Calcs '!M29</f>
        <v>40.5</v>
      </c>
      <c r="D89" s="272">
        <f>'Staff Calcs '!L29</f>
        <v>1.6300457744978274</v>
      </c>
      <c r="E89" s="265">
        <f t="shared" si="4"/>
        <v>42.13004577449783</v>
      </c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</row>
    <row r="90" spans="1:23">
      <c r="A90" s="278" t="s">
        <v>114</v>
      </c>
      <c r="B90" s="266" t="s">
        <v>322</v>
      </c>
      <c r="C90" s="272">
        <f>'Staff Calcs '!M30</f>
        <v>56.86</v>
      </c>
      <c r="D90" s="272">
        <f>'Staff Calcs '!L30</f>
        <v>2.379665590547754</v>
      </c>
      <c r="E90" s="265">
        <f t="shared" si="4"/>
        <v>59.239665590547752</v>
      </c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</row>
    <row r="91" spans="1:23">
      <c r="A91" s="278" t="s">
        <v>115</v>
      </c>
      <c r="B91" s="266" t="s">
        <v>322</v>
      </c>
      <c r="C91" s="272">
        <f>'Staff Calcs '!M31</f>
        <v>82.11</v>
      </c>
      <c r="D91" s="272">
        <f>'Staff Calcs '!L31</f>
        <v>3.084006357306075</v>
      </c>
      <c r="E91" s="265">
        <f t="shared" si="4"/>
        <v>85.19400635730608</v>
      </c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</row>
    <row r="92" spans="1:23">
      <c r="A92" s="278" t="s">
        <v>116</v>
      </c>
      <c r="B92" s="266" t="s">
        <v>322</v>
      </c>
      <c r="C92" s="272">
        <f>'Staff Calcs '!M32</f>
        <v>109.9</v>
      </c>
      <c r="D92" s="272">
        <f>'Staff Calcs '!L32</f>
        <v>4.2260446005499235</v>
      </c>
      <c r="E92" s="265">
        <f t="shared" si="4"/>
        <v>114.12604460054993</v>
      </c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</row>
    <row r="93" spans="1:23">
      <c r="A93" s="278" t="s">
        <v>117</v>
      </c>
      <c r="B93" s="266" t="s">
        <v>322</v>
      </c>
      <c r="C93" s="272">
        <f>'Staff Calcs '!M33</f>
        <v>147.47</v>
      </c>
      <c r="D93" s="272">
        <f>'Staff Calcs '!L33</f>
        <v>4.9303853673082445</v>
      </c>
      <c r="E93" s="265">
        <f t="shared" si="4"/>
        <v>152.40038536730825</v>
      </c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</row>
    <row r="94" spans="1:23">
      <c r="A94" s="278"/>
      <c r="B94" s="266"/>
      <c r="C94" s="272"/>
      <c r="D94" s="265"/>
      <c r="E94" s="265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</row>
    <row r="95" spans="1:23">
      <c r="A95" s="277" t="s">
        <v>124</v>
      </c>
      <c r="B95" s="275" t="s">
        <v>322</v>
      </c>
      <c r="C95" s="276">
        <f>'Staff Calcs '!M99</f>
        <v>6.06</v>
      </c>
      <c r="D95" s="276">
        <f>'Staff Calcs '!L99</f>
        <v>0.17105418621273497</v>
      </c>
      <c r="E95" s="276">
        <f t="shared" si="4"/>
        <v>6.2310541862127344</v>
      </c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</row>
    <row r="96" spans="1:23">
      <c r="A96" s="277" t="s">
        <v>125</v>
      </c>
      <c r="B96" s="275" t="s">
        <v>322</v>
      </c>
      <c r="C96" s="276">
        <f>'Staff Calcs '!M100</f>
        <v>8.56</v>
      </c>
      <c r="D96" s="276">
        <f>'Staff Calcs '!L100</f>
        <v>0.23645725741172188</v>
      </c>
      <c r="E96" s="276">
        <f t="shared" si="4"/>
        <v>8.7964572574117224</v>
      </c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</row>
    <row r="97" spans="1:16">
      <c r="A97" s="277" t="s">
        <v>126</v>
      </c>
      <c r="B97" s="275" t="s">
        <v>322</v>
      </c>
      <c r="C97" s="276">
        <f>'Staff Calcs '!M101</f>
        <v>11.54</v>
      </c>
      <c r="D97" s="276">
        <f>'Staff Calcs '!L101</f>
        <v>0.34210837242546993</v>
      </c>
      <c r="E97" s="276">
        <f t="shared" si="4"/>
        <v>11.882108372425469</v>
      </c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</row>
    <row r="98" spans="1:16">
      <c r="A98" s="277" t="s">
        <v>326</v>
      </c>
      <c r="B98" s="275" t="s">
        <v>322</v>
      </c>
      <c r="C98" s="276">
        <f>'Staff Calcs '!M127</f>
        <v>25.99</v>
      </c>
      <c r="D98" s="276">
        <f>'Staff Calcs '!L127</f>
        <v>0.8804259584479005</v>
      </c>
      <c r="E98" s="276">
        <f t="shared" si="4"/>
        <v>26.8704259584479</v>
      </c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</row>
    <row r="99" spans="1:16">
      <c r="A99" s="277" t="s">
        <v>327</v>
      </c>
      <c r="B99" s="275" t="s">
        <v>322</v>
      </c>
      <c r="C99" s="276">
        <f>'Staff Calcs '!M128</f>
        <v>34.119999999999997</v>
      </c>
      <c r="D99" s="276">
        <f>'Staff Calcs '!L128</f>
        <v>1.2577513692112865</v>
      </c>
      <c r="E99" s="276">
        <f t="shared" si="4"/>
        <v>35.377751369211282</v>
      </c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</row>
    <row r="100" spans="1:16">
      <c r="A100" s="277" t="s">
        <v>328</v>
      </c>
      <c r="B100" s="275" t="s">
        <v>322</v>
      </c>
      <c r="C100" s="276">
        <f>'Staff Calcs '!M129</f>
        <v>45.14</v>
      </c>
      <c r="D100" s="276">
        <f>'Staff Calcs '!L129</f>
        <v>1.6300457744978276</v>
      </c>
      <c r="E100" s="276">
        <f t="shared" si="4"/>
        <v>46.770045774497831</v>
      </c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</row>
    <row r="101" spans="1:16">
      <c r="A101" s="277" t="s">
        <v>329</v>
      </c>
      <c r="B101" s="275" t="s">
        <v>322</v>
      </c>
      <c r="C101" s="276">
        <f>'Staff Calcs '!M130</f>
        <v>63.03</v>
      </c>
      <c r="D101" s="276">
        <f>'Staff Calcs '!L130</f>
        <v>2.3796655905477544</v>
      </c>
      <c r="E101" s="276">
        <f t="shared" si="4"/>
        <v>65.40966559054776</v>
      </c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</row>
    <row r="102" spans="1:16">
      <c r="A102" s="277" t="s">
        <v>330</v>
      </c>
      <c r="B102" s="275" t="s">
        <v>322</v>
      </c>
      <c r="C102" s="276">
        <f>'Staff Calcs '!M131</f>
        <v>82.11</v>
      </c>
      <c r="D102" s="276">
        <f>'Staff Calcs '!L131</f>
        <v>3.0840063573060745</v>
      </c>
      <c r="E102" s="276">
        <f t="shared" si="4"/>
        <v>85.19400635730608</v>
      </c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</row>
    <row r="103" spans="1:16">
      <c r="A103" s="277" t="s">
        <v>331</v>
      </c>
      <c r="B103" s="275" t="s">
        <v>322</v>
      </c>
      <c r="C103" s="276">
        <f>'Staff Calcs '!M132</f>
        <v>119.17</v>
      </c>
      <c r="D103" s="276">
        <f>'Staff Calcs '!L132</f>
        <v>4.2260446005499235</v>
      </c>
      <c r="E103" s="276">
        <f t="shared" si="4"/>
        <v>123.39604460054993</v>
      </c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</row>
    <row r="104" spans="1:16">
      <c r="A104" s="266" t="s">
        <v>332</v>
      </c>
      <c r="B104" s="266" t="s">
        <v>322</v>
      </c>
      <c r="C104" s="272">
        <f>'Staff Calcs '!M34</f>
        <v>160.28</v>
      </c>
      <c r="D104" s="272">
        <f>'Staff Calcs '!L34</f>
        <v>4.9303853673082436</v>
      </c>
      <c r="E104" s="265">
        <f t="shared" si="4"/>
        <v>165.21038536730825</v>
      </c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</row>
    <row r="105" spans="1:16">
      <c r="A105" s="266"/>
      <c r="B105" s="266"/>
      <c r="C105" s="272"/>
      <c r="D105" s="272"/>
      <c r="E105" s="265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</row>
    <row r="106" spans="1:16">
      <c r="A106" s="277" t="s">
        <v>342</v>
      </c>
      <c r="B106" s="275" t="s">
        <v>322</v>
      </c>
      <c r="C106" s="276">
        <f>'Staff Calcs '!M102</f>
        <v>25.99</v>
      </c>
      <c r="D106" s="276">
        <f>'Staff Calcs '!L102</f>
        <v>0.8804259584479005</v>
      </c>
      <c r="E106" s="276">
        <f t="shared" ref="E106:E112" si="5">C106+D106</f>
        <v>26.8704259584479</v>
      </c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</row>
    <row r="107" spans="1:16">
      <c r="A107" s="277" t="s">
        <v>343</v>
      </c>
      <c r="B107" s="275" t="s">
        <v>322</v>
      </c>
      <c r="C107" s="276">
        <f>'Staff Calcs '!M103</f>
        <v>34.119999999999997</v>
      </c>
      <c r="D107" s="276">
        <f>'Staff Calcs '!L103</f>
        <v>1.2577513692112865</v>
      </c>
      <c r="E107" s="276">
        <f t="shared" si="5"/>
        <v>35.377751369211282</v>
      </c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</row>
    <row r="108" spans="1:16">
      <c r="A108" s="277" t="s">
        <v>344</v>
      </c>
      <c r="B108" s="275" t="s">
        <v>322</v>
      </c>
      <c r="C108" s="276">
        <f>'Staff Calcs '!M104</f>
        <v>45.14</v>
      </c>
      <c r="D108" s="276">
        <f>'Staff Calcs '!L104</f>
        <v>1.6300457744978276</v>
      </c>
      <c r="E108" s="276">
        <f t="shared" si="5"/>
        <v>46.770045774497831</v>
      </c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</row>
    <row r="109" spans="1:16">
      <c r="A109" s="266" t="s">
        <v>345</v>
      </c>
      <c r="B109" s="266" t="s">
        <v>322</v>
      </c>
      <c r="C109" s="272">
        <f>'Staff Calcs '!M35</f>
        <v>63.06</v>
      </c>
      <c r="D109" s="272">
        <f>'Staff Calcs '!L35</f>
        <v>2.3796655905477544</v>
      </c>
      <c r="E109" s="265">
        <f t="shared" si="5"/>
        <v>65.439665590547762</v>
      </c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</row>
    <row r="110" spans="1:16">
      <c r="A110" s="277" t="s">
        <v>346</v>
      </c>
      <c r="B110" s="275" t="s">
        <v>322</v>
      </c>
      <c r="C110" s="276">
        <f>'Staff Calcs '!M105</f>
        <v>82.11</v>
      </c>
      <c r="D110" s="276">
        <f>'Staff Calcs '!L105</f>
        <v>3.0840063573060745</v>
      </c>
      <c r="E110" s="276">
        <f t="shared" si="5"/>
        <v>85.19400635730608</v>
      </c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</row>
    <row r="111" spans="1:16">
      <c r="A111" s="277" t="s">
        <v>347</v>
      </c>
      <c r="B111" s="275" t="s">
        <v>322</v>
      </c>
      <c r="C111" s="276">
        <f>'Staff Calcs '!M106</f>
        <v>119.17</v>
      </c>
      <c r="D111" s="276">
        <f>'Staff Calcs '!L106</f>
        <v>4.2260446005499235</v>
      </c>
      <c r="E111" s="276">
        <f t="shared" si="5"/>
        <v>123.39604460054993</v>
      </c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</row>
    <row r="112" spans="1:16">
      <c r="A112" s="266" t="s">
        <v>348</v>
      </c>
      <c r="B112" s="266" t="s">
        <v>322</v>
      </c>
      <c r="C112" s="272">
        <f>'Staff Calcs '!M36</f>
        <v>160.28</v>
      </c>
      <c r="D112" s="272">
        <f>'Staff Calcs '!L36</f>
        <v>4.9303853673082436</v>
      </c>
      <c r="E112" s="265">
        <f t="shared" si="5"/>
        <v>165.21038536730825</v>
      </c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</row>
    <row r="113" spans="1:20">
      <c r="A113" s="266"/>
      <c r="B113" s="266"/>
      <c r="D113" s="265"/>
      <c r="E113" s="265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</row>
    <row r="114" spans="1:20">
      <c r="A114" s="262" t="s">
        <v>159</v>
      </c>
      <c r="B114" s="266"/>
      <c r="C114" s="272"/>
      <c r="D114" s="265"/>
      <c r="E114" s="265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</row>
    <row r="115" spans="1:20">
      <c r="A115" s="275" t="s">
        <v>108</v>
      </c>
      <c r="B115" s="275" t="s">
        <v>322</v>
      </c>
      <c r="C115" s="276">
        <f>'Staff Calcs '!M107</f>
        <v>5.36</v>
      </c>
      <c r="D115" s="276">
        <f>'Staff Calcs '!L107</f>
        <v>0.14589915882850926</v>
      </c>
      <c r="E115" s="276">
        <f t="shared" si="4"/>
        <v>5.5058991588285098</v>
      </c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</row>
    <row r="116" spans="1:20">
      <c r="A116" s="277" t="s">
        <v>323</v>
      </c>
      <c r="B116" s="275" t="s">
        <v>322</v>
      </c>
      <c r="C116" s="276">
        <f>'Staff Calcs '!M108</f>
        <v>8.86</v>
      </c>
      <c r="D116" s="276">
        <f>'Staff Calcs '!L108</f>
        <v>0.23645725741172188</v>
      </c>
      <c r="E116" s="276">
        <f t="shared" si="4"/>
        <v>9.0964572574117213</v>
      </c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</row>
    <row r="117" spans="1:20">
      <c r="A117" s="277" t="s">
        <v>110</v>
      </c>
      <c r="B117" s="275" t="s">
        <v>322</v>
      </c>
      <c r="C117" s="276">
        <f>'Staff Calcs '!M109</f>
        <v>11.63</v>
      </c>
      <c r="D117" s="276">
        <f>'Staff Calcs '!L109</f>
        <v>0.34210837242546993</v>
      </c>
      <c r="E117" s="276">
        <f t="shared" si="4"/>
        <v>11.97210837242547</v>
      </c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</row>
    <row r="118" spans="1:20">
      <c r="A118" s="262"/>
      <c r="B118" s="266"/>
      <c r="C118" s="272"/>
      <c r="D118" s="265"/>
      <c r="E118" s="265">
        <f t="shared" si="4"/>
        <v>0</v>
      </c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</row>
    <row r="119" spans="1:20">
      <c r="A119" s="277" t="s">
        <v>124</v>
      </c>
      <c r="B119" s="275" t="s">
        <v>322</v>
      </c>
      <c r="C119" s="276">
        <f>'Staff Calcs '!M110</f>
        <v>6.5</v>
      </c>
      <c r="D119" s="276">
        <f>'Staff Calcs '!L110</f>
        <v>0.14589915882850926</v>
      </c>
      <c r="E119" s="276">
        <f t="shared" si="4"/>
        <v>6.6458991588285095</v>
      </c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</row>
    <row r="120" spans="1:20">
      <c r="A120" s="277" t="s">
        <v>125</v>
      </c>
      <c r="B120" s="275" t="s">
        <v>322</v>
      </c>
      <c r="C120" s="276">
        <f>'Staff Calcs '!M111</f>
        <v>9.5500000000000007</v>
      </c>
      <c r="D120" s="276">
        <f>'Staff Calcs '!L111</f>
        <v>0.23645725741172188</v>
      </c>
      <c r="E120" s="276">
        <f t="shared" si="4"/>
        <v>9.7864572574117226</v>
      </c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</row>
    <row r="121" spans="1:20">
      <c r="A121" s="277" t="s">
        <v>126</v>
      </c>
      <c r="B121" s="275" t="s">
        <v>322</v>
      </c>
      <c r="C121" s="276">
        <f>'Staff Calcs '!M112</f>
        <v>13.01</v>
      </c>
      <c r="D121" s="276">
        <f>'Staff Calcs '!L112</f>
        <v>0.34210837242546993</v>
      </c>
      <c r="E121" s="276">
        <f t="shared" si="4"/>
        <v>13.352108372425469</v>
      </c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</row>
    <row r="122" spans="1:20">
      <c r="A122" s="262"/>
      <c r="B122" s="266"/>
      <c r="C122" s="272"/>
      <c r="D122" s="265"/>
      <c r="E122" s="265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</row>
    <row r="123" spans="1:20">
      <c r="A123" s="262" t="s">
        <v>160</v>
      </c>
      <c r="B123" s="266"/>
      <c r="C123" s="272"/>
      <c r="D123" s="265"/>
      <c r="E123" s="265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</row>
    <row r="124" spans="1:20">
      <c r="A124" s="262"/>
      <c r="B124" s="266"/>
      <c r="C124" s="272"/>
      <c r="D124" s="265"/>
      <c r="E124" s="265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</row>
    <row r="125" spans="1:20">
      <c r="A125" s="262"/>
      <c r="B125" s="266"/>
      <c r="C125" s="272"/>
      <c r="D125" s="265"/>
      <c r="E125" s="265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</row>
    <row r="126" spans="1:20">
      <c r="A126" s="275" t="s">
        <v>135</v>
      </c>
      <c r="B126" s="275" t="s">
        <v>322</v>
      </c>
      <c r="C126" s="276">
        <f>'Staff Calcs '!M113</f>
        <v>260.02999999999997</v>
      </c>
      <c r="D126" s="276">
        <f>'Staff Calcs '!L113</f>
        <v>6.5453381253755358</v>
      </c>
      <c r="E126" s="276">
        <f t="shared" si="4"/>
        <v>266.57533812537548</v>
      </c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</row>
    <row r="127" spans="1:20">
      <c r="A127" s="275" t="s">
        <v>136</v>
      </c>
      <c r="B127" s="275" t="s">
        <v>322</v>
      </c>
      <c r="C127" s="276">
        <f>'Staff Calcs '!M114</f>
        <v>319.31</v>
      </c>
      <c r="D127" s="276">
        <f>'Staff Calcs '!L114</f>
        <v>8.4822752339609178</v>
      </c>
      <c r="E127" s="276">
        <f t="shared" si="4"/>
        <v>327.79227523396094</v>
      </c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</row>
    <row r="128" spans="1:20">
      <c r="A128" s="275" t="s">
        <v>137</v>
      </c>
      <c r="B128" s="275" t="s">
        <v>322</v>
      </c>
      <c r="C128" s="276">
        <f>'Staff Calcs '!M115</f>
        <v>361.42</v>
      </c>
      <c r="D128" s="276">
        <f>'Staff Calcs '!L115</f>
        <v>10.293437205625169</v>
      </c>
      <c r="E128" s="276">
        <f t="shared" si="4"/>
        <v>371.71343720562521</v>
      </c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</row>
    <row r="129" spans="1:18">
      <c r="A129" s="275" t="s">
        <v>133</v>
      </c>
      <c r="B129" s="275" t="s">
        <v>322</v>
      </c>
      <c r="C129" s="276">
        <f>'Staff Calcs '!M116</f>
        <v>427.39</v>
      </c>
      <c r="D129" s="276">
        <f>'Staff Calcs '!L116</f>
        <v>11.62162265151229</v>
      </c>
      <c r="E129" s="276">
        <f t="shared" si="4"/>
        <v>439.01162265151225</v>
      </c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</row>
    <row r="130" spans="1:18">
      <c r="A130" s="262"/>
      <c r="B130" s="266"/>
      <c r="C130" s="272"/>
      <c r="D130" s="265"/>
      <c r="E130" s="265">
        <f t="shared" si="4"/>
        <v>0</v>
      </c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</row>
    <row r="131" spans="1:18">
      <c r="A131" s="275" t="s">
        <v>131</v>
      </c>
      <c r="B131" s="275" t="s">
        <v>322</v>
      </c>
      <c r="C131" s="276">
        <f>'Staff Calcs '!M133</f>
        <v>304.64</v>
      </c>
      <c r="D131" s="276">
        <f>'Staff Calcs '!L133</f>
        <v>6.5453381253755358</v>
      </c>
      <c r="E131" s="276">
        <f t="shared" si="4"/>
        <v>311.18533812537549</v>
      </c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</row>
    <row r="132" spans="1:18">
      <c r="A132" s="275" t="s">
        <v>132</v>
      </c>
      <c r="B132" s="275" t="s">
        <v>322</v>
      </c>
      <c r="C132" s="276">
        <f>'Staff Calcs '!M134</f>
        <v>381.32</v>
      </c>
      <c r="D132" s="276">
        <f>'Staff Calcs '!L134</f>
        <v>8.4822752339609178</v>
      </c>
      <c r="E132" s="276">
        <f t="shared" si="4"/>
        <v>389.80227523396093</v>
      </c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</row>
    <row r="133" spans="1:18">
      <c r="A133" s="275" t="s">
        <v>172</v>
      </c>
      <c r="B133" s="275" t="s">
        <v>322</v>
      </c>
      <c r="C133" s="276">
        <f>'Staff Calcs '!M135</f>
        <v>430.31</v>
      </c>
      <c r="D133" s="276">
        <f>'Staff Calcs '!L135</f>
        <v>10.293437205625169</v>
      </c>
      <c r="E133" s="276">
        <f t="shared" si="4"/>
        <v>440.6034372056252</v>
      </c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</row>
    <row r="134" spans="1:18">
      <c r="A134" s="275" t="s">
        <v>173</v>
      </c>
      <c r="B134" s="275" t="s">
        <v>322</v>
      </c>
      <c r="C134" s="276">
        <f>'Staff Calcs '!M136</f>
        <v>492.04</v>
      </c>
      <c r="D134" s="276">
        <f>'Staff Calcs '!L136</f>
        <v>11.62162265151229</v>
      </c>
      <c r="E134" s="276">
        <f t="shared" si="4"/>
        <v>503.66162265151229</v>
      </c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</row>
    <row r="135" spans="1:18">
      <c r="E135" s="265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</row>
    <row r="136" spans="1:18">
      <c r="A136" s="262" t="s">
        <v>161</v>
      </c>
      <c r="B136" s="266"/>
      <c r="C136" s="272"/>
      <c r="D136" s="265"/>
      <c r="E136" s="265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</row>
    <row r="137" spans="1:18">
      <c r="A137" s="275" t="s">
        <v>127</v>
      </c>
      <c r="B137" s="275" t="s">
        <v>322</v>
      </c>
      <c r="C137" s="276">
        <f>'Staff Calcs '!M117</f>
        <v>152.55000000000001</v>
      </c>
      <c r="D137" s="276">
        <f>'Staff Calcs '!L117</f>
        <v>2.4249446398393606</v>
      </c>
      <c r="E137" s="276">
        <f t="shared" si="4"/>
        <v>154.97494463983938</v>
      </c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</row>
    <row r="138" spans="1:18">
      <c r="A138" s="275" t="s">
        <v>138</v>
      </c>
      <c r="B138" s="275" t="s">
        <v>322</v>
      </c>
      <c r="C138" s="276">
        <f>'Staff Calcs '!M118</f>
        <v>238.82</v>
      </c>
      <c r="D138" s="276">
        <f>'Staff Calcs '!L118</f>
        <v>4.4876568853458707</v>
      </c>
      <c r="E138" s="276">
        <f t="shared" si="4"/>
        <v>243.30765688534586</v>
      </c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</row>
    <row r="139" spans="1:18">
      <c r="A139" s="275" t="s">
        <v>135</v>
      </c>
      <c r="B139" s="275" t="s">
        <v>322</v>
      </c>
      <c r="C139" s="276">
        <f>'Staff Calcs '!M119</f>
        <v>304.64</v>
      </c>
      <c r="D139" s="276">
        <f>'Staff Calcs '!L119</f>
        <v>6.5453381253755358</v>
      </c>
      <c r="E139" s="276">
        <f t="shared" si="4"/>
        <v>311.18533812537549</v>
      </c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</row>
    <row r="140" spans="1:18">
      <c r="A140" s="275" t="s">
        <v>136</v>
      </c>
      <c r="B140" s="275" t="s">
        <v>322</v>
      </c>
      <c r="C140" s="276">
        <f>'Staff Calcs '!M120</f>
        <v>381.32</v>
      </c>
      <c r="D140" s="276">
        <f>'Staff Calcs '!L120</f>
        <v>8.4822752339609178</v>
      </c>
      <c r="E140" s="276">
        <f t="shared" si="4"/>
        <v>389.80227523396093</v>
      </c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</row>
    <row r="141" spans="1:18">
      <c r="A141" s="275" t="s">
        <v>137</v>
      </c>
      <c r="B141" s="275" t="s">
        <v>322</v>
      </c>
      <c r="C141" s="276">
        <f>'Staff Calcs '!M121</f>
        <v>430.31</v>
      </c>
      <c r="D141" s="276">
        <f>'Staff Calcs '!L121</f>
        <v>10.293437205625169</v>
      </c>
      <c r="E141" s="276">
        <f t="shared" si="4"/>
        <v>440.6034372056252</v>
      </c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</row>
    <row r="142" spans="1:18">
      <c r="A142" s="275" t="s">
        <v>133</v>
      </c>
      <c r="B142" s="275" t="s">
        <v>322</v>
      </c>
      <c r="C142" s="276">
        <f>'Staff Calcs '!M122</f>
        <v>492.04</v>
      </c>
      <c r="D142" s="276">
        <f>'Staff Calcs '!L122</f>
        <v>11.62162265151229</v>
      </c>
      <c r="E142" s="276">
        <f t="shared" si="4"/>
        <v>503.66162265151229</v>
      </c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</row>
    <row r="143" spans="1:18">
      <c r="E143" s="265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</row>
    <row r="144" spans="1:18">
      <c r="A144" s="275" t="s">
        <v>128</v>
      </c>
      <c r="B144" s="275" t="s">
        <v>322</v>
      </c>
      <c r="C144" s="279">
        <f>'Staff Calcs '!M117</f>
        <v>152.55000000000001</v>
      </c>
      <c r="D144" s="279">
        <f>'Staff Calcs '!L117</f>
        <v>2.4249446398393606</v>
      </c>
      <c r="E144" s="276">
        <f t="shared" si="4"/>
        <v>154.97494463983938</v>
      </c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</row>
    <row r="145" spans="1:16">
      <c r="A145" s="275" t="s">
        <v>130</v>
      </c>
      <c r="B145" s="275" t="s">
        <v>322</v>
      </c>
      <c r="C145" s="279">
        <f>'Staff Calcs '!M118</f>
        <v>238.82</v>
      </c>
      <c r="D145" s="279">
        <f>'Staff Calcs '!L118</f>
        <v>4.4876568853458707</v>
      </c>
      <c r="E145" s="276">
        <f t="shared" si="4"/>
        <v>243.30765688534586</v>
      </c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</row>
    <row r="146" spans="1:16">
      <c r="A146" s="275" t="s">
        <v>131</v>
      </c>
      <c r="B146" s="275" t="s">
        <v>322</v>
      </c>
      <c r="C146" s="279">
        <f>'Staff Calcs '!M119</f>
        <v>304.64</v>
      </c>
      <c r="D146" s="279">
        <f>'Staff Calcs '!L119</f>
        <v>6.5453381253755358</v>
      </c>
      <c r="E146" s="276">
        <f t="shared" si="4"/>
        <v>311.18533812537549</v>
      </c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</row>
    <row r="147" spans="1:16">
      <c r="A147" s="275" t="s">
        <v>132</v>
      </c>
      <c r="B147" s="275" t="s">
        <v>322</v>
      </c>
      <c r="C147" s="279">
        <f>'Staff Calcs '!M120</f>
        <v>381.32</v>
      </c>
      <c r="D147" s="279">
        <f>'Staff Calcs '!L120</f>
        <v>8.4822752339609178</v>
      </c>
      <c r="E147" s="276">
        <f t="shared" si="4"/>
        <v>389.80227523396093</v>
      </c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</row>
    <row r="148" spans="1:16">
      <c r="A148" s="275" t="s">
        <v>172</v>
      </c>
      <c r="B148" s="275" t="s">
        <v>322</v>
      </c>
      <c r="C148" s="279">
        <f>'Staff Calcs '!M121</f>
        <v>430.31</v>
      </c>
      <c r="D148" s="279">
        <f>'Staff Calcs '!L121</f>
        <v>10.293437205625169</v>
      </c>
      <c r="E148" s="276">
        <f t="shared" si="4"/>
        <v>440.6034372056252</v>
      </c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</row>
    <row r="149" spans="1:16">
      <c r="A149" s="275" t="s">
        <v>173</v>
      </c>
      <c r="B149" s="275" t="s">
        <v>322</v>
      </c>
      <c r="C149" s="279">
        <f>'Staff Calcs '!M122</f>
        <v>492.04</v>
      </c>
      <c r="D149" s="279">
        <f>'Staff Calcs '!L122</f>
        <v>11.62162265151229</v>
      </c>
      <c r="E149" s="276">
        <f t="shared" si="4"/>
        <v>503.66162265151229</v>
      </c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4501-82EC-4C51-8696-5B6DA144A023}">
  <dimension ref="A1:AF515"/>
  <sheetViews>
    <sheetView topLeftCell="A19" workbookViewId="0">
      <selection activeCell="S43" activeCellId="1" sqref="S32 S43"/>
    </sheetView>
  </sheetViews>
  <sheetFormatPr defaultColWidth="10.88671875" defaultRowHeight="14.4" outlineLevelRow="1" outlineLevelCol="1"/>
  <cols>
    <col min="1" max="1" width="8.6640625" style="183" bestFit="1" customWidth="1" outlineLevel="1"/>
    <col min="2" max="2" width="6.88671875" style="183" customWidth="1" outlineLevel="1"/>
    <col min="3" max="4" width="6.6640625" style="175" customWidth="1" outlineLevel="1"/>
    <col min="5" max="5" width="37.44140625" style="175" bestFit="1" customWidth="1"/>
    <col min="6" max="17" width="13.44140625" style="175" customWidth="1"/>
    <col min="18" max="18" width="1.33203125" style="175" customWidth="1"/>
    <col min="19" max="19" width="13" style="176" bestFit="1" customWidth="1"/>
    <col min="20" max="20" width="2.33203125" style="175" customWidth="1"/>
    <col min="21" max="21" width="17.5546875" style="175" customWidth="1"/>
    <col min="22" max="22" width="11.33203125" style="175" bestFit="1" customWidth="1"/>
    <col min="23" max="23" width="17" style="175" customWidth="1"/>
    <col min="24" max="24" width="11.6640625" style="175" bestFit="1" customWidth="1"/>
    <col min="25" max="16384" width="10.88671875" style="175"/>
  </cols>
  <sheetData>
    <row r="1" spans="1:25">
      <c r="A1" s="286" t="s">
        <v>181</v>
      </c>
      <c r="B1" s="286"/>
      <c r="C1" s="286"/>
      <c r="D1" s="286"/>
      <c r="E1" s="286"/>
    </row>
    <row r="3" spans="1:25" s="176" customFormat="1">
      <c r="A3" s="177" t="s">
        <v>182</v>
      </c>
      <c r="B3" s="177" t="s">
        <v>183</v>
      </c>
      <c r="C3" s="287" t="s">
        <v>184</v>
      </c>
      <c r="D3" s="287"/>
      <c r="F3" s="178">
        <v>43101</v>
      </c>
      <c r="G3" s="179">
        <v>43159</v>
      </c>
      <c r="H3" s="179">
        <v>43190</v>
      </c>
      <c r="I3" s="179">
        <v>43220</v>
      </c>
      <c r="J3" s="179">
        <v>43251</v>
      </c>
      <c r="K3" s="179">
        <v>43281</v>
      </c>
      <c r="L3" s="179">
        <v>43312</v>
      </c>
      <c r="M3" s="179">
        <v>43343</v>
      </c>
      <c r="N3" s="179">
        <v>43373</v>
      </c>
      <c r="O3" s="179">
        <v>43404</v>
      </c>
      <c r="P3" s="179">
        <v>43434</v>
      </c>
      <c r="Q3" s="179">
        <v>43465</v>
      </c>
      <c r="S3" s="176" t="s">
        <v>185</v>
      </c>
    </row>
    <row r="4" spans="1:25" s="181" customFormat="1">
      <c r="A4" s="180"/>
      <c r="B4" s="180"/>
      <c r="C4" s="180"/>
      <c r="D4" s="180"/>
      <c r="F4" s="181">
        <v>1</v>
      </c>
      <c r="G4" s="181">
        <v>2</v>
      </c>
      <c r="H4" s="181">
        <v>3</v>
      </c>
      <c r="I4" s="181">
        <v>4</v>
      </c>
      <c r="J4" s="181">
        <v>5</v>
      </c>
      <c r="K4" s="181">
        <v>6</v>
      </c>
      <c r="L4" s="181">
        <v>7</v>
      </c>
      <c r="M4" s="181">
        <v>8</v>
      </c>
      <c r="N4" s="181">
        <v>9</v>
      </c>
      <c r="O4" s="181">
        <v>10</v>
      </c>
      <c r="P4" s="181">
        <v>11</v>
      </c>
      <c r="Q4" s="181">
        <v>12</v>
      </c>
      <c r="S4" s="182"/>
    </row>
    <row r="5" spans="1:25" ht="15" thickBot="1">
      <c r="C5" s="183"/>
      <c r="D5" s="183"/>
      <c r="E5" s="184" t="s">
        <v>186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4"/>
    </row>
    <row r="6" spans="1:25">
      <c r="C6" s="183"/>
      <c r="D6" s="183"/>
    </row>
    <row r="7" spans="1:25">
      <c r="C7" s="183"/>
      <c r="D7" s="183"/>
      <c r="E7" s="176" t="s">
        <v>187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8" spans="1:25">
      <c r="C8" s="183"/>
      <c r="D8" s="183"/>
      <c r="E8" s="175" t="s">
        <v>188</v>
      </c>
      <c r="F8" s="187">
        <v>1465.4</v>
      </c>
      <c r="G8" s="187">
        <v>1336.3</v>
      </c>
      <c r="H8" s="187">
        <v>1440.7</v>
      </c>
      <c r="I8" s="187">
        <v>1392.89</v>
      </c>
      <c r="J8" s="187">
        <v>1541.36</v>
      </c>
      <c r="K8" s="187">
        <v>1390.1299999999999</v>
      </c>
      <c r="L8" s="187">
        <v>1387.81</v>
      </c>
      <c r="M8" s="187">
        <v>1452.88</v>
      </c>
      <c r="N8" s="187">
        <v>1376.7199999999998</v>
      </c>
      <c r="O8" s="187">
        <v>1627.1999999999998</v>
      </c>
      <c r="P8" s="187">
        <v>1636.21</v>
      </c>
      <c r="Q8" s="187">
        <v>1501.49</v>
      </c>
      <c r="S8" s="188">
        <v>17549.089999999997</v>
      </c>
      <c r="V8" s="175">
        <v>4860.74</v>
      </c>
      <c r="W8" s="189">
        <v>2361932.0230999994</v>
      </c>
      <c r="X8" s="186">
        <v>-1718170.5564000001</v>
      </c>
    </row>
    <row r="9" spans="1:25">
      <c r="C9" s="183"/>
      <c r="D9" s="183"/>
      <c r="E9" s="175" t="s">
        <v>189</v>
      </c>
      <c r="F9" s="187">
        <v>935.07</v>
      </c>
      <c r="G9" s="187">
        <v>912.76</v>
      </c>
      <c r="H9" s="187">
        <v>811.57999999999981</v>
      </c>
      <c r="I9" s="187">
        <v>873.53</v>
      </c>
      <c r="J9" s="187">
        <v>829.18000000000006</v>
      </c>
      <c r="K9" s="187">
        <v>953.1400000000001</v>
      </c>
      <c r="L9" s="187">
        <v>870.4899999999999</v>
      </c>
      <c r="M9" s="187">
        <v>759.83</v>
      </c>
      <c r="N9" s="187">
        <v>764.16</v>
      </c>
      <c r="O9" s="187">
        <v>709.28</v>
      </c>
      <c r="P9" s="187">
        <v>538.55999999999995</v>
      </c>
      <c r="Q9" s="187">
        <v>622.00000000000011</v>
      </c>
      <c r="S9" s="190">
        <v>9579.58</v>
      </c>
      <c r="U9" s="175" t="s">
        <v>190</v>
      </c>
      <c r="V9" s="175">
        <v>11131.91</v>
      </c>
      <c r="W9" s="189">
        <v>1289315.6721999999</v>
      </c>
      <c r="X9" s="186" t="e">
        <v>#REF!</v>
      </c>
    </row>
    <row r="10" spans="1:25">
      <c r="C10" s="183"/>
      <c r="D10" s="183"/>
      <c r="E10" s="175" t="s">
        <v>191</v>
      </c>
      <c r="F10" s="187">
        <v>2076.3000000000002</v>
      </c>
      <c r="G10" s="187">
        <v>1749.5</v>
      </c>
      <c r="H10" s="187">
        <v>1945.4</v>
      </c>
      <c r="I10" s="187">
        <v>1954.7</v>
      </c>
      <c r="J10" s="187">
        <v>2074.4</v>
      </c>
      <c r="K10" s="187">
        <v>1912.8</v>
      </c>
      <c r="L10" s="187">
        <v>1989.6</v>
      </c>
      <c r="M10" s="187">
        <v>2031.3</v>
      </c>
      <c r="N10" s="187">
        <v>1734.1</v>
      </c>
      <c r="O10" s="187">
        <v>2076</v>
      </c>
      <c r="P10" s="187">
        <v>1946.1</v>
      </c>
      <c r="Q10" s="187">
        <v>1873</v>
      </c>
      <c r="S10" s="188">
        <v>23363.199999999997</v>
      </c>
      <c r="V10" s="175">
        <v>1745.87</v>
      </c>
      <c r="W10" s="189">
        <v>3144453.0879999995</v>
      </c>
    </row>
    <row r="11" spans="1:25">
      <c r="C11" s="183"/>
      <c r="D11" s="183"/>
      <c r="E11" s="175" t="s">
        <v>192</v>
      </c>
      <c r="F11" s="187">
        <v>679.72</v>
      </c>
      <c r="G11" s="187">
        <v>485.84</v>
      </c>
      <c r="H11" s="187">
        <v>560.82000000000005</v>
      </c>
      <c r="I11" s="187">
        <v>586.19999999999993</v>
      </c>
      <c r="J11" s="187">
        <v>524.11</v>
      </c>
      <c r="K11" s="187">
        <v>524.31999999999994</v>
      </c>
      <c r="L11" s="187">
        <v>500.58</v>
      </c>
      <c r="M11" s="187">
        <v>525.49</v>
      </c>
      <c r="N11" s="187">
        <v>465.90999999999997</v>
      </c>
      <c r="O11" s="187">
        <v>571.32000000000005</v>
      </c>
      <c r="P11" s="187">
        <v>555.47</v>
      </c>
      <c r="Q11" s="187">
        <v>580.38000000000011</v>
      </c>
      <c r="S11" s="190">
        <v>6560.16</v>
      </c>
      <c r="U11" s="175" t="s">
        <v>190</v>
      </c>
      <c r="V11" s="175">
        <v>6487.24</v>
      </c>
    </row>
    <row r="12" spans="1:25">
      <c r="C12" s="183"/>
      <c r="D12" s="183"/>
      <c r="E12" s="175" t="s">
        <v>193</v>
      </c>
      <c r="F12" s="187">
        <v>2395.5</v>
      </c>
      <c r="G12" s="187">
        <v>1922.4</v>
      </c>
      <c r="H12" s="187">
        <v>2595.8000000000002</v>
      </c>
      <c r="I12" s="187">
        <v>2925.3</v>
      </c>
      <c r="J12" s="187">
        <v>3899.3</v>
      </c>
      <c r="K12" s="187">
        <v>2997.6</v>
      </c>
      <c r="L12" s="187">
        <v>2786.8</v>
      </c>
      <c r="M12" s="187">
        <v>2501.1</v>
      </c>
      <c r="N12" s="187">
        <v>2239.8000000000002</v>
      </c>
      <c r="O12" s="187">
        <v>2646.1000000000004</v>
      </c>
      <c r="P12" s="187">
        <v>2872.4</v>
      </c>
      <c r="Q12" s="187">
        <v>2057</v>
      </c>
      <c r="S12" s="188">
        <v>31839.1</v>
      </c>
      <c r="V12" s="175">
        <v>5245.93</v>
      </c>
      <c r="W12" s="189">
        <v>4285224.4689999996</v>
      </c>
    </row>
    <row r="13" spans="1:25">
      <c r="C13" s="183"/>
      <c r="D13" s="183"/>
      <c r="E13" s="191" t="s">
        <v>194</v>
      </c>
      <c r="F13" s="192">
        <v>1249.4100000000001</v>
      </c>
      <c r="G13" s="192">
        <v>752.78</v>
      </c>
      <c r="H13" s="192">
        <v>1072.04</v>
      </c>
      <c r="I13" s="192">
        <v>1051.24</v>
      </c>
      <c r="J13" s="192">
        <v>1263.1200000000001</v>
      </c>
      <c r="K13" s="192">
        <v>1018.74</v>
      </c>
      <c r="L13" s="192">
        <v>1011.8</v>
      </c>
      <c r="M13" s="192">
        <v>883.31000000000006</v>
      </c>
      <c r="N13" s="192">
        <v>844.8900000000001</v>
      </c>
      <c r="O13" s="192">
        <v>962.5200000000001</v>
      </c>
      <c r="P13" s="192">
        <v>931.57</v>
      </c>
      <c r="Q13" s="192">
        <v>835.28000000000009</v>
      </c>
      <c r="R13" s="191"/>
      <c r="S13" s="193">
        <v>11876.7</v>
      </c>
      <c r="U13" s="175" t="s">
        <v>190</v>
      </c>
      <c r="V13" s="175">
        <v>6520.41</v>
      </c>
    </row>
    <row r="14" spans="1:25">
      <c r="C14" s="183"/>
      <c r="D14" s="183"/>
      <c r="E14" s="175" t="s">
        <v>185</v>
      </c>
      <c r="F14" s="186">
        <v>8801.4000000000015</v>
      </c>
      <c r="G14" s="186">
        <v>7159.579999999999</v>
      </c>
      <c r="H14" s="186">
        <v>8426.34</v>
      </c>
      <c r="I14" s="186">
        <v>8783.86</v>
      </c>
      <c r="J14" s="186">
        <v>10131.470000000001</v>
      </c>
      <c r="K14" s="186">
        <v>8796.73</v>
      </c>
      <c r="L14" s="186">
        <v>8547.08</v>
      </c>
      <c r="M14" s="186">
        <v>8153.9100000000008</v>
      </c>
      <c r="N14" s="186">
        <v>7425.58</v>
      </c>
      <c r="O14" s="186">
        <v>8592.42</v>
      </c>
      <c r="P14" s="186">
        <v>8480.31</v>
      </c>
      <c r="Q14" s="186">
        <v>7469.1500000000005</v>
      </c>
      <c r="S14" s="188">
        <v>100767.83</v>
      </c>
    </row>
    <row r="15" spans="1:25">
      <c r="C15" s="183"/>
      <c r="D15" s="183"/>
      <c r="F15" s="194">
        <v>1</v>
      </c>
      <c r="G15" s="194">
        <v>2</v>
      </c>
      <c r="H15" s="194">
        <v>3</v>
      </c>
      <c r="I15" s="194">
        <v>4</v>
      </c>
      <c r="J15" s="194">
        <v>5</v>
      </c>
      <c r="K15" s="194">
        <v>6</v>
      </c>
      <c r="L15" s="194">
        <v>7</v>
      </c>
      <c r="M15" s="194">
        <v>8</v>
      </c>
      <c r="N15" s="194">
        <v>9</v>
      </c>
      <c r="O15" s="194">
        <v>10</v>
      </c>
      <c r="P15" s="194">
        <v>11</v>
      </c>
      <c r="Q15" s="194">
        <v>12</v>
      </c>
    </row>
    <row r="16" spans="1:25">
      <c r="C16" s="183"/>
      <c r="D16" s="183"/>
      <c r="E16" s="176" t="s">
        <v>195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88"/>
      <c r="T16" s="195"/>
      <c r="U16" s="195"/>
      <c r="V16" s="195"/>
      <c r="W16" s="195"/>
      <c r="X16" s="195"/>
      <c r="Y16" s="195"/>
    </row>
    <row r="17" spans="1:25">
      <c r="A17" s="183" t="s">
        <v>196</v>
      </c>
      <c r="B17" s="183" t="s">
        <v>197</v>
      </c>
      <c r="C17" s="196">
        <v>20</v>
      </c>
      <c r="D17" s="196" t="s">
        <v>198</v>
      </c>
      <c r="E17" s="175" t="s">
        <v>199</v>
      </c>
      <c r="F17" s="187">
        <v>35.410000000000004</v>
      </c>
      <c r="G17" s="187">
        <v>34.65</v>
      </c>
      <c r="H17" s="187">
        <v>47.64</v>
      </c>
      <c r="I17" s="187">
        <v>33.760000000000005</v>
      </c>
      <c r="J17" s="187">
        <v>45.9</v>
      </c>
      <c r="K17" s="187">
        <v>45.33</v>
      </c>
      <c r="L17" s="187">
        <v>19.29</v>
      </c>
      <c r="M17" s="187">
        <v>37.660000000000004</v>
      </c>
      <c r="N17" s="187">
        <v>50.67</v>
      </c>
      <c r="O17" s="187">
        <v>46.44</v>
      </c>
      <c r="P17" s="187">
        <v>49.4</v>
      </c>
      <c r="Q17" s="187">
        <v>35.849999999999994</v>
      </c>
      <c r="R17" s="187"/>
      <c r="S17" s="190">
        <v>482</v>
      </c>
      <c r="T17" s="187"/>
      <c r="U17" s="187"/>
      <c r="V17" s="187"/>
      <c r="W17" s="187"/>
      <c r="X17" s="187"/>
      <c r="Y17" s="187"/>
    </row>
    <row r="18" spans="1:25">
      <c r="A18" s="183" t="s">
        <v>196</v>
      </c>
      <c r="B18" s="183" t="s">
        <v>197</v>
      </c>
      <c r="C18" s="196"/>
      <c r="D18" s="196" t="s">
        <v>200</v>
      </c>
      <c r="E18" s="175" t="s">
        <v>201</v>
      </c>
      <c r="F18" s="187">
        <v>1200.8899999999999</v>
      </c>
      <c r="G18" s="187">
        <v>1065.8999999999999</v>
      </c>
      <c r="H18" s="187">
        <v>1187.7599999999998</v>
      </c>
      <c r="I18" s="187">
        <v>1130.3100000000002</v>
      </c>
      <c r="J18" s="187">
        <v>1154.79</v>
      </c>
      <c r="K18" s="187">
        <v>1095.75</v>
      </c>
      <c r="L18" s="187">
        <v>1099.07</v>
      </c>
      <c r="M18" s="187">
        <v>1111.3399999999999</v>
      </c>
      <c r="N18" s="187">
        <v>976.08</v>
      </c>
      <c r="O18" s="187">
        <v>1085.01</v>
      </c>
      <c r="P18" s="187">
        <v>992.38</v>
      </c>
      <c r="Q18" s="187">
        <v>913.63</v>
      </c>
      <c r="R18" s="187"/>
      <c r="S18" s="188">
        <v>13012.909999999998</v>
      </c>
      <c r="T18" s="187"/>
      <c r="U18" s="187"/>
      <c r="V18" s="187"/>
      <c r="W18" s="187"/>
      <c r="X18" s="187"/>
      <c r="Y18" s="187"/>
    </row>
    <row r="19" spans="1:25" s="202" customFormat="1" outlineLevel="1">
      <c r="A19" s="197" t="s">
        <v>196</v>
      </c>
      <c r="B19" s="197" t="s">
        <v>197</v>
      </c>
      <c r="C19" s="198"/>
      <c r="D19" s="198"/>
      <c r="E19" s="198" t="s">
        <v>202</v>
      </c>
      <c r="F19" s="199">
        <v>1328.8400000000006</v>
      </c>
      <c r="G19" s="199">
        <v>1167.9599999999994</v>
      </c>
      <c r="H19" s="199">
        <v>1318.8800000000008</v>
      </c>
      <c r="I19" s="199">
        <v>1266.7300000000002</v>
      </c>
      <c r="J19" s="199">
        <v>1348.9699999999998</v>
      </c>
      <c r="K19" s="199">
        <v>1225.5130000000008</v>
      </c>
      <c r="L19" s="199">
        <v>1246.7899999999993</v>
      </c>
      <c r="M19" s="199">
        <v>1274.0599999999997</v>
      </c>
      <c r="N19" s="199">
        <v>1258.3399999999995</v>
      </c>
      <c r="O19" s="199">
        <v>1242.5500000000013</v>
      </c>
      <c r="P19" s="199">
        <v>1188.8500000000015</v>
      </c>
      <c r="Q19" s="199">
        <v>1046.7500000000002</v>
      </c>
      <c r="R19" s="199"/>
      <c r="S19" s="200">
        <v>1419.3230000000058</v>
      </c>
      <c r="T19" s="201"/>
      <c r="U19" s="201"/>
      <c r="V19" s="201"/>
      <c r="W19" s="201"/>
      <c r="X19" s="201"/>
      <c r="Y19" s="201"/>
    </row>
    <row r="20" spans="1:25">
      <c r="A20" s="183" t="s">
        <v>196</v>
      </c>
      <c r="B20" s="183" t="s">
        <v>203</v>
      </c>
      <c r="C20" s="183">
        <v>20</v>
      </c>
      <c r="D20" s="196" t="s">
        <v>198</v>
      </c>
      <c r="E20" s="175" t="s">
        <v>204</v>
      </c>
      <c r="F20" s="187">
        <v>342.19</v>
      </c>
      <c r="G20" s="187">
        <v>250.45999999999998</v>
      </c>
      <c r="H20" s="187">
        <v>382.06</v>
      </c>
      <c r="I20" s="187">
        <v>281.84999999999997</v>
      </c>
      <c r="J20" s="187">
        <v>295.52999999999997</v>
      </c>
      <c r="K20" s="187">
        <v>312.93</v>
      </c>
      <c r="L20" s="187">
        <v>355.54</v>
      </c>
      <c r="M20" s="187">
        <v>378.9</v>
      </c>
      <c r="N20" s="187">
        <v>343.98</v>
      </c>
      <c r="O20" s="187">
        <v>279.64</v>
      </c>
      <c r="P20" s="187">
        <v>268.18</v>
      </c>
      <c r="Q20" s="187">
        <v>314.91000000000003</v>
      </c>
      <c r="R20" s="187"/>
      <c r="S20" s="188">
        <v>3806.1699999999996</v>
      </c>
      <c r="T20" s="187"/>
      <c r="U20" s="203">
        <v>0.11113327995289234</v>
      </c>
      <c r="V20" s="187"/>
      <c r="W20" s="187"/>
      <c r="X20" s="187"/>
      <c r="Y20" s="187"/>
    </row>
    <row r="21" spans="1:25">
      <c r="A21" s="183" t="s">
        <v>196</v>
      </c>
      <c r="B21" s="183" t="s">
        <v>203</v>
      </c>
      <c r="C21" s="183"/>
      <c r="D21" s="196" t="s">
        <v>205</v>
      </c>
      <c r="E21" s="175" t="s">
        <v>206</v>
      </c>
      <c r="F21" s="187">
        <v>1215.5649999999998</v>
      </c>
      <c r="G21" s="187">
        <v>1033.8</v>
      </c>
      <c r="H21" s="187">
        <v>1017.2400000000002</v>
      </c>
      <c r="I21" s="187">
        <v>1219.5800000000002</v>
      </c>
      <c r="J21" s="187">
        <v>1394.39</v>
      </c>
      <c r="K21" s="187">
        <v>1209.6299999999999</v>
      </c>
      <c r="L21" s="187">
        <v>1152.96</v>
      </c>
      <c r="M21" s="187">
        <v>929.2299999999999</v>
      </c>
      <c r="N21" s="187">
        <v>1013.1399999999999</v>
      </c>
      <c r="O21" s="187">
        <v>1156.7000000000003</v>
      </c>
      <c r="P21" s="187">
        <v>1064.8699999999999</v>
      </c>
      <c r="Q21" s="187">
        <v>1064.1499999999999</v>
      </c>
      <c r="R21" s="187"/>
      <c r="S21" s="188">
        <v>13471.254999999999</v>
      </c>
      <c r="T21" s="187"/>
      <c r="U21" s="187"/>
      <c r="V21" s="187"/>
      <c r="W21" s="187"/>
      <c r="X21" s="187"/>
      <c r="Y21" s="187"/>
    </row>
    <row r="22" spans="1:25" s="202" customFormat="1" outlineLevel="1">
      <c r="A22" s="197" t="s">
        <v>196</v>
      </c>
      <c r="B22" s="204" t="s">
        <v>203</v>
      </c>
      <c r="C22" s="205" t="s">
        <v>207</v>
      </c>
      <c r="D22" s="198"/>
      <c r="E22" s="198" t="s">
        <v>208</v>
      </c>
      <c r="F22" s="199">
        <v>1432.0549999999998</v>
      </c>
      <c r="G22" s="199">
        <v>1166.8599999999983</v>
      </c>
      <c r="H22" s="199">
        <v>1279.9000000000015</v>
      </c>
      <c r="I22" s="199">
        <v>1365.495000000001</v>
      </c>
      <c r="J22" s="199">
        <v>1493.900000000001</v>
      </c>
      <c r="K22" s="199">
        <v>1421.4199999999989</v>
      </c>
      <c r="L22" s="199">
        <v>1364.3199999999995</v>
      </c>
      <c r="M22" s="199">
        <v>1161.2799999999993</v>
      </c>
      <c r="N22" s="199">
        <v>1112.7650000000001</v>
      </c>
      <c r="O22" s="199">
        <v>1283.0400000000018</v>
      </c>
      <c r="P22" s="199">
        <v>1232.149999999998</v>
      </c>
      <c r="Q22" s="199">
        <v>1136.0500000000013</v>
      </c>
      <c r="R22" s="206"/>
      <c r="S22" s="200">
        <v>-1828.1900000000005</v>
      </c>
      <c r="T22" s="201"/>
      <c r="U22" s="201"/>
      <c r="V22" s="201"/>
      <c r="W22" s="201"/>
      <c r="X22" s="201"/>
      <c r="Y22" s="201"/>
    </row>
    <row r="23" spans="1:25" s="202" customFormat="1" outlineLevel="1">
      <c r="A23" s="207">
        <v>6666666</v>
      </c>
      <c r="B23" s="208" t="s">
        <v>209</v>
      </c>
      <c r="C23" s="209"/>
      <c r="D23" s="209"/>
      <c r="E23" s="209" t="s">
        <v>210</v>
      </c>
      <c r="F23" s="210">
        <v>161.74901249999996</v>
      </c>
      <c r="G23" s="210">
        <v>161.74901249999996</v>
      </c>
      <c r="H23" s="210">
        <v>161.74901249999996</v>
      </c>
      <c r="I23" s="210">
        <v>161.74901249999996</v>
      </c>
      <c r="J23" s="210">
        <v>161.74901249999996</v>
      </c>
      <c r="K23" s="210">
        <v>161.74901249999996</v>
      </c>
      <c r="L23" s="210">
        <v>161.74901249999996</v>
      </c>
      <c r="M23" s="210">
        <v>161.74901249999996</v>
      </c>
      <c r="N23" s="210">
        <v>161.74901249999996</v>
      </c>
      <c r="O23" s="210">
        <v>161.74901249999996</v>
      </c>
      <c r="P23" s="210">
        <v>161.74901249999996</v>
      </c>
      <c r="Q23" s="210">
        <v>161.74901249999996</v>
      </c>
      <c r="R23" s="210"/>
      <c r="S23" s="211">
        <v>1940.9881499999997</v>
      </c>
      <c r="T23" s="212"/>
      <c r="U23" s="212"/>
      <c r="V23" s="212"/>
      <c r="W23" s="212"/>
      <c r="X23" s="212"/>
      <c r="Y23" s="212"/>
    </row>
    <row r="24" spans="1:25">
      <c r="A24" s="213"/>
      <c r="B24" s="213"/>
      <c r="C24" s="213"/>
      <c r="D24" s="213"/>
      <c r="E24" s="214" t="s">
        <v>211</v>
      </c>
      <c r="F24" s="215">
        <v>2490.8749999999982</v>
      </c>
      <c r="G24" s="215">
        <v>2114.7500000000009</v>
      </c>
      <c r="H24" s="215">
        <v>2324.3499999999995</v>
      </c>
      <c r="I24" s="215">
        <v>2386.3399999999997</v>
      </c>
      <c r="J24" s="215">
        <v>2457.3699999999963</v>
      </c>
      <c r="K24" s="215">
        <v>2362.44</v>
      </c>
      <c r="L24" s="215">
        <v>2192.6599999999994</v>
      </c>
      <c r="M24" s="215">
        <v>2086.3300000000013</v>
      </c>
      <c r="N24" s="215">
        <v>1971.8299999999995</v>
      </c>
      <c r="O24" s="215">
        <v>2264.4100000000017</v>
      </c>
      <c r="P24" s="215">
        <v>2178.049999999997</v>
      </c>
      <c r="Q24" s="215">
        <v>1835.1100000000013</v>
      </c>
      <c r="R24" s="215"/>
      <c r="S24" s="216">
        <v>26664.514999999992</v>
      </c>
      <c r="T24" s="217"/>
      <c r="U24" s="217"/>
      <c r="V24" s="217"/>
      <c r="W24" s="217"/>
      <c r="X24" s="217"/>
      <c r="Y24" s="217"/>
    </row>
    <row r="25" spans="1:25">
      <c r="C25" s="183"/>
      <c r="D25" s="183"/>
      <c r="E25" s="218" t="s">
        <v>212</v>
      </c>
      <c r="F25" s="219">
        <v>3.7661374647464108E-2</v>
      </c>
      <c r="G25" s="219">
        <v>-5.9718282304606851E-2</v>
      </c>
      <c r="H25" s="219">
        <v>3.1998685776191138E-2</v>
      </c>
      <c r="I25" s="219">
        <v>5.2911640384394554E-2</v>
      </c>
      <c r="J25" s="219">
        <v>3.6628785002571718E-2</v>
      </c>
      <c r="K25" s="219">
        <v>8.1808754432908248E-3</v>
      </c>
      <c r="L25" s="219">
        <v>-2.9066111676925299E-2</v>
      </c>
      <c r="M25" s="219">
        <v>-5.7115482824228514E-2</v>
      </c>
      <c r="N25" s="219">
        <v>-7.8962856395501047E-2</v>
      </c>
      <c r="O25" s="219">
        <v>-3.0845545435868482E-2</v>
      </c>
      <c r="P25" s="219">
        <v>1.5082054654040888E-3</v>
      </c>
      <c r="Q25" s="219">
        <v>-0.13580473654220127</v>
      </c>
      <c r="R25" s="219"/>
      <c r="S25" s="219">
        <v>-1.7109390176518247E-2</v>
      </c>
      <c r="T25" s="217"/>
      <c r="U25" s="220"/>
      <c r="V25" s="217"/>
      <c r="W25" s="217"/>
      <c r="X25" s="217"/>
      <c r="Y25" s="217"/>
    </row>
    <row r="26" spans="1:25">
      <c r="C26" s="183"/>
      <c r="D26" s="183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21"/>
      <c r="T26" s="217"/>
      <c r="U26" s="217"/>
      <c r="V26" s="217"/>
      <c r="W26" s="217"/>
      <c r="X26" s="217"/>
      <c r="Y26" s="217"/>
    </row>
    <row r="27" spans="1:25">
      <c r="C27" s="183"/>
      <c r="D27" s="183"/>
      <c r="E27" s="175" t="s">
        <v>213</v>
      </c>
      <c r="F27" s="217">
        <v>35.410000000000004</v>
      </c>
      <c r="G27" s="217">
        <v>34.65</v>
      </c>
      <c r="H27" s="217">
        <v>47.64</v>
      </c>
      <c r="I27" s="217">
        <v>33.760000000000005</v>
      </c>
      <c r="J27" s="217">
        <v>45.9</v>
      </c>
      <c r="K27" s="217">
        <v>45.33</v>
      </c>
      <c r="L27" s="217">
        <v>19.29</v>
      </c>
      <c r="M27" s="217">
        <v>37.660000000000004</v>
      </c>
      <c r="N27" s="217">
        <v>50.67</v>
      </c>
      <c r="O27" s="217">
        <v>46.44</v>
      </c>
      <c r="P27" s="217">
        <v>49.4</v>
      </c>
      <c r="Q27" s="217">
        <v>35.849999999999994</v>
      </c>
      <c r="R27" s="217"/>
      <c r="S27" s="188">
        <v>482</v>
      </c>
      <c r="T27" s="217"/>
      <c r="U27" s="217"/>
      <c r="V27" s="217">
        <v>67875.239999999991</v>
      </c>
      <c r="W27" s="217"/>
      <c r="X27" s="217"/>
      <c r="Y27" s="217"/>
    </row>
    <row r="28" spans="1:25">
      <c r="C28" s="183"/>
      <c r="D28" s="183"/>
      <c r="E28" s="175" t="s">
        <v>214</v>
      </c>
      <c r="F28" s="217">
        <v>2455.4649999999983</v>
      </c>
      <c r="G28" s="217">
        <v>2080.1000000000008</v>
      </c>
      <c r="H28" s="217">
        <v>2276.7099999999996</v>
      </c>
      <c r="I28" s="217">
        <v>2352.5799999999995</v>
      </c>
      <c r="J28" s="217">
        <v>2411.4699999999962</v>
      </c>
      <c r="K28" s="217">
        <v>2317.11</v>
      </c>
      <c r="L28" s="217">
        <v>2173.3699999999994</v>
      </c>
      <c r="M28" s="217">
        <v>2048.6700000000014</v>
      </c>
      <c r="N28" s="217">
        <v>1921.1599999999994</v>
      </c>
      <c r="O28" s="217">
        <v>2217.9700000000016</v>
      </c>
      <c r="P28" s="217">
        <v>2128.6499999999969</v>
      </c>
      <c r="Q28" s="217">
        <v>1799.2600000000014</v>
      </c>
      <c r="R28" s="217"/>
      <c r="S28" s="188">
        <v>26182.514999999996</v>
      </c>
      <c r="T28" s="217"/>
      <c r="U28" s="217"/>
      <c r="V28" s="217"/>
      <c r="W28" s="217"/>
      <c r="X28" s="217"/>
      <c r="Y28" s="217"/>
    </row>
    <row r="29" spans="1:25">
      <c r="A29" s="183" t="s">
        <v>196</v>
      </c>
      <c r="C29" s="183"/>
      <c r="D29" s="183"/>
      <c r="E29" s="198" t="s">
        <v>215</v>
      </c>
      <c r="F29" s="222">
        <v>2490.8749999999982</v>
      </c>
      <c r="G29" s="222">
        <v>2114.7500000000009</v>
      </c>
      <c r="H29" s="222">
        <v>2324.3499999999995</v>
      </c>
      <c r="I29" s="222">
        <v>2386.3399999999997</v>
      </c>
      <c r="J29" s="222">
        <v>2457.3699999999963</v>
      </c>
      <c r="K29" s="222">
        <v>2362.44</v>
      </c>
      <c r="L29" s="222">
        <v>2192.6599999999994</v>
      </c>
      <c r="M29" s="222">
        <v>2086.3300000000013</v>
      </c>
      <c r="N29" s="222">
        <v>1971.8299999999995</v>
      </c>
      <c r="O29" s="222">
        <v>2264.4100000000017</v>
      </c>
      <c r="P29" s="222">
        <v>2178.049999999997</v>
      </c>
      <c r="Q29" s="222">
        <v>1835.1100000000013</v>
      </c>
      <c r="R29" s="222"/>
      <c r="S29" s="223">
        <v>26664.514999999992</v>
      </c>
      <c r="T29" s="217"/>
      <c r="U29" s="217"/>
      <c r="V29" s="217"/>
      <c r="W29" s="217"/>
      <c r="X29" s="217"/>
      <c r="Y29" s="217"/>
    </row>
    <row r="30" spans="1:25">
      <c r="C30" s="183"/>
      <c r="D30" s="183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188"/>
      <c r="T30" s="217"/>
      <c r="U30" s="217"/>
      <c r="V30" s="217"/>
      <c r="W30" s="217"/>
      <c r="X30" s="217"/>
      <c r="Y30" s="217"/>
    </row>
    <row r="31" spans="1:25" ht="15" thickBot="1">
      <c r="C31" s="183"/>
      <c r="D31" s="183"/>
      <c r="E31" s="176" t="s">
        <v>15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188"/>
      <c r="T31" s="217"/>
      <c r="U31" s="217"/>
      <c r="V31" s="217"/>
      <c r="W31" s="217"/>
      <c r="X31" s="217"/>
      <c r="Y31" s="217"/>
    </row>
    <row r="32" spans="1:25" ht="15" thickBot="1">
      <c r="A32" s="183" t="s">
        <v>216</v>
      </c>
      <c r="B32" s="183" t="s">
        <v>197</v>
      </c>
      <c r="C32" s="183"/>
      <c r="D32" s="183" t="s">
        <v>198</v>
      </c>
      <c r="E32" s="175" t="s">
        <v>199</v>
      </c>
      <c r="F32" s="224">
        <v>56.738939771668015</v>
      </c>
      <c r="G32" s="224">
        <v>40.339999999999996</v>
      </c>
      <c r="H32" s="224">
        <v>57.906826413463719</v>
      </c>
      <c r="I32" s="224">
        <v>52.627695938805203</v>
      </c>
      <c r="J32" s="224">
        <v>59.196358635149117</v>
      </c>
      <c r="K32" s="224">
        <v>41.948900723141456</v>
      </c>
      <c r="L32" s="224">
        <v>33.901281120170204</v>
      </c>
      <c r="M32" s="224">
        <v>38.950276249850766</v>
      </c>
      <c r="N32" s="224">
        <v>72.115859938490715</v>
      </c>
      <c r="O32" s="224">
        <v>80.362757453450286</v>
      </c>
      <c r="P32" s="224">
        <v>87.469520691306897</v>
      </c>
      <c r="Q32" s="224">
        <v>76.887859735687726</v>
      </c>
      <c r="R32" s="217"/>
      <c r="S32" s="258">
        <v>698.44627667118414</v>
      </c>
      <c r="T32" s="217"/>
      <c r="U32" s="217"/>
      <c r="V32" s="217">
        <v>98355.204680836148</v>
      </c>
      <c r="W32" s="217" t="s">
        <v>217</v>
      </c>
      <c r="X32" s="217"/>
      <c r="Y32" s="217"/>
    </row>
    <row r="33" spans="1:25">
      <c r="D33" s="183" t="s">
        <v>200</v>
      </c>
      <c r="E33" s="175" t="s">
        <v>201</v>
      </c>
      <c r="F33" s="217">
        <v>2019.5110602283316</v>
      </c>
      <c r="G33" s="217">
        <v>1709.16</v>
      </c>
      <c r="H33" s="217">
        <v>1887.5231735865352</v>
      </c>
      <c r="I33" s="217">
        <v>1902.0223040611943</v>
      </c>
      <c r="J33" s="217">
        <v>2015.2336413648502</v>
      </c>
      <c r="K33" s="217">
        <v>1870.8310992768597</v>
      </c>
      <c r="L33" s="217">
        <v>1920.0787188798295</v>
      </c>
      <c r="M33" s="217">
        <v>1957.9297237501489</v>
      </c>
      <c r="N33" s="217">
        <v>1661.9641400615078</v>
      </c>
      <c r="O33" s="217">
        <v>1962.5372425465507</v>
      </c>
      <c r="P33" s="217">
        <v>1942.8904793086936</v>
      </c>
      <c r="Q33" s="217">
        <v>1711.8421402643112</v>
      </c>
      <c r="R33" s="217"/>
      <c r="S33" s="188">
        <v>22561.523723328814</v>
      </c>
      <c r="T33" s="217"/>
      <c r="U33" s="217"/>
      <c r="V33" s="217"/>
      <c r="W33" s="217"/>
      <c r="X33" s="217"/>
      <c r="Y33" s="217"/>
    </row>
    <row r="34" spans="1:25" s="202" customFormat="1" outlineLevel="1">
      <c r="A34" s="196" t="s">
        <v>216</v>
      </c>
      <c r="B34" s="196" t="s">
        <v>197</v>
      </c>
      <c r="C34" s="198"/>
      <c r="D34" s="198"/>
      <c r="E34" s="225" t="s">
        <v>218</v>
      </c>
      <c r="F34" s="226">
        <v>2076.2499999999995</v>
      </c>
      <c r="G34" s="226">
        <v>1749.5</v>
      </c>
      <c r="H34" s="226">
        <v>1945.4299999999989</v>
      </c>
      <c r="I34" s="226">
        <v>1954.6499999999994</v>
      </c>
      <c r="J34" s="226">
        <v>2074.4299999999994</v>
      </c>
      <c r="K34" s="226">
        <v>1912.7800000000011</v>
      </c>
      <c r="L34" s="226">
        <v>1953.9799999999996</v>
      </c>
      <c r="M34" s="226">
        <v>1996.8799999999997</v>
      </c>
      <c r="N34" s="226">
        <v>1734.0799999999986</v>
      </c>
      <c r="O34" s="226">
        <v>2042.900000000001</v>
      </c>
      <c r="P34" s="226">
        <v>2030.3600000000004</v>
      </c>
      <c r="Q34" s="226">
        <v>1788.7299999999989</v>
      </c>
      <c r="R34" s="226"/>
      <c r="S34" s="200">
        <v>0</v>
      </c>
      <c r="T34" s="212"/>
      <c r="U34" s="212"/>
      <c r="V34" s="212"/>
      <c r="W34" s="212"/>
      <c r="X34" s="212"/>
      <c r="Y34" s="212"/>
    </row>
    <row r="35" spans="1:25">
      <c r="C35" s="183"/>
      <c r="D35" s="183" t="s">
        <v>198</v>
      </c>
      <c r="E35" s="175" t="s">
        <v>219</v>
      </c>
      <c r="F35" s="217">
        <v>26.327479783696248</v>
      </c>
      <c r="G35" s="217">
        <v>18.950000000000003</v>
      </c>
      <c r="H35" s="217">
        <v>21.912095564428991</v>
      </c>
      <c r="I35" s="217">
        <v>23.014534014750652</v>
      </c>
      <c r="J35" s="217">
        <v>23.820344230128192</v>
      </c>
      <c r="K35" s="217">
        <v>21.395502941583821</v>
      </c>
      <c r="L35" s="217">
        <v>16.926548454415194</v>
      </c>
      <c r="M35" s="217">
        <v>19.948663534939826</v>
      </c>
      <c r="N35" s="217">
        <v>16.844337462022786</v>
      </c>
      <c r="O35" s="217">
        <v>20.353138218764776</v>
      </c>
      <c r="P35" s="217">
        <v>18.809940162979004</v>
      </c>
      <c r="Q35" s="217">
        <v>20.509604315217384</v>
      </c>
      <c r="R35" s="217"/>
      <c r="S35" s="188">
        <v>248.81218868292692</v>
      </c>
      <c r="T35" s="217"/>
      <c r="U35" s="227">
        <v>4.3730507582286693E-2</v>
      </c>
      <c r="V35" s="217"/>
      <c r="W35" s="217"/>
      <c r="X35" s="217"/>
      <c r="Y35" s="217"/>
    </row>
    <row r="36" spans="1:25">
      <c r="D36" s="183" t="s">
        <v>200</v>
      </c>
      <c r="E36" s="175" t="s">
        <v>206</v>
      </c>
      <c r="F36" s="217">
        <v>664.82304591260561</v>
      </c>
      <c r="G36" s="217">
        <v>485.58</v>
      </c>
      <c r="H36" s="217">
        <v>546.55918102474209</v>
      </c>
      <c r="I36" s="217">
        <v>553.02201716753757</v>
      </c>
      <c r="J36" s="217">
        <v>527.61342491838275</v>
      </c>
      <c r="K36" s="217">
        <v>519.26814411194448</v>
      </c>
      <c r="L36" s="217">
        <v>497.5730643877456</v>
      </c>
      <c r="M36" s="217">
        <v>529.19391943278174</v>
      </c>
      <c r="N36" s="217">
        <v>467.34179053567721</v>
      </c>
      <c r="O36" s="217">
        <v>567.81803097127874</v>
      </c>
      <c r="P36" s="217">
        <v>570.03243556180962</v>
      </c>
      <c r="Q36" s="217">
        <v>568.7044718444655</v>
      </c>
      <c r="R36" s="217"/>
      <c r="S36" s="188">
        <v>6497.5295258689712</v>
      </c>
      <c r="T36" s="217"/>
      <c r="U36" s="217"/>
      <c r="V36" s="217"/>
      <c r="W36" s="217"/>
      <c r="X36" s="217"/>
      <c r="Y36" s="217"/>
    </row>
    <row r="37" spans="1:25" s="202" customFormat="1" outlineLevel="1">
      <c r="A37" s="197" t="s">
        <v>216</v>
      </c>
      <c r="B37" s="228" t="s">
        <v>203</v>
      </c>
      <c r="C37" s="205" t="s">
        <v>207</v>
      </c>
      <c r="D37" s="198"/>
      <c r="E37" s="225" t="s">
        <v>220</v>
      </c>
      <c r="F37" s="226">
        <v>679.21</v>
      </c>
      <c r="G37" s="226">
        <v>483.9500000000001</v>
      </c>
      <c r="H37" s="226">
        <v>567.73000000000013</v>
      </c>
      <c r="I37" s="226">
        <v>561.09</v>
      </c>
      <c r="J37" s="226">
        <v>519.30999999999995</v>
      </c>
      <c r="K37" s="226">
        <v>519.26999999999987</v>
      </c>
      <c r="L37" s="226">
        <v>497.31999999999994</v>
      </c>
      <c r="M37" s="226">
        <v>521.19000000000005</v>
      </c>
      <c r="N37" s="226">
        <v>466.11000000000024</v>
      </c>
      <c r="O37" s="226">
        <v>574.46000000000026</v>
      </c>
      <c r="P37" s="226">
        <v>583.15000000000009</v>
      </c>
      <c r="Q37" s="226">
        <v>549.2399999999999</v>
      </c>
      <c r="R37" s="226"/>
      <c r="S37" s="200">
        <v>-224.31171455189744</v>
      </c>
      <c r="T37" s="212"/>
      <c r="U37" s="212"/>
      <c r="V37" s="212"/>
      <c r="W37" s="212"/>
      <c r="X37" s="212"/>
      <c r="Y37" s="212"/>
    </row>
    <row r="38" spans="1:25" outlineLevel="1">
      <c r="C38" s="183"/>
      <c r="D38" s="183"/>
      <c r="E38" s="229" t="s">
        <v>221</v>
      </c>
      <c r="F38" s="230">
        <v>2755.4599999999996</v>
      </c>
      <c r="G38" s="230">
        <v>2233.4499999999994</v>
      </c>
      <c r="H38" s="230">
        <v>2513.1600000000008</v>
      </c>
      <c r="I38" s="230">
        <v>2515.7399999999998</v>
      </c>
      <c r="J38" s="230">
        <v>2593.7399999999984</v>
      </c>
      <c r="K38" s="230">
        <v>2432.0499999999997</v>
      </c>
      <c r="L38" s="230">
        <v>2451.2999999999979</v>
      </c>
      <c r="M38" s="230">
        <v>2518.0699999999983</v>
      </c>
      <c r="N38" s="230">
        <v>2200.1899999999969</v>
      </c>
      <c r="O38" s="230">
        <v>2617.3599999999988</v>
      </c>
      <c r="P38" s="230">
        <v>2613.5099999999989</v>
      </c>
      <c r="Q38" s="230">
        <v>2337.9699999999984</v>
      </c>
      <c r="R38" s="230"/>
      <c r="S38" s="231">
        <v>29781.999999999985</v>
      </c>
      <c r="T38" s="217"/>
      <c r="U38" s="217"/>
      <c r="V38" s="217"/>
      <c r="W38" s="217"/>
      <c r="X38" s="217"/>
      <c r="Y38" s="217"/>
    </row>
    <row r="39" spans="1:25">
      <c r="A39" s="213"/>
      <c r="B39" s="213"/>
      <c r="C39" s="213"/>
      <c r="D39" s="213"/>
      <c r="E39" s="214" t="s">
        <v>222</v>
      </c>
      <c r="F39" s="215">
        <v>2767.4005256963014</v>
      </c>
      <c r="G39" s="215">
        <v>2254.0300000000002</v>
      </c>
      <c r="H39" s="215">
        <v>2513.9012765891698</v>
      </c>
      <c r="I39" s="215">
        <v>2530.6865511822875</v>
      </c>
      <c r="J39" s="215">
        <v>2625.8637691485105</v>
      </c>
      <c r="K39" s="215">
        <v>2453.4436470535293</v>
      </c>
      <c r="L39" s="215">
        <v>2468.4796128421603</v>
      </c>
      <c r="M39" s="215">
        <v>2546.0225829677211</v>
      </c>
      <c r="N39" s="215">
        <v>2218.2661279976987</v>
      </c>
      <c r="O39" s="215">
        <v>2631.0711691900447</v>
      </c>
      <c r="P39" s="215">
        <v>2619.2023757247889</v>
      </c>
      <c r="Q39" s="215">
        <v>2377.9440761596816</v>
      </c>
      <c r="R39" s="215"/>
      <c r="S39" s="215">
        <v>30006.311714551899</v>
      </c>
      <c r="T39" s="217"/>
      <c r="U39" s="217"/>
      <c r="V39" s="217"/>
      <c r="W39" s="217"/>
      <c r="X39" s="217"/>
      <c r="Y39" s="217"/>
    </row>
    <row r="40" spans="1:25">
      <c r="C40" s="183"/>
      <c r="D40" s="183"/>
      <c r="E40" s="218" t="s">
        <v>212</v>
      </c>
      <c r="F40" s="219">
        <v>4.1293334940606385E-3</v>
      </c>
      <c r="G40" s="219">
        <v>8.3611441659880992E-3</v>
      </c>
      <c r="H40" s="219">
        <v>3.0648852012871153E-3</v>
      </c>
      <c r="I40" s="219">
        <v>-4.0196185673235796E-3</v>
      </c>
      <c r="J40" s="219">
        <v>1.0526713058064185E-2</v>
      </c>
      <c r="K40" s="219">
        <v>6.6979250318119909E-3</v>
      </c>
      <c r="L40" s="219">
        <v>-8.7143849672872697E-3</v>
      </c>
      <c r="M40" s="219">
        <v>-4.2113028572072775E-3</v>
      </c>
      <c r="N40" s="219">
        <v>8.2982022798527844E-3</v>
      </c>
      <c r="O40" s="219">
        <v>-6.1378415945013698E-3</v>
      </c>
      <c r="P40" s="219">
        <v>4.7023419582417958E-2</v>
      </c>
      <c r="Q40" s="219">
        <v>-3.0747753646120257E-2</v>
      </c>
      <c r="R40" s="217"/>
      <c r="S40" s="219">
        <v>2.7721390429384929E-3</v>
      </c>
      <c r="T40" s="217"/>
      <c r="U40" s="217"/>
      <c r="V40" s="217"/>
      <c r="W40" s="217"/>
      <c r="X40" s="217"/>
      <c r="Y40" s="217"/>
    </row>
    <row r="41" spans="1:25">
      <c r="C41" s="183"/>
      <c r="D41" s="183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21"/>
      <c r="T41" s="217"/>
      <c r="U41" s="217"/>
      <c r="V41" s="217"/>
      <c r="W41" s="217"/>
      <c r="X41" s="217"/>
      <c r="Y41" s="217"/>
    </row>
    <row r="42" spans="1:25" ht="15" thickBot="1">
      <c r="C42" s="183"/>
      <c r="D42" s="183"/>
      <c r="E42" s="176" t="s">
        <v>14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188"/>
      <c r="T42" s="217"/>
      <c r="U42" s="217"/>
      <c r="V42" s="217"/>
      <c r="W42" s="217"/>
      <c r="X42" s="217"/>
      <c r="Y42" s="217"/>
    </row>
    <row r="43" spans="1:25" ht="15" thickBot="1">
      <c r="A43" s="183" t="s">
        <v>198</v>
      </c>
      <c r="B43" s="183" t="s">
        <v>197</v>
      </c>
      <c r="C43" s="183"/>
      <c r="D43" s="183" t="s">
        <v>198</v>
      </c>
      <c r="E43" s="175" t="s">
        <v>199</v>
      </c>
      <c r="F43" s="217">
        <v>333.7530300585625</v>
      </c>
      <c r="G43" s="217">
        <v>241.89</v>
      </c>
      <c r="H43" s="217">
        <v>318.69371649341997</v>
      </c>
      <c r="I43" s="217">
        <v>300.65454920039502</v>
      </c>
      <c r="J43" s="217">
        <v>327.11025173079304</v>
      </c>
      <c r="K43" s="217">
        <v>303.91674694213827</v>
      </c>
      <c r="L43" s="217">
        <v>345.93119599989842</v>
      </c>
      <c r="M43" s="217">
        <v>341.27570224059531</v>
      </c>
      <c r="N43" s="217">
        <v>317.60268064133834</v>
      </c>
      <c r="O43" s="217">
        <v>317.60268064133834</v>
      </c>
      <c r="P43" s="217">
        <v>332.09110286741276</v>
      </c>
      <c r="Q43" s="217">
        <v>285.56215082073584</v>
      </c>
      <c r="R43" s="217"/>
      <c r="S43" s="258">
        <v>3766.0838076366281</v>
      </c>
      <c r="T43" s="217"/>
      <c r="U43" s="232">
        <v>4946.5300843078121</v>
      </c>
      <c r="V43" s="217">
        <v>530339.92179138993</v>
      </c>
      <c r="W43" s="217">
        <v>4464.5300843078121</v>
      </c>
      <c r="X43" s="217"/>
      <c r="Y43" s="217"/>
    </row>
    <row r="44" spans="1:25">
      <c r="A44" s="183" t="s">
        <v>198</v>
      </c>
      <c r="B44" s="183" t="s">
        <v>207</v>
      </c>
      <c r="D44" s="183" t="s">
        <v>200</v>
      </c>
      <c r="E44" s="175" t="s">
        <v>201</v>
      </c>
      <c r="F44" s="217">
        <v>1146.7169699414371</v>
      </c>
      <c r="G44" s="217">
        <v>894.5400000000003</v>
      </c>
      <c r="H44" s="217">
        <v>1014.1962835065797</v>
      </c>
      <c r="I44" s="217">
        <v>983.51545079960511</v>
      </c>
      <c r="J44" s="217">
        <v>1180.8397482692076</v>
      </c>
      <c r="K44" s="217">
        <v>1060.3932530578604</v>
      </c>
      <c r="L44" s="217">
        <v>1130.3788040001011</v>
      </c>
      <c r="M44" s="217">
        <v>1044.5642977594036</v>
      </c>
      <c r="N44" s="217">
        <v>886.03731935866085</v>
      </c>
      <c r="O44" s="217">
        <v>1033.5473193586613</v>
      </c>
      <c r="P44" s="217">
        <v>1082.7288971325859</v>
      </c>
      <c r="Q44" s="217">
        <v>899.82784917926517</v>
      </c>
      <c r="R44" s="217"/>
      <c r="S44" s="188">
        <v>12357.286192363368</v>
      </c>
      <c r="T44" s="217"/>
      <c r="U44" s="217"/>
      <c r="V44" s="217"/>
      <c r="W44" s="217"/>
      <c r="X44" s="217"/>
      <c r="Y44" s="217"/>
    </row>
    <row r="45" spans="1:25" s="202" customFormat="1" outlineLevel="1">
      <c r="A45" s="196" t="s">
        <v>198</v>
      </c>
      <c r="B45" s="196" t="s">
        <v>197</v>
      </c>
      <c r="C45" s="198"/>
      <c r="D45" s="183"/>
      <c r="E45" s="225" t="s">
        <v>223</v>
      </c>
      <c r="F45" s="226">
        <v>1480.4699999999996</v>
      </c>
      <c r="G45" s="226">
        <v>1136.4300000000003</v>
      </c>
      <c r="H45" s="226">
        <v>1332.8899999999996</v>
      </c>
      <c r="I45" s="226">
        <v>1284.17</v>
      </c>
      <c r="J45" s="226">
        <v>1507.9500000000007</v>
      </c>
      <c r="K45" s="226">
        <v>1364.3099999999988</v>
      </c>
      <c r="L45" s="226">
        <v>1476.3099999999995</v>
      </c>
      <c r="M45" s="226">
        <v>1385.839999999999</v>
      </c>
      <c r="N45" s="226">
        <v>1203.6399999999992</v>
      </c>
      <c r="O45" s="226">
        <v>1351.1499999999996</v>
      </c>
      <c r="P45" s="226">
        <v>1414.8199999999986</v>
      </c>
      <c r="Q45" s="226">
        <v>1185.390000000001</v>
      </c>
      <c r="R45" s="226"/>
      <c r="S45" s="200">
        <v>0</v>
      </c>
      <c r="T45" s="212"/>
      <c r="U45" s="212"/>
      <c r="V45" s="212"/>
      <c r="W45" s="212"/>
      <c r="X45" s="212"/>
      <c r="Y45" s="212"/>
    </row>
    <row r="46" spans="1:25">
      <c r="A46" s="183" t="s">
        <v>198</v>
      </c>
      <c r="B46" s="183" t="s">
        <v>207</v>
      </c>
      <c r="C46" s="183"/>
      <c r="D46" s="183" t="s">
        <v>198</v>
      </c>
      <c r="E46" s="175" t="s">
        <v>224</v>
      </c>
      <c r="F46" s="217">
        <v>147.34435799599862</v>
      </c>
      <c r="G46" s="217">
        <v>161.58999999999997</v>
      </c>
      <c r="H46" s="217">
        <v>199.33370439963699</v>
      </c>
      <c r="I46" s="217">
        <v>227.12746162801608</v>
      </c>
      <c r="J46" s="217">
        <v>312.40233221790197</v>
      </c>
      <c r="K46" s="217">
        <v>202.58696001384186</v>
      </c>
      <c r="L46" s="217">
        <v>213.44595815953625</v>
      </c>
      <c r="M46" s="217">
        <v>174.85600371588782</v>
      </c>
      <c r="N46" s="217">
        <v>134.48259513680324</v>
      </c>
      <c r="O46" s="217">
        <v>207.64308086226461</v>
      </c>
      <c r="P46" s="217">
        <v>246.34888903575293</v>
      </c>
      <c r="Q46" s="217">
        <v>131.51813149061934</v>
      </c>
      <c r="R46" s="217"/>
      <c r="S46" s="188">
        <v>2358.67947465626</v>
      </c>
      <c r="T46" s="217"/>
      <c r="U46" s="220">
        <v>0.15022622817594336</v>
      </c>
      <c r="V46" s="217"/>
      <c r="W46" s="217"/>
      <c r="X46" s="217"/>
      <c r="Y46" s="217"/>
    </row>
    <row r="47" spans="1:25">
      <c r="A47" s="175"/>
      <c r="B47" s="175"/>
      <c r="D47" s="183" t="s">
        <v>200</v>
      </c>
      <c r="E47" s="175" t="s">
        <v>225</v>
      </c>
      <c r="F47" s="217">
        <v>767.68564200400158</v>
      </c>
      <c r="G47" s="217">
        <v>624.3900000000001</v>
      </c>
      <c r="H47" s="217">
        <v>1063.5162956003628</v>
      </c>
      <c r="I47" s="217">
        <v>1413.9625383719838</v>
      </c>
      <c r="J47" s="217">
        <v>2078.907667782099</v>
      </c>
      <c r="K47" s="217">
        <v>1430.7130399861578</v>
      </c>
      <c r="L47" s="217">
        <v>1082.3540418404648</v>
      </c>
      <c r="M47" s="217">
        <v>940.43399628411214</v>
      </c>
      <c r="N47" s="217">
        <v>901.7074048631971</v>
      </c>
      <c r="O47" s="217">
        <v>1087.2769191377356</v>
      </c>
      <c r="P47" s="217">
        <v>1309.6111109642452</v>
      </c>
      <c r="Q47" s="217">
        <v>641.61186850938088</v>
      </c>
      <c r="R47" s="217"/>
      <c r="S47" s="188">
        <v>13342.170525343738</v>
      </c>
      <c r="T47" s="217"/>
      <c r="U47" s="220">
        <v>0.84977377182405656</v>
      </c>
      <c r="V47" s="217"/>
      <c r="W47" s="217"/>
      <c r="X47" s="217"/>
      <c r="Y47" s="217"/>
    </row>
    <row r="48" spans="1:25" s="202" customFormat="1" outlineLevel="1">
      <c r="A48" s="183" t="s">
        <v>198</v>
      </c>
      <c r="B48" s="196" t="s">
        <v>207</v>
      </c>
      <c r="C48" s="198"/>
      <c r="D48" s="183"/>
      <c r="E48" s="225" t="s">
        <v>226</v>
      </c>
      <c r="F48" s="226">
        <v>915.0300000000002</v>
      </c>
      <c r="G48" s="226">
        <v>785.98000000000013</v>
      </c>
      <c r="H48" s="226">
        <v>1262.8499999999999</v>
      </c>
      <c r="I48" s="226">
        <v>1641.09</v>
      </c>
      <c r="J48" s="226">
        <v>2391.3100000000009</v>
      </c>
      <c r="K48" s="226">
        <v>1633.2999999999997</v>
      </c>
      <c r="L48" s="226">
        <v>1295.8000000000011</v>
      </c>
      <c r="M48" s="226">
        <v>1115.29</v>
      </c>
      <c r="N48" s="226">
        <v>1036.1900000000003</v>
      </c>
      <c r="O48" s="226">
        <v>1294.9200000000003</v>
      </c>
      <c r="P48" s="226">
        <v>1555.9599999999982</v>
      </c>
      <c r="Q48" s="226">
        <v>773.13000000000022</v>
      </c>
      <c r="R48" s="226"/>
      <c r="S48" s="200">
        <v>15700.850000000002</v>
      </c>
      <c r="T48" s="212"/>
      <c r="U48" s="212"/>
      <c r="V48" s="212"/>
      <c r="W48" s="212"/>
      <c r="X48" s="212"/>
      <c r="Y48" s="212"/>
    </row>
    <row r="49" spans="1:25">
      <c r="A49" s="183" t="s">
        <v>198</v>
      </c>
      <c r="B49" s="183" t="s">
        <v>203</v>
      </c>
      <c r="C49" s="183"/>
      <c r="D49" s="183" t="s">
        <v>198</v>
      </c>
      <c r="E49" s="175" t="s">
        <v>204</v>
      </c>
      <c r="F49" s="217">
        <v>145.52387557320259</v>
      </c>
      <c r="G49" s="217">
        <v>101.32</v>
      </c>
      <c r="H49" s="217">
        <v>134.65709988456138</v>
      </c>
      <c r="I49" s="217">
        <v>150.29694171996641</v>
      </c>
      <c r="J49" s="217">
        <v>145.67900136868204</v>
      </c>
      <c r="K49" s="217">
        <v>144.48784026612969</v>
      </c>
      <c r="L49" s="217">
        <v>116.00674702563509</v>
      </c>
      <c r="M49" s="217">
        <v>118.5653804177048</v>
      </c>
      <c r="N49" s="217">
        <v>121.37922204456287</v>
      </c>
      <c r="O49" s="217">
        <v>156.99788815072552</v>
      </c>
      <c r="P49" s="217">
        <v>154.10251918098243</v>
      </c>
      <c r="Q49" s="217">
        <v>145.67201845763785</v>
      </c>
      <c r="R49" s="217"/>
      <c r="S49" s="188">
        <v>1634.6885340897907</v>
      </c>
      <c r="T49" s="217"/>
      <c r="U49" s="233">
        <v>0.28730810863043527</v>
      </c>
      <c r="V49" s="217"/>
      <c r="W49" s="217"/>
      <c r="X49" s="217"/>
      <c r="Y49" s="217"/>
    </row>
    <row r="50" spans="1:25">
      <c r="D50" s="183" t="s">
        <v>200</v>
      </c>
      <c r="E50" s="175" t="s">
        <v>227</v>
      </c>
      <c r="F50" s="217">
        <v>874.05612442679762</v>
      </c>
      <c r="G50" s="217">
        <v>648.53</v>
      </c>
      <c r="H50" s="217">
        <v>720.9429001154391</v>
      </c>
      <c r="I50" s="217">
        <v>685.9230582800335</v>
      </c>
      <c r="J50" s="217">
        <v>817.17099863131841</v>
      </c>
      <c r="K50" s="217">
        <v>730.43215973387009</v>
      </c>
      <c r="L50" s="217">
        <v>738.60325297436498</v>
      </c>
      <c r="M50" s="217">
        <v>684.81461958229556</v>
      </c>
      <c r="N50" s="217">
        <v>610.750777955437</v>
      </c>
      <c r="O50" s="217">
        <v>683.4721118492738</v>
      </c>
      <c r="P50" s="217">
        <v>748.69748081901696</v>
      </c>
      <c r="Q50" s="217">
        <v>646.84798154236159</v>
      </c>
      <c r="R50" s="217"/>
      <c r="S50" s="188">
        <v>8590.2414659102087</v>
      </c>
      <c r="T50" s="217"/>
      <c r="U50" s="217"/>
      <c r="V50" s="217"/>
      <c r="W50" s="217"/>
      <c r="X50" s="217"/>
      <c r="Y50" s="217"/>
    </row>
    <row r="51" spans="1:25" s="202" customFormat="1" outlineLevel="1">
      <c r="A51" s="197" t="s">
        <v>198</v>
      </c>
      <c r="B51" s="228" t="s">
        <v>203</v>
      </c>
      <c r="C51" s="198"/>
      <c r="D51" s="198"/>
      <c r="E51" s="225" t="s">
        <v>228</v>
      </c>
      <c r="F51" s="226">
        <v>1019.5800000000003</v>
      </c>
      <c r="G51" s="226">
        <v>749.84999999999991</v>
      </c>
      <c r="H51" s="226">
        <v>855.60000000000048</v>
      </c>
      <c r="I51" s="226">
        <v>836.21999999999991</v>
      </c>
      <c r="J51" s="226">
        <v>962.85000000000048</v>
      </c>
      <c r="K51" s="226">
        <v>874.91999999999985</v>
      </c>
      <c r="L51" s="226">
        <v>854.61000000000013</v>
      </c>
      <c r="M51" s="226">
        <v>803.38000000000034</v>
      </c>
      <c r="N51" s="226">
        <v>732.12999999999988</v>
      </c>
      <c r="O51" s="226">
        <v>840.46999999999935</v>
      </c>
      <c r="P51" s="226">
        <v>902.79999999999939</v>
      </c>
      <c r="Q51" s="226">
        <v>792.51999999999941</v>
      </c>
      <c r="R51" s="226"/>
      <c r="S51" s="200">
        <v>0</v>
      </c>
      <c r="T51" s="212"/>
      <c r="U51" s="212"/>
      <c r="V51" s="212"/>
      <c r="W51" s="212"/>
      <c r="X51" s="212"/>
      <c r="Y51" s="212"/>
    </row>
    <row r="52" spans="1:25" outlineLevel="1">
      <c r="C52" s="183"/>
      <c r="D52" s="183"/>
      <c r="E52" s="229" t="s">
        <v>229</v>
      </c>
      <c r="F52" s="230">
        <v>3415.08</v>
      </c>
      <c r="G52" s="230">
        <v>2672.2599999999957</v>
      </c>
      <c r="H52" s="230">
        <v>3451.3399999999988</v>
      </c>
      <c r="I52" s="230">
        <v>3761.48</v>
      </c>
      <c r="J52" s="230">
        <v>4862.1099999999997</v>
      </c>
      <c r="K52" s="230">
        <v>3872.53</v>
      </c>
      <c r="L52" s="230">
        <v>3626.7200000000007</v>
      </c>
      <c r="M52" s="230">
        <v>3304.5099999999989</v>
      </c>
      <c r="N52" s="230">
        <v>2971.9600000000019</v>
      </c>
      <c r="O52" s="230">
        <v>3486.5399999999995</v>
      </c>
      <c r="P52" s="230">
        <v>3873.5800000000036</v>
      </c>
      <c r="Q52" s="230">
        <v>2751.04</v>
      </c>
      <c r="R52" s="230"/>
      <c r="S52" s="231">
        <v>42049.149999999994</v>
      </c>
      <c r="T52" s="217"/>
      <c r="U52" s="220"/>
      <c r="V52" s="217"/>
      <c r="W52" s="217"/>
      <c r="X52" s="217"/>
      <c r="Y52" s="217"/>
    </row>
    <row r="53" spans="1:25">
      <c r="A53" s="213"/>
      <c r="B53" s="213"/>
      <c r="C53" s="213"/>
      <c r="D53" s="213"/>
      <c r="E53" s="214" t="s">
        <v>230</v>
      </c>
      <c r="F53" s="215">
        <v>3415.08</v>
      </c>
      <c r="G53" s="215">
        <v>2672.26</v>
      </c>
      <c r="H53" s="215">
        <v>3451.3399999999997</v>
      </c>
      <c r="I53" s="215">
        <v>3761.4800000000005</v>
      </c>
      <c r="J53" s="215">
        <v>4862.1100000000015</v>
      </c>
      <c r="K53" s="215">
        <v>3872.5299999999979</v>
      </c>
      <c r="L53" s="215">
        <v>3626.7200000000003</v>
      </c>
      <c r="M53" s="215">
        <v>3304.5099999999998</v>
      </c>
      <c r="N53" s="215">
        <v>2971.9599999999996</v>
      </c>
      <c r="O53" s="215">
        <v>3486.5399999999991</v>
      </c>
      <c r="P53" s="215">
        <v>3873.5799999999963</v>
      </c>
      <c r="Q53" s="215">
        <v>2751.0400000000004</v>
      </c>
      <c r="R53" s="215"/>
      <c r="S53" s="216">
        <v>42049.149999999994</v>
      </c>
      <c r="T53" s="217"/>
      <c r="U53" s="217"/>
      <c r="V53" s="217"/>
      <c r="W53" s="217"/>
      <c r="X53" s="217"/>
      <c r="Y53" s="217"/>
    </row>
    <row r="54" spans="1:25">
      <c r="C54" s="183"/>
      <c r="D54" s="183"/>
      <c r="E54" s="218" t="s">
        <v>212</v>
      </c>
      <c r="F54" s="219">
        <v>-6.3055054857321546E-2</v>
      </c>
      <c r="G54" s="219">
        <v>-1.0915153372857977E-3</v>
      </c>
      <c r="H54" s="219">
        <v>-5.9026566044320439E-2</v>
      </c>
      <c r="I54" s="219">
        <v>-5.4082192056410738E-2</v>
      </c>
      <c r="J54" s="219">
        <v>-5.8172330031264097E-2</v>
      </c>
      <c r="K54" s="219">
        <v>-3.5806231544142753E-2</v>
      </c>
      <c r="L54" s="219">
        <v>-4.5248249355025583E-2</v>
      </c>
      <c r="M54" s="219">
        <v>-2.3608250773399231E-2</v>
      </c>
      <c r="N54" s="219">
        <v>-3.6545001280517964E-2</v>
      </c>
      <c r="O54" s="219">
        <v>-3.3830106799829673E-2</v>
      </c>
      <c r="P54" s="219">
        <v>1.8299303096500852E-2</v>
      </c>
      <c r="Q54" s="219">
        <v>-4.8833446277677051E-2</v>
      </c>
      <c r="R54" s="217"/>
      <c r="S54" s="219">
        <v>-3.8124659734009358E-2</v>
      </c>
      <c r="T54" s="217"/>
      <c r="U54" s="217"/>
      <c r="V54" s="217"/>
      <c r="W54" s="217"/>
      <c r="X54" s="217"/>
      <c r="Y54" s="217"/>
    </row>
    <row r="55" spans="1:25">
      <c r="C55" s="183"/>
      <c r="D55" s="183"/>
      <c r="F55" s="217">
        <v>5937.2000000000007</v>
      </c>
      <c r="G55" s="220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188"/>
      <c r="T55" s="217"/>
      <c r="U55" s="217"/>
      <c r="V55" s="217"/>
      <c r="W55" s="217"/>
      <c r="X55" s="217"/>
      <c r="Y55" s="217"/>
    </row>
    <row r="56" spans="1:25">
      <c r="C56" s="183"/>
      <c r="D56" s="183"/>
      <c r="E56" s="234" t="s">
        <v>231</v>
      </c>
      <c r="F56" s="217">
        <v>4793.0199999999995</v>
      </c>
      <c r="G56" s="217">
        <v>3986.4800000000005</v>
      </c>
      <c r="H56" s="217">
        <v>4513.7199999999984</v>
      </c>
      <c r="I56" s="217">
        <v>4402.8899999999994</v>
      </c>
      <c r="J56" s="217">
        <v>4783.07</v>
      </c>
      <c r="K56" s="217">
        <v>4418.17</v>
      </c>
      <c r="L56" s="217">
        <v>4548.6499999999987</v>
      </c>
      <c r="M56" s="217">
        <v>4531.7199999999984</v>
      </c>
      <c r="N56" s="217">
        <v>3964.4699999999975</v>
      </c>
      <c r="O56" s="217">
        <v>4525.5000000000009</v>
      </c>
      <c r="P56" s="217">
        <v>4486.9599999999991</v>
      </c>
      <c r="Q56" s="217">
        <v>3923.6000000000004</v>
      </c>
      <c r="R56" s="217"/>
      <c r="S56" s="188">
        <v>52878.249999999985</v>
      </c>
      <c r="T56" s="217"/>
      <c r="U56" s="227">
        <v>9.354564654291346E-2</v>
      </c>
      <c r="V56" s="217"/>
      <c r="W56" s="217"/>
      <c r="X56" s="217"/>
      <c r="Y56" s="217"/>
    </row>
    <row r="57" spans="1:25" outlineLevel="1">
      <c r="C57" s="183"/>
      <c r="D57" s="183"/>
      <c r="E57" s="235" t="s">
        <v>212</v>
      </c>
      <c r="F57" s="219">
        <v>-0.19271373711513862</v>
      </c>
      <c r="G57" s="219">
        <v>-0.20400942454374826</v>
      </c>
      <c r="H57" s="219">
        <v>-0.24543706848994495</v>
      </c>
      <c r="I57" s="219">
        <v>-0.29810820849719999</v>
      </c>
      <c r="J57" s="219">
        <v>-0.36353535434181505</v>
      </c>
      <c r="K57" s="219">
        <v>-0.29876216762716779</v>
      </c>
      <c r="L57" s="219">
        <v>-0.26208711254159112</v>
      </c>
      <c r="M57" s="219">
        <v>-0.24285580624465386</v>
      </c>
      <c r="N57" s="219">
        <v>-0.25906343563923473</v>
      </c>
      <c r="O57" s="219">
        <v>-0.28724426314711848</v>
      </c>
      <c r="P57" s="219">
        <v>-0.30485490440314145</v>
      </c>
      <c r="Q57" s="219">
        <v>-0.27761995327249056</v>
      </c>
      <c r="R57" s="219"/>
      <c r="S57" s="219">
        <v>-0.27316509004157863</v>
      </c>
      <c r="T57" s="217"/>
      <c r="U57" s="217"/>
      <c r="V57" s="217"/>
      <c r="W57" s="217"/>
      <c r="X57" s="217"/>
      <c r="Y57" s="217"/>
    </row>
    <row r="58" spans="1:25">
      <c r="C58" s="183"/>
      <c r="D58" s="183"/>
      <c r="E58" s="234" t="s">
        <v>232</v>
      </c>
      <c r="F58" s="217">
        <v>3268.4855256963019</v>
      </c>
      <c r="G58" s="217">
        <v>2538.64</v>
      </c>
      <c r="H58" s="217">
        <v>2823.3712765891714</v>
      </c>
      <c r="I58" s="217">
        <v>2913.686551182288</v>
      </c>
      <c r="J58" s="217">
        <v>3204.2037691485116</v>
      </c>
      <c r="K58" s="217">
        <v>2938.1436470535282</v>
      </c>
      <c r="L58" s="217">
        <v>2877.6096128421605</v>
      </c>
      <c r="M58" s="217">
        <v>2660.6525829677221</v>
      </c>
      <c r="N58" s="217">
        <v>2573.4361279976997</v>
      </c>
      <c r="O58" s="217">
        <v>2864.9811691900431</v>
      </c>
      <c r="P58" s="217">
        <v>2824.6923757247878</v>
      </c>
      <c r="Q58" s="217">
        <v>2760.7940761596824</v>
      </c>
      <c r="R58" s="217"/>
      <c r="S58" s="188">
        <v>34248.696714551894</v>
      </c>
      <c r="T58" s="217"/>
      <c r="U58" s="236">
        <v>0.16612809445549614</v>
      </c>
      <c r="V58" s="217"/>
      <c r="W58" s="217"/>
      <c r="X58" s="217"/>
      <c r="Y58" s="217"/>
    </row>
    <row r="59" spans="1:25">
      <c r="C59" s="183"/>
      <c r="D59" s="183"/>
      <c r="E59" s="234" t="s">
        <v>233</v>
      </c>
      <c r="F59" s="217">
        <v>915.0300000000002</v>
      </c>
      <c r="G59" s="217">
        <v>785.98</v>
      </c>
      <c r="H59" s="217">
        <v>1262.8499999999999</v>
      </c>
      <c r="I59" s="217">
        <v>1641.09</v>
      </c>
      <c r="J59" s="217">
        <v>2391.3100000000009</v>
      </c>
      <c r="K59" s="217">
        <v>1633.2999999999997</v>
      </c>
      <c r="L59" s="217">
        <v>1295.8000000000011</v>
      </c>
      <c r="M59" s="217">
        <v>1115.29</v>
      </c>
      <c r="N59" s="217">
        <v>1036.1900000000003</v>
      </c>
      <c r="O59" s="217">
        <v>1294.9200000000003</v>
      </c>
      <c r="P59" s="217">
        <v>1555.9599999999982</v>
      </c>
      <c r="Q59" s="217">
        <v>773.13000000000022</v>
      </c>
      <c r="R59" s="217"/>
      <c r="S59" s="188">
        <v>15700.850000000002</v>
      </c>
      <c r="T59" s="217"/>
      <c r="U59" s="227">
        <v>0.15022622817594333</v>
      </c>
      <c r="V59" s="217"/>
      <c r="W59" s="217"/>
      <c r="X59" s="217"/>
      <c r="Y59" s="217"/>
    </row>
    <row r="60" spans="1:25" outlineLevel="1">
      <c r="C60" s="183"/>
      <c r="D60" s="183"/>
      <c r="E60" s="235" t="s">
        <v>212</v>
      </c>
      <c r="F60" s="219">
        <v>0.46062269593474725</v>
      </c>
      <c r="G60" s="219">
        <v>0.54534298915114943</v>
      </c>
      <c r="H60" s="219">
        <v>0.67163901613014509</v>
      </c>
      <c r="I60" s="219">
        <v>0.81395100346968996</v>
      </c>
      <c r="J60" s="219">
        <v>1.1386226811350335</v>
      </c>
      <c r="K60" s="219">
        <v>0.83136112773556925</v>
      </c>
      <c r="L60" s="219">
        <v>0.751421442563867</v>
      </c>
      <c r="M60" s="219">
        <v>0.74116496726860825</v>
      </c>
      <c r="N60" s="219">
        <v>0.73961239156306613</v>
      </c>
      <c r="O60" s="219">
        <v>0.85451566086078468</v>
      </c>
      <c r="P60" s="219">
        <v>1.1626443403064703</v>
      </c>
      <c r="Q60" s="219">
        <v>0.73430507354498875</v>
      </c>
      <c r="R60" s="219"/>
      <c r="S60" s="219">
        <v>0.78286558586857891</v>
      </c>
      <c r="T60" s="217"/>
      <c r="U60" s="217"/>
      <c r="V60" s="217"/>
      <c r="W60" s="217"/>
      <c r="X60" s="217"/>
      <c r="Y60" s="217"/>
    </row>
    <row r="61" spans="1:25">
      <c r="C61" s="183"/>
      <c r="D61" s="183"/>
      <c r="E61" s="237" t="s">
        <v>234</v>
      </c>
      <c r="F61" s="215">
        <v>8976.5355256963012</v>
      </c>
      <c r="G61" s="215">
        <v>7311.1</v>
      </c>
      <c r="H61" s="215">
        <v>8599.9412765891702</v>
      </c>
      <c r="I61" s="215">
        <v>8957.6665511822866</v>
      </c>
      <c r="J61" s="215">
        <v>10378.583769148512</v>
      </c>
      <c r="K61" s="215">
        <v>8989.6136470535275</v>
      </c>
      <c r="L61" s="215">
        <v>8722.0596128421603</v>
      </c>
      <c r="M61" s="215">
        <v>8307.6625829677214</v>
      </c>
      <c r="N61" s="215">
        <v>7574.0961279976982</v>
      </c>
      <c r="O61" s="215">
        <v>8685.401169190045</v>
      </c>
      <c r="P61" s="215">
        <v>8867.6123757247842</v>
      </c>
      <c r="Q61" s="215">
        <v>7457.5240761596824</v>
      </c>
      <c r="R61" s="215"/>
      <c r="S61" s="216">
        <v>102827.79671455189</v>
      </c>
      <c r="T61" s="217"/>
      <c r="U61" s="217"/>
      <c r="V61" s="217"/>
      <c r="W61" s="217"/>
      <c r="X61" s="217"/>
      <c r="Y61" s="217"/>
    </row>
    <row r="62" spans="1:25">
      <c r="C62" s="183"/>
      <c r="D62" s="183"/>
      <c r="E62" s="235" t="s">
        <v>212</v>
      </c>
      <c r="F62" s="219">
        <v>1.989859859752996E-2</v>
      </c>
      <c r="G62" s="219">
        <v>2.1163252593029425E-2</v>
      </c>
      <c r="H62" s="219">
        <v>2.0602215978606342E-2</v>
      </c>
      <c r="I62" s="219">
        <v>1.9787035674781572E-2</v>
      </c>
      <c r="J62" s="219">
        <v>2.4390712221277866E-2</v>
      </c>
      <c r="K62" s="219">
        <v>2.192674403483208E-2</v>
      </c>
      <c r="L62" s="219">
        <v>2.0472443552904673E-2</v>
      </c>
      <c r="M62" s="219">
        <v>1.8856301206135573E-2</v>
      </c>
      <c r="N62" s="219">
        <v>2.000060978370688E-2</v>
      </c>
      <c r="O62" s="219">
        <v>1.0821301704298181E-2</v>
      </c>
      <c r="P62" s="219">
        <v>4.567078039892225E-2</v>
      </c>
      <c r="Q62" s="219">
        <v>-1.5565256877044797E-3</v>
      </c>
      <c r="R62" s="217"/>
      <c r="S62" s="219">
        <v>2.0442701947158026E-2</v>
      </c>
      <c r="T62" s="217"/>
      <c r="U62" s="217"/>
      <c r="V62" s="217"/>
      <c r="W62" s="217"/>
      <c r="X62" s="217"/>
      <c r="Y62" s="217"/>
    </row>
    <row r="63" spans="1:25">
      <c r="C63" s="183"/>
      <c r="D63" s="183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21"/>
      <c r="T63" s="217"/>
      <c r="U63" s="217"/>
      <c r="V63" s="217"/>
      <c r="W63" s="217"/>
      <c r="X63" s="217"/>
      <c r="Y63" s="217"/>
    </row>
    <row r="64" spans="1:25" ht="15" thickBot="1">
      <c r="C64" s="183"/>
      <c r="D64" s="183"/>
      <c r="E64" s="184" t="s">
        <v>235</v>
      </c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4"/>
    </row>
    <row r="65" spans="1:25">
      <c r="C65" s="183"/>
      <c r="D65" s="183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21"/>
      <c r="T65" s="217"/>
      <c r="U65" s="217"/>
      <c r="V65" s="217"/>
      <c r="W65" s="217"/>
      <c r="X65" s="217"/>
      <c r="Y65" s="217"/>
    </row>
    <row r="66" spans="1:25">
      <c r="A66" s="175"/>
      <c r="B66" s="175"/>
      <c r="C66" s="183"/>
      <c r="D66" s="183"/>
      <c r="E66" s="176" t="s">
        <v>195</v>
      </c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21"/>
      <c r="T66" s="217"/>
      <c r="U66" s="217"/>
      <c r="V66" s="217"/>
      <c r="W66" s="217"/>
      <c r="X66" s="217"/>
      <c r="Y66" s="217"/>
    </row>
    <row r="67" spans="1:25">
      <c r="A67" s="175"/>
      <c r="B67" s="175"/>
      <c r="C67" s="183"/>
      <c r="D67" s="183"/>
      <c r="E67" s="175" t="s">
        <v>199</v>
      </c>
      <c r="F67" s="238">
        <v>134.59</v>
      </c>
      <c r="G67" s="239">
        <v>134.59</v>
      </c>
      <c r="H67" s="239">
        <v>134.59</v>
      </c>
      <c r="I67" s="239">
        <v>134.59</v>
      </c>
      <c r="J67" s="239">
        <v>134.59</v>
      </c>
      <c r="K67" s="239">
        <v>134.59</v>
      </c>
      <c r="L67" s="239">
        <v>134.59</v>
      </c>
      <c r="M67" s="239">
        <v>134.59</v>
      </c>
      <c r="N67" s="239">
        <v>134.59</v>
      </c>
      <c r="O67" s="239">
        <v>134.59</v>
      </c>
      <c r="P67" s="239">
        <v>134.59</v>
      </c>
      <c r="Q67" s="239">
        <v>134.59</v>
      </c>
      <c r="R67" s="239"/>
      <c r="S67" s="240"/>
      <c r="T67" s="217"/>
      <c r="U67" s="217"/>
      <c r="V67" s="217"/>
      <c r="W67" s="217"/>
      <c r="X67" s="217"/>
      <c r="Y67" s="217"/>
    </row>
    <row r="68" spans="1:25">
      <c r="A68" s="175"/>
      <c r="B68" s="175"/>
      <c r="C68" s="183"/>
      <c r="D68" s="183"/>
      <c r="E68" s="175" t="s">
        <v>201</v>
      </c>
      <c r="F68" s="239">
        <v>134.59</v>
      </c>
      <c r="G68" s="239">
        <v>134.59</v>
      </c>
      <c r="H68" s="239">
        <v>134.59</v>
      </c>
      <c r="I68" s="239">
        <v>134.59</v>
      </c>
      <c r="J68" s="239">
        <v>134.59</v>
      </c>
      <c r="K68" s="239">
        <v>134.59</v>
      </c>
      <c r="L68" s="239">
        <v>134.59</v>
      </c>
      <c r="M68" s="239">
        <v>134.59</v>
      </c>
      <c r="N68" s="239">
        <v>134.59</v>
      </c>
      <c r="O68" s="239">
        <v>134.59</v>
      </c>
      <c r="P68" s="239">
        <v>134.59</v>
      </c>
      <c r="Q68" s="239">
        <v>134.59</v>
      </c>
      <c r="R68" s="239"/>
      <c r="S68" s="240"/>
      <c r="T68" s="217"/>
      <c r="U68" s="217"/>
      <c r="V68" s="217"/>
      <c r="W68" s="217"/>
      <c r="X68" s="217"/>
      <c r="Y68" s="217"/>
    </row>
    <row r="69" spans="1:25">
      <c r="A69" s="175"/>
      <c r="B69" s="175"/>
      <c r="C69" s="183"/>
      <c r="D69" s="183">
        <v>55.913722463869796</v>
      </c>
      <c r="E69" s="175" t="s">
        <v>204</v>
      </c>
      <c r="F69" s="238">
        <v>20.063908494951676</v>
      </c>
      <c r="G69" s="239">
        <v>20.063908494951676</v>
      </c>
      <c r="H69" s="239">
        <v>20.063908494951676</v>
      </c>
      <c r="I69" s="239">
        <v>20.063908494951676</v>
      </c>
      <c r="J69" s="239">
        <v>20.063908494951676</v>
      </c>
      <c r="K69" s="239">
        <v>20.063908494951676</v>
      </c>
      <c r="L69" s="239">
        <v>20.063908494951676</v>
      </c>
      <c r="M69" s="239">
        <v>20.063908494951676</v>
      </c>
      <c r="N69" s="239">
        <v>20.063908494951676</v>
      </c>
      <c r="O69" s="239">
        <v>20.063908494951676</v>
      </c>
      <c r="P69" s="239">
        <v>20.063908494951676</v>
      </c>
      <c r="Q69" s="239">
        <v>20.063908494951676</v>
      </c>
      <c r="R69" s="239"/>
      <c r="S69" s="240"/>
      <c r="T69" s="217"/>
      <c r="U69" s="217"/>
      <c r="V69" s="217"/>
      <c r="W69" s="217"/>
      <c r="X69" s="217"/>
      <c r="Y69" s="217"/>
    </row>
    <row r="70" spans="1:25">
      <c r="A70" s="175"/>
      <c r="B70" s="175"/>
      <c r="C70" s="183"/>
      <c r="D70" s="183"/>
      <c r="E70" s="175" t="s">
        <v>206</v>
      </c>
      <c r="F70" s="238">
        <v>20.063908494951676</v>
      </c>
      <c r="G70" s="239">
        <v>20.063908494951676</v>
      </c>
      <c r="H70" s="239">
        <v>20.063908494951676</v>
      </c>
      <c r="I70" s="239">
        <v>20.063908494951676</v>
      </c>
      <c r="J70" s="239">
        <v>20.063908494951676</v>
      </c>
      <c r="K70" s="239">
        <v>20.063908494951676</v>
      </c>
      <c r="L70" s="239">
        <v>20.063908494951676</v>
      </c>
      <c r="M70" s="239">
        <v>20.063908494951676</v>
      </c>
      <c r="N70" s="239">
        <v>20.063908494951676</v>
      </c>
      <c r="O70" s="239">
        <v>20.063908494951676</v>
      </c>
      <c r="P70" s="239">
        <v>20.063908494951676</v>
      </c>
      <c r="Q70" s="239">
        <v>20.063908494951676</v>
      </c>
      <c r="R70" s="239"/>
      <c r="S70" s="240"/>
      <c r="T70" s="217"/>
      <c r="U70" s="217"/>
      <c r="V70" s="217"/>
      <c r="W70" s="217"/>
      <c r="X70" s="217"/>
      <c r="Y70" s="217"/>
    </row>
    <row r="71" spans="1:25">
      <c r="A71" s="175"/>
      <c r="B71" s="175"/>
      <c r="C71" s="183"/>
      <c r="D71" s="183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21"/>
      <c r="T71" s="217"/>
      <c r="U71" s="217"/>
      <c r="V71" s="217"/>
      <c r="W71" s="217"/>
      <c r="X71" s="217"/>
      <c r="Y71" s="217"/>
    </row>
    <row r="72" spans="1:25">
      <c r="A72" s="175"/>
      <c r="B72" s="175"/>
      <c r="C72" s="183"/>
      <c r="D72" s="183"/>
      <c r="E72" s="175" t="s">
        <v>236</v>
      </c>
      <c r="F72" s="239">
        <v>820.00762496469906</v>
      </c>
      <c r="G72" s="239">
        <v>716.25829725829703</v>
      </c>
      <c r="H72" s="239">
        <v>635.23446683459281</v>
      </c>
      <c r="I72" s="239">
        <v>673.26806872037889</v>
      </c>
      <c r="J72" s="239">
        <v>596.92178649237462</v>
      </c>
      <c r="K72" s="239">
        <v>580.87822634017232</v>
      </c>
      <c r="L72" s="239">
        <v>1078.7252462415761</v>
      </c>
      <c r="M72" s="239">
        <v>690.64020180562943</v>
      </c>
      <c r="N72" s="239">
        <v>388.762976119992</v>
      </c>
      <c r="O72" s="239">
        <v>782.79112833763998</v>
      </c>
      <c r="P72" s="239">
        <v>766.97246963562714</v>
      </c>
      <c r="Q72" s="239">
        <v>879.54700139470037</v>
      </c>
      <c r="R72" s="217"/>
      <c r="S72" s="221"/>
      <c r="T72" s="217"/>
      <c r="U72" s="217"/>
      <c r="V72" s="217"/>
      <c r="W72" s="217"/>
      <c r="X72" s="217"/>
      <c r="Y72" s="217"/>
    </row>
    <row r="73" spans="1:25">
      <c r="A73" s="175"/>
      <c r="B73" s="175"/>
      <c r="C73" s="183"/>
      <c r="D73" s="183"/>
      <c r="E73" s="175" t="s">
        <v>237</v>
      </c>
      <c r="F73" s="239">
        <v>105.92713396444285</v>
      </c>
      <c r="G73" s="239">
        <v>106.30705735301177</v>
      </c>
      <c r="H73" s="239">
        <v>106.59723021377354</v>
      </c>
      <c r="I73" s="239">
        <v>107.26865398838724</v>
      </c>
      <c r="J73" s="239">
        <v>106.28610349703705</v>
      </c>
      <c r="K73" s="239">
        <v>106.40666174674492</v>
      </c>
      <c r="L73" s="239">
        <v>107.63388654485907</v>
      </c>
      <c r="M73" s="239">
        <v>108.24697486662062</v>
      </c>
      <c r="N73" s="239">
        <v>110.52895646380323</v>
      </c>
      <c r="O73" s="239">
        <v>102.35388666212795</v>
      </c>
      <c r="P73" s="239">
        <v>101.28652432292783</v>
      </c>
      <c r="Q73" s="239">
        <v>101.60179184775954</v>
      </c>
      <c r="R73" s="217"/>
      <c r="S73" s="221"/>
      <c r="T73" s="217"/>
      <c r="U73" s="217"/>
      <c r="V73" s="217"/>
      <c r="W73" s="217"/>
      <c r="X73" s="217"/>
      <c r="Y73" s="217"/>
    </row>
    <row r="74" spans="1:25">
      <c r="A74" s="175"/>
      <c r="B74" s="175"/>
      <c r="C74" s="183"/>
      <c r="D74" s="183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21"/>
      <c r="T74" s="217"/>
      <c r="U74" s="217"/>
      <c r="V74" s="217"/>
      <c r="W74" s="217"/>
      <c r="X74" s="217"/>
      <c r="Y74" s="217"/>
    </row>
    <row r="75" spans="1:25">
      <c r="A75" s="175"/>
      <c r="B75" s="175"/>
      <c r="C75" s="183"/>
      <c r="D75" s="183"/>
      <c r="E75" s="176" t="s">
        <v>15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21"/>
      <c r="T75" s="217"/>
      <c r="U75" s="217"/>
      <c r="V75" s="217"/>
      <c r="W75" s="217"/>
      <c r="X75" s="217"/>
      <c r="Y75" s="217"/>
    </row>
    <row r="76" spans="1:25">
      <c r="A76" s="175"/>
      <c r="B76" s="175"/>
      <c r="C76" s="183"/>
      <c r="D76" s="183"/>
      <c r="E76" s="175" t="s">
        <v>199</v>
      </c>
      <c r="F76" s="239">
        <v>134.59</v>
      </c>
      <c r="G76" s="239">
        <v>134.59</v>
      </c>
      <c r="H76" s="239">
        <v>134.59</v>
      </c>
      <c r="I76" s="239">
        <v>134.59</v>
      </c>
      <c r="J76" s="239">
        <v>134.59</v>
      </c>
      <c r="K76" s="239">
        <v>134.59</v>
      </c>
      <c r="L76" s="239">
        <v>134.59</v>
      </c>
      <c r="M76" s="239">
        <v>134.59</v>
      </c>
      <c r="N76" s="239">
        <v>134.59</v>
      </c>
      <c r="O76" s="239">
        <v>134.59</v>
      </c>
      <c r="P76" s="239">
        <v>134.59</v>
      </c>
      <c r="Q76" s="239">
        <v>134.59</v>
      </c>
      <c r="R76" s="217"/>
      <c r="S76" s="221"/>
      <c r="T76" s="217"/>
      <c r="U76" s="217"/>
      <c r="V76" s="217"/>
      <c r="W76" s="217"/>
      <c r="X76" s="217"/>
      <c r="Y76" s="217"/>
    </row>
    <row r="77" spans="1:25">
      <c r="A77" s="175"/>
      <c r="B77" s="175"/>
      <c r="C77" s="183"/>
      <c r="D77" s="183"/>
      <c r="E77" s="175" t="s">
        <v>201</v>
      </c>
      <c r="F77" s="239">
        <v>134.59</v>
      </c>
      <c r="G77" s="239">
        <v>134.59</v>
      </c>
      <c r="H77" s="239">
        <v>134.59</v>
      </c>
      <c r="I77" s="239">
        <v>134.59</v>
      </c>
      <c r="J77" s="239">
        <v>134.59</v>
      </c>
      <c r="K77" s="239">
        <v>134.59</v>
      </c>
      <c r="L77" s="239">
        <v>134.59</v>
      </c>
      <c r="M77" s="239">
        <v>134.59</v>
      </c>
      <c r="N77" s="239">
        <v>134.59</v>
      </c>
      <c r="O77" s="239">
        <v>134.59</v>
      </c>
      <c r="P77" s="239">
        <v>134.59</v>
      </c>
      <c r="Q77" s="239">
        <v>134.59</v>
      </c>
      <c r="R77" s="217"/>
      <c r="S77" s="221"/>
      <c r="T77" s="217"/>
      <c r="U77" s="217"/>
      <c r="V77" s="217"/>
      <c r="W77" s="217"/>
      <c r="X77" s="217"/>
      <c r="Y77" s="217"/>
    </row>
    <row r="78" spans="1:25">
      <c r="A78" s="175"/>
      <c r="B78" s="175"/>
      <c r="C78" s="183"/>
      <c r="D78" s="183"/>
      <c r="E78" s="175" t="s">
        <v>219</v>
      </c>
      <c r="F78" s="238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17"/>
      <c r="S78" s="221"/>
      <c r="T78" s="217"/>
      <c r="U78" s="217"/>
      <c r="V78" s="217"/>
      <c r="W78" s="217"/>
      <c r="X78" s="217"/>
      <c r="Y78" s="217"/>
    </row>
    <row r="79" spans="1:25">
      <c r="A79" s="175"/>
      <c r="B79" s="175"/>
      <c r="C79" s="183"/>
      <c r="D79" s="183"/>
      <c r="E79" s="175" t="s">
        <v>206</v>
      </c>
      <c r="F79" s="241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17"/>
      <c r="S79" s="221"/>
      <c r="T79" s="217"/>
      <c r="U79" s="217"/>
      <c r="V79" s="217"/>
      <c r="W79" s="217"/>
      <c r="X79" s="217"/>
      <c r="Y79" s="217"/>
    </row>
    <row r="80" spans="1:25">
      <c r="A80" s="175"/>
      <c r="B80" s="175"/>
      <c r="C80" s="183"/>
      <c r="D80" s="183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21"/>
      <c r="T80" s="217"/>
      <c r="U80" s="217"/>
      <c r="V80" s="217"/>
      <c r="W80" s="217"/>
      <c r="X80" s="217"/>
      <c r="Y80" s="217"/>
    </row>
    <row r="81" spans="1:25">
      <c r="A81" s="175"/>
      <c r="B81" s="175"/>
      <c r="C81" s="183"/>
      <c r="D81" s="183"/>
      <c r="E81" s="176" t="s">
        <v>14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21"/>
      <c r="T81" s="217"/>
      <c r="U81" s="217"/>
      <c r="V81" s="217"/>
      <c r="W81" s="217"/>
      <c r="X81" s="217"/>
      <c r="Y81" s="217"/>
    </row>
    <row r="82" spans="1:25">
      <c r="A82" s="175"/>
      <c r="B82" s="175"/>
      <c r="C82" s="183"/>
      <c r="D82" s="183"/>
      <c r="E82" s="175" t="s">
        <v>199</v>
      </c>
      <c r="F82" s="239">
        <v>134.59</v>
      </c>
      <c r="G82" s="239">
        <v>134.59</v>
      </c>
      <c r="H82" s="239">
        <v>134.59</v>
      </c>
      <c r="I82" s="239">
        <v>134.59</v>
      </c>
      <c r="J82" s="239">
        <v>134.59</v>
      </c>
      <c r="K82" s="239">
        <v>134.59</v>
      </c>
      <c r="L82" s="239">
        <v>134.59</v>
      </c>
      <c r="M82" s="239">
        <v>134.59</v>
      </c>
      <c r="N82" s="239">
        <v>134.59</v>
      </c>
      <c r="O82" s="239">
        <v>134.59</v>
      </c>
      <c r="P82" s="239">
        <v>134.59</v>
      </c>
      <c r="Q82" s="239">
        <v>134.59</v>
      </c>
      <c r="R82" s="217"/>
      <c r="S82" s="221"/>
      <c r="T82" s="217"/>
      <c r="U82" s="217"/>
      <c r="V82" s="217"/>
      <c r="W82" s="217"/>
      <c r="X82" s="217"/>
      <c r="Y82" s="217"/>
    </row>
    <row r="83" spans="1:25">
      <c r="A83" s="175"/>
      <c r="B83" s="175"/>
      <c r="C83" s="183"/>
      <c r="D83" s="183"/>
      <c r="E83" s="175" t="s">
        <v>201</v>
      </c>
      <c r="F83" s="239">
        <v>134.59</v>
      </c>
      <c r="G83" s="239">
        <v>134.59</v>
      </c>
      <c r="H83" s="239">
        <v>134.59</v>
      </c>
      <c r="I83" s="239">
        <v>134.59</v>
      </c>
      <c r="J83" s="239">
        <v>134.59</v>
      </c>
      <c r="K83" s="239">
        <v>134.59</v>
      </c>
      <c r="L83" s="239">
        <v>134.59</v>
      </c>
      <c r="M83" s="239">
        <v>134.59</v>
      </c>
      <c r="N83" s="239">
        <v>134.59</v>
      </c>
      <c r="O83" s="239">
        <v>134.59</v>
      </c>
      <c r="P83" s="239">
        <v>134.59</v>
      </c>
      <c r="Q83" s="239">
        <v>134.59</v>
      </c>
      <c r="R83" s="217"/>
      <c r="S83" s="221"/>
      <c r="T83" s="217"/>
      <c r="U83" s="217"/>
      <c r="V83" s="217"/>
      <c r="W83" s="217"/>
      <c r="X83" s="217"/>
      <c r="Y83" s="217"/>
    </row>
    <row r="84" spans="1:25">
      <c r="A84" s="175"/>
      <c r="B84" s="175"/>
      <c r="C84" s="183"/>
      <c r="D84" s="183"/>
      <c r="E84" s="175" t="s">
        <v>224</v>
      </c>
      <c r="F84" s="238">
        <v>43.14</v>
      </c>
      <c r="G84" s="239">
        <v>43.14</v>
      </c>
      <c r="H84" s="239">
        <v>43.14</v>
      </c>
      <c r="I84" s="239">
        <v>43.14</v>
      </c>
      <c r="J84" s="239">
        <v>43.14</v>
      </c>
      <c r="K84" s="239">
        <v>43.14</v>
      </c>
      <c r="L84" s="239">
        <v>43.14</v>
      </c>
      <c r="M84" s="239">
        <v>43.14</v>
      </c>
      <c r="N84" s="239">
        <v>43.14</v>
      </c>
      <c r="O84" s="239">
        <v>43.14</v>
      </c>
      <c r="P84" s="239">
        <v>43.14</v>
      </c>
      <c r="Q84" s="239">
        <v>43.14</v>
      </c>
      <c r="R84" s="217"/>
      <c r="S84" s="221"/>
      <c r="T84" s="217"/>
      <c r="U84" s="217"/>
      <c r="V84" s="217"/>
      <c r="W84" s="217"/>
      <c r="X84" s="217"/>
      <c r="Y84" s="217"/>
    </row>
    <row r="85" spans="1:25">
      <c r="A85" s="175"/>
      <c r="B85" s="175"/>
      <c r="C85" s="183"/>
      <c r="D85" s="183"/>
      <c r="E85" s="175" t="s">
        <v>225</v>
      </c>
      <c r="F85" s="239">
        <v>43.14</v>
      </c>
      <c r="G85" s="239">
        <v>43.14</v>
      </c>
      <c r="H85" s="239">
        <v>43.14</v>
      </c>
      <c r="I85" s="239">
        <v>43.14</v>
      </c>
      <c r="J85" s="239">
        <v>43.14</v>
      </c>
      <c r="K85" s="239">
        <v>43.14</v>
      </c>
      <c r="L85" s="239">
        <v>43.14</v>
      </c>
      <c r="M85" s="239">
        <v>43.14</v>
      </c>
      <c r="N85" s="239">
        <v>43.14</v>
      </c>
      <c r="O85" s="239">
        <v>43.14</v>
      </c>
      <c r="P85" s="239">
        <v>43.14</v>
      </c>
      <c r="Q85" s="239">
        <v>43.14</v>
      </c>
      <c r="R85" s="217"/>
      <c r="S85" s="221"/>
      <c r="T85" s="217"/>
      <c r="U85" s="217"/>
      <c r="V85" s="217"/>
      <c r="W85" s="217"/>
      <c r="X85" s="217"/>
      <c r="Y85" s="217"/>
    </row>
    <row r="86" spans="1:25">
      <c r="A86" s="175"/>
      <c r="B86" s="175"/>
      <c r="C86" s="183"/>
      <c r="D86" s="183"/>
      <c r="E86" s="175" t="s">
        <v>204</v>
      </c>
      <c r="F86" s="238">
        <v>0</v>
      </c>
      <c r="G86" s="239">
        <v>0</v>
      </c>
      <c r="H86" s="239">
        <v>0</v>
      </c>
      <c r="I86" s="239">
        <v>0</v>
      </c>
      <c r="J86" s="239">
        <v>0</v>
      </c>
      <c r="K86" s="239">
        <v>0</v>
      </c>
      <c r="L86" s="239">
        <v>0</v>
      </c>
      <c r="M86" s="239">
        <v>0</v>
      </c>
      <c r="N86" s="239">
        <v>0</v>
      </c>
      <c r="O86" s="239">
        <v>0</v>
      </c>
      <c r="P86" s="239">
        <v>0</v>
      </c>
      <c r="Q86" s="239">
        <v>0</v>
      </c>
      <c r="R86" s="217"/>
      <c r="S86" s="221"/>
      <c r="T86" s="217"/>
      <c r="U86" s="217"/>
      <c r="V86" s="217"/>
      <c r="W86" s="217"/>
      <c r="X86" s="217"/>
      <c r="Y86" s="217"/>
    </row>
    <row r="87" spans="1:25">
      <c r="A87" s="175"/>
      <c r="B87" s="175"/>
      <c r="C87" s="183"/>
      <c r="D87" s="183"/>
      <c r="E87" s="175" t="s">
        <v>227</v>
      </c>
      <c r="F87" s="239">
        <v>0</v>
      </c>
      <c r="G87" s="239">
        <v>0</v>
      </c>
      <c r="H87" s="239">
        <v>0</v>
      </c>
      <c r="I87" s="239">
        <v>0</v>
      </c>
      <c r="J87" s="239">
        <v>0</v>
      </c>
      <c r="K87" s="239">
        <v>0</v>
      </c>
      <c r="L87" s="239">
        <v>0</v>
      </c>
      <c r="M87" s="239">
        <v>0</v>
      </c>
      <c r="N87" s="239">
        <v>0</v>
      </c>
      <c r="O87" s="239">
        <v>0</v>
      </c>
      <c r="P87" s="239">
        <v>0</v>
      </c>
      <c r="Q87" s="239">
        <v>0</v>
      </c>
      <c r="R87" s="217"/>
      <c r="S87" s="221"/>
      <c r="T87" s="217"/>
      <c r="U87" s="217"/>
      <c r="V87" s="217"/>
      <c r="W87" s="217"/>
      <c r="X87" s="217"/>
      <c r="Y87" s="217"/>
    </row>
    <row r="88" spans="1:25">
      <c r="A88" s="175"/>
      <c r="B88" s="175"/>
      <c r="C88" s="183"/>
      <c r="D88" s="183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21"/>
      <c r="T88" s="217"/>
      <c r="U88" s="217"/>
      <c r="V88" s="217"/>
      <c r="W88" s="217"/>
      <c r="X88" s="217"/>
      <c r="Y88" s="217"/>
    </row>
    <row r="89" spans="1:25" ht="15" thickBot="1">
      <c r="A89" s="175"/>
      <c r="B89" s="175"/>
      <c r="C89" s="183"/>
      <c r="D89" s="183"/>
      <c r="E89" s="184" t="s">
        <v>238</v>
      </c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4"/>
    </row>
    <row r="90" spans="1:25">
      <c r="A90" s="175"/>
      <c r="B90" s="175"/>
      <c r="C90" s="183"/>
      <c r="D90" s="183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21"/>
      <c r="T90" s="217"/>
      <c r="U90" s="217"/>
      <c r="V90" s="217"/>
      <c r="W90" s="217"/>
      <c r="X90" s="217"/>
      <c r="Y90" s="217"/>
    </row>
    <row r="91" spans="1:25">
      <c r="A91" s="175"/>
      <c r="B91" s="175"/>
      <c r="C91" s="183"/>
      <c r="D91" s="183"/>
      <c r="E91" s="175" t="s">
        <v>239</v>
      </c>
      <c r="F91" s="217">
        <v>264188.06</v>
      </c>
      <c r="G91" s="217">
        <v>3673.9700000000303</v>
      </c>
      <c r="H91" s="217">
        <v>162458.91999999998</v>
      </c>
      <c r="I91" s="217">
        <v>146165.20000000001</v>
      </c>
      <c r="J91" s="217">
        <v>201274.67</v>
      </c>
      <c r="K91" s="217">
        <v>231804.06</v>
      </c>
      <c r="L91" s="217">
        <v>172212.8</v>
      </c>
      <c r="M91" s="217">
        <v>156260.42000000001</v>
      </c>
      <c r="N91" s="217">
        <v>126405.42</v>
      </c>
      <c r="O91" s="217">
        <v>154269.88999999998</v>
      </c>
      <c r="P91" s="217">
        <v>194157.23</v>
      </c>
      <c r="Q91" s="217">
        <v>157902.04</v>
      </c>
      <c r="R91" s="217"/>
      <c r="S91" s="188">
        <v>1970772.68</v>
      </c>
      <c r="T91" s="217"/>
      <c r="U91" s="217"/>
      <c r="V91" s="217"/>
      <c r="W91" s="217"/>
      <c r="X91" s="217"/>
      <c r="Y91" s="217"/>
    </row>
    <row r="92" spans="1:25">
      <c r="A92" s="175"/>
      <c r="B92" s="175"/>
      <c r="C92" s="183"/>
      <c r="D92" s="183"/>
      <c r="E92" s="191" t="s">
        <v>240</v>
      </c>
      <c r="F92" s="242">
        <v>0</v>
      </c>
      <c r="G92" s="242">
        <v>0</v>
      </c>
      <c r="H92" s="242">
        <v>0</v>
      </c>
      <c r="I92" s="242">
        <v>0</v>
      </c>
      <c r="J92" s="242">
        <v>0</v>
      </c>
      <c r="K92" s="242">
        <v>0</v>
      </c>
      <c r="L92" s="242">
        <v>0</v>
      </c>
      <c r="M92" s="242">
        <v>0</v>
      </c>
      <c r="N92" s="242">
        <v>0</v>
      </c>
      <c r="O92" s="242">
        <v>0</v>
      </c>
      <c r="P92" s="242">
        <v>0</v>
      </c>
      <c r="Q92" s="242">
        <v>0</v>
      </c>
      <c r="R92" s="242"/>
      <c r="S92" s="243">
        <v>0</v>
      </c>
      <c r="T92" s="217"/>
      <c r="U92" s="217"/>
      <c r="V92" s="217"/>
      <c r="W92" s="217"/>
      <c r="X92" s="217"/>
      <c r="Y92" s="217"/>
    </row>
    <row r="93" spans="1:25">
      <c r="A93" s="175"/>
      <c r="B93" s="175"/>
      <c r="C93" s="183"/>
      <c r="D93" s="183"/>
      <c r="E93" s="175" t="s">
        <v>17</v>
      </c>
      <c r="F93" s="217">
        <v>264188.06</v>
      </c>
      <c r="G93" s="217">
        <v>3673.9700000000303</v>
      </c>
      <c r="H93" s="217">
        <v>162458.91999999998</v>
      </c>
      <c r="I93" s="217">
        <v>146165.20000000001</v>
      </c>
      <c r="J93" s="217">
        <v>201274.67</v>
      </c>
      <c r="K93" s="217">
        <v>231804.06</v>
      </c>
      <c r="L93" s="217">
        <v>172212.8</v>
      </c>
      <c r="M93" s="217">
        <v>156260.42000000001</v>
      </c>
      <c r="N93" s="217">
        <v>126405.42</v>
      </c>
      <c r="O93" s="217">
        <v>154269.88999999998</v>
      </c>
      <c r="P93" s="217">
        <v>194157.23</v>
      </c>
      <c r="Q93" s="217">
        <v>157902.04</v>
      </c>
      <c r="R93" s="217"/>
      <c r="S93" s="188">
        <v>1970772.68</v>
      </c>
      <c r="T93" s="217"/>
      <c r="U93" s="217"/>
      <c r="V93" s="217"/>
      <c r="W93" s="217"/>
      <c r="X93" s="217"/>
      <c r="Y93" s="217"/>
    </row>
    <row r="94" spans="1:25">
      <c r="A94" s="175"/>
      <c r="B94" s="175"/>
      <c r="C94" s="183"/>
      <c r="D94" s="183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21"/>
      <c r="T94" s="217"/>
      <c r="U94" s="217"/>
      <c r="V94" s="217"/>
      <c r="W94" s="217"/>
      <c r="X94" s="217"/>
      <c r="Y94" s="217"/>
    </row>
    <row r="95" spans="1:25">
      <c r="A95" s="175"/>
      <c r="B95" s="175"/>
      <c r="C95" s="183"/>
      <c r="D95" s="183"/>
      <c r="E95" s="175" t="s">
        <v>241</v>
      </c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21"/>
      <c r="T95" s="217"/>
      <c r="U95" s="217"/>
      <c r="V95" s="217"/>
      <c r="W95" s="217"/>
      <c r="X95" s="217"/>
      <c r="Y95" s="217"/>
    </row>
    <row r="96" spans="1:25">
      <c r="A96" s="175"/>
      <c r="B96" s="175"/>
      <c r="C96" s="183"/>
      <c r="D96" s="183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21"/>
      <c r="T96" s="217"/>
      <c r="U96" s="217"/>
      <c r="V96" s="217"/>
      <c r="W96" s="217"/>
      <c r="X96" s="217"/>
      <c r="Y96" s="217"/>
    </row>
    <row r="97" spans="1:25">
      <c r="A97" s="175"/>
      <c r="B97" s="175"/>
      <c r="C97" s="183"/>
      <c r="D97" s="183"/>
      <c r="E97" s="176" t="s">
        <v>195</v>
      </c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188"/>
      <c r="T97" s="217"/>
      <c r="U97" s="217"/>
      <c r="V97" s="217"/>
      <c r="W97" s="217"/>
      <c r="X97" s="217"/>
      <c r="Y97" s="217"/>
    </row>
    <row r="98" spans="1:25">
      <c r="C98" s="183"/>
      <c r="D98" s="183"/>
      <c r="E98" s="175" t="s">
        <v>199</v>
      </c>
      <c r="F98" s="217">
        <v>4765.831900000001</v>
      </c>
      <c r="G98" s="217">
        <v>4663.5434999999998</v>
      </c>
      <c r="H98" s="217">
        <v>6411.8676000000005</v>
      </c>
      <c r="I98" s="217">
        <v>4543.7584000000006</v>
      </c>
      <c r="J98" s="217">
        <v>6177.6809999999996</v>
      </c>
      <c r="K98" s="217">
        <v>6100.9646999999995</v>
      </c>
      <c r="L98" s="217">
        <v>2596.2410999999997</v>
      </c>
      <c r="M98" s="217">
        <v>5068.6594000000005</v>
      </c>
      <c r="N98" s="217">
        <v>6819.6753000000008</v>
      </c>
      <c r="O98" s="217">
        <v>6250.3595999999998</v>
      </c>
      <c r="P98" s="217">
        <v>6648.7460000000001</v>
      </c>
      <c r="Q98" s="217">
        <v>4825.0514999999996</v>
      </c>
      <c r="R98" s="217"/>
      <c r="S98" s="188">
        <v>64872.380000000005</v>
      </c>
      <c r="T98" s="217"/>
      <c r="U98" s="217"/>
      <c r="V98" s="217" t="s">
        <v>242</v>
      </c>
      <c r="W98" s="217" t="s">
        <v>243</v>
      </c>
      <c r="X98" s="217" t="s">
        <v>244</v>
      </c>
      <c r="Y98" s="217"/>
    </row>
    <row r="99" spans="1:25">
      <c r="C99" s="183"/>
      <c r="D99" s="183"/>
      <c r="E99" s="175" t="s">
        <v>201</v>
      </c>
      <c r="F99" s="217">
        <v>161627.78509999998</v>
      </c>
      <c r="G99" s="217">
        <v>143459.481</v>
      </c>
      <c r="H99" s="217">
        <v>159860.61839999998</v>
      </c>
      <c r="I99" s="217">
        <v>152128.42290000003</v>
      </c>
      <c r="J99" s="217">
        <v>155423.18609999999</v>
      </c>
      <c r="K99" s="217">
        <v>147476.99249999999</v>
      </c>
      <c r="L99" s="217">
        <v>147923.83129999999</v>
      </c>
      <c r="M99" s="217">
        <v>149575.2506</v>
      </c>
      <c r="N99" s="217">
        <v>131370.6072</v>
      </c>
      <c r="O99" s="217">
        <v>146031.49590000001</v>
      </c>
      <c r="P99" s="217">
        <v>133564.42420000001</v>
      </c>
      <c r="Q99" s="217">
        <v>122965.4617</v>
      </c>
      <c r="R99" s="217"/>
      <c r="S99" s="188">
        <v>1751407.5569</v>
      </c>
      <c r="T99" s="217"/>
      <c r="U99" s="217"/>
      <c r="V99" s="217">
        <v>98109.38049999997</v>
      </c>
      <c r="W99" s="217">
        <v>81394</v>
      </c>
      <c r="X99" s="217">
        <v>-16715.38049999997</v>
      </c>
      <c r="Y99" s="217"/>
    </row>
    <row r="100" spans="1:25">
      <c r="C100" s="183"/>
      <c r="D100" s="183"/>
      <c r="E100" s="244" t="s">
        <v>245</v>
      </c>
      <c r="F100" s="217">
        <v>-159085.38</v>
      </c>
      <c r="G100" s="217">
        <v>-139592.71030000001</v>
      </c>
      <c r="H100" s="217">
        <v>-156569.89290000001</v>
      </c>
      <c r="I100" s="217">
        <v>-148256.26860000001</v>
      </c>
      <c r="J100" s="217">
        <v>-150980.3702</v>
      </c>
      <c r="K100" s="217">
        <v>-142217.21530000001</v>
      </c>
      <c r="L100" s="217">
        <v>-139135.10430000001</v>
      </c>
      <c r="M100" s="217">
        <v>-149575.2506</v>
      </c>
      <c r="N100" s="217">
        <v>-130196.98239999999</v>
      </c>
      <c r="O100" s="217">
        <v>-146031.49590000001</v>
      </c>
      <c r="P100" s="217">
        <v>-133564.42420000001</v>
      </c>
      <c r="Q100" s="217">
        <v>-122965.4617</v>
      </c>
      <c r="R100" s="217"/>
      <c r="S100" s="188">
        <v>-1718170.5564000001</v>
      </c>
      <c r="T100" s="217"/>
      <c r="U100" s="217"/>
      <c r="V100" s="217"/>
      <c r="W100" s="217"/>
      <c r="X100" s="217"/>
      <c r="Y100" s="217"/>
    </row>
    <row r="101" spans="1:25">
      <c r="C101" s="183"/>
      <c r="D101" s="183"/>
      <c r="E101" s="175" t="s">
        <v>204</v>
      </c>
      <c r="F101" s="217">
        <v>6865.6688478875139</v>
      </c>
      <c r="G101" s="217">
        <v>5025.2065216455967</v>
      </c>
      <c r="H101" s="217">
        <v>7665.6168795812373</v>
      </c>
      <c r="I101" s="217">
        <v>5655.012609302129</v>
      </c>
      <c r="J101" s="217">
        <v>5929.4868775130681</v>
      </c>
      <c r="K101" s="217">
        <v>6278.5988853252284</v>
      </c>
      <c r="L101" s="217">
        <v>7133.5220262951188</v>
      </c>
      <c r="M101" s="217">
        <v>7602.2149287371894</v>
      </c>
      <c r="N101" s="217">
        <v>6901.5832440934773</v>
      </c>
      <c r="O101" s="217">
        <v>5610.6713715282867</v>
      </c>
      <c r="P101" s="217">
        <v>5380.7389801761401</v>
      </c>
      <c r="Q101" s="217">
        <v>6318.3254241452323</v>
      </c>
      <c r="R101" s="217"/>
      <c r="S101" s="188">
        <v>76366.646596230217</v>
      </c>
      <c r="T101" s="217"/>
      <c r="U101" s="217"/>
      <c r="V101" s="217"/>
      <c r="W101" s="217"/>
      <c r="X101" s="217"/>
      <c r="Y101" s="217"/>
    </row>
    <row r="102" spans="1:25">
      <c r="A102" s="183" t="s">
        <v>196</v>
      </c>
      <c r="B102" s="183" t="s">
        <v>203</v>
      </c>
      <c r="C102" s="183" t="s">
        <v>207</v>
      </c>
      <c r="D102" s="183"/>
      <c r="E102" s="191" t="s">
        <v>206</v>
      </c>
      <c r="F102" s="242">
        <v>24388.98492966593</v>
      </c>
      <c r="G102" s="242">
        <v>20742.068602081043</v>
      </c>
      <c r="H102" s="242">
        <v>20409.810277404646</v>
      </c>
      <c r="I102" s="242">
        <v>24469.541522273168</v>
      </c>
      <c r="J102" s="242">
        <v>27976.913366275669</v>
      </c>
      <c r="K102" s="242">
        <v>24269.905632748392</v>
      </c>
      <c r="L102" s="242">
        <v>23132.883938339484</v>
      </c>
      <c r="M102" s="242">
        <v>18643.985690763944</v>
      </c>
      <c r="N102" s="242">
        <v>20327.54825257534</v>
      </c>
      <c r="O102" s="242">
        <v>23207.922956110608</v>
      </c>
      <c r="P102" s="242">
        <v>21365.454239019189</v>
      </c>
      <c r="Q102" s="242">
        <v>21351.008224902824</v>
      </c>
      <c r="R102" s="242"/>
      <c r="S102" s="243">
        <v>270286.02763216023</v>
      </c>
      <c r="T102" s="217"/>
      <c r="U102" s="217"/>
      <c r="V102" s="217">
        <v>346652.67422839045</v>
      </c>
      <c r="W102" s="217">
        <v>338090</v>
      </c>
      <c r="X102" s="217">
        <v>-8562.6742283904459</v>
      </c>
      <c r="Y102" s="217"/>
    </row>
    <row r="103" spans="1:25">
      <c r="C103" s="183"/>
      <c r="D103" s="183"/>
      <c r="E103" s="175" t="s">
        <v>211</v>
      </c>
      <c r="F103" s="217">
        <v>38562.89077755341</v>
      </c>
      <c r="G103" s="217">
        <v>34297.589323726628</v>
      </c>
      <c r="H103" s="217">
        <v>37778.020256985852</v>
      </c>
      <c r="I103" s="217">
        <v>38540.466831575308</v>
      </c>
      <c r="J103" s="217">
        <v>44526.897143788738</v>
      </c>
      <c r="K103" s="217">
        <v>41909.246418073613</v>
      </c>
      <c r="L103" s="217">
        <v>41651.374064634598</v>
      </c>
      <c r="M103" s="217">
        <v>31314.860019501139</v>
      </c>
      <c r="N103" s="217">
        <v>35222.431596668823</v>
      </c>
      <c r="O103" s="217">
        <v>35068.95392763889</v>
      </c>
      <c r="P103" s="217">
        <v>33394.939219195345</v>
      </c>
      <c r="Q103" s="217">
        <v>32494.385149048059</v>
      </c>
      <c r="R103" s="217"/>
      <c r="S103" s="188">
        <v>444762.05472839042</v>
      </c>
      <c r="T103" s="217"/>
      <c r="U103" s="217"/>
      <c r="V103" s="217"/>
      <c r="W103" s="217"/>
      <c r="X103" s="217"/>
      <c r="Y103" s="217"/>
    </row>
    <row r="104" spans="1:25">
      <c r="C104" s="183"/>
      <c r="D104" s="183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21"/>
      <c r="T104" s="217"/>
      <c r="U104" s="217"/>
      <c r="V104" s="217"/>
      <c r="W104" s="217"/>
      <c r="X104" s="217"/>
      <c r="Y104" s="217"/>
    </row>
    <row r="105" spans="1:25">
      <c r="A105" s="183" t="s">
        <v>196</v>
      </c>
      <c r="B105" s="183" t="s">
        <v>197</v>
      </c>
      <c r="C105" s="183">
        <v>20</v>
      </c>
      <c r="D105" s="183" t="s">
        <v>198</v>
      </c>
      <c r="E105" s="175" t="s">
        <v>246</v>
      </c>
      <c r="F105" s="217">
        <v>29036.469999999998</v>
      </c>
      <c r="G105" s="217">
        <v>24818.349999999991</v>
      </c>
      <c r="H105" s="217">
        <v>30262.57</v>
      </c>
      <c r="I105" s="217">
        <v>22729.529999999995</v>
      </c>
      <c r="J105" s="217">
        <v>27398.709999999992</v>
      </c>
      <c r="K105" s="217">
        <v>26331.21000000001</v>
      </c>
      <c r="L105" s="217">
        <v>20808.61</v>
      </c>
      <c r="M105" s="217">
        <v>26009.510000000006</v>
      </c>
      <c r="N105" s="217">
        <v>19698.619999999995</v>
      </c>
      <c r="O105" s="217">
        <v>36352.82</v>
      </c>
      <c r="P105" s="217">
        <v>37888.439999999981</v>
      </c>
      <c r="Q105" s="217">
        <v>31531.760000000002</v>
      </c>
      <c r="R105" s="217"/>
      <c r="S105" s="188">
        <v>332866.60000000003</v>
      </c>
      <c r="T105" s="217"/>
      <c r="U105" s="217"/>
      <c r="V105" s="217"/>
      <c r="W105" s="217"/>
      <c r="X105" s="217"/>
      <c r="Y105" s="217"/>
    </row>
    <row r="106" spans="1:25">
      <c r="C106" s="183"/>
      <c r="D106" s="183"/>
      <c r="E106" s="175" t="s">
        <v>247</v>
      </c>
      <c r="F106" s="217">
        <v>260100.37000000049</v>
      </c>
      <c r="G106" s="217">
        <v>221129.30999999988</v>
      </c>
      <c r="H106" s="217">
        <v>242690.98000000033</v>
      </c>
      <c r="I106" s="217">
        <v>252358.09</v>
      </c>
      <c r="J106" s="217">
        <v>256305.74999999951</v>
      </c>
      <c r="K106" s="217">
        <v>246555.94000000012</v>
      </c>
      <c r="L106" s="217">
        <v>233928.2600000003</v>
      </c>
      <c r="M106" s="217">
        <v>221762.32999999981</v>
      </c>
      <c r="N106" s="217">
        <v>212343.81000000014</v>
      </c>
      <c r="O106" s="217">
        <v>227017.85000000009</v>
      </c>
      <c r="P106" s="217">
        <v>215603.56000000003</v>
      </c>
      <c r="Q106" s="217">
        <v>182808.03999999998</v>
      </c>
      <c r="R106" s="217"/>
      <c r="S106" s="188">
        <v>2772604.290000001</v>
      </c>
      <c r="T106" s="217"/>
      <c r="U106" s="217"/>
      <c r="V106" s="217"/>
      <c r="W106" s="217"/>
      <c r="X106" s="217"/>
      <c r="Y106" s="217"/>
    </row>
    <row r="107" spans="1:25">
      <c r="A107" s="183" t="s">
        <v>196</v>
      </c>
      <c r="C107" s="183"/>
      <c r="D107" s="183"/>
      <c r="E107" s="198" t="s">
        <v>215</v>
      </c>
      <c r="F107" s="222">
        <v>289136.84000000049</v>
      </c>
      <c r="G107" s="222">
        <v>245947.65999999989</v>
      </c>
      <c r="H107" s="222">
        <v>272953.55000000034</v>
      </c>
      <c r="I107" s="222">
        <v>275087.62</v>
      </c>
      <c r="J107" s="222">
        <v>283704.4599999995</v>
      </c>
      <c r="K107" s="222">
        <v>272887.15000000014</v>
      </c>
      <c r="L107" s="222">
        <v>254736.87000000032</v>
      </c>
      <c r="M107" s="222">
        <v>247771.83999999982</v>
      </c>
      <c r="N107" s="222">
        <v>232042.43000000014</v>
      </c>
      <c r="O107" s="222">
        <v>263370.6700000001</v>
      </c>
      <c r="P107" s="222">
        <v>253492</v>
      </c>
      <c r="Q107" s="222">
        <v>214339.8</v>
      </c>
      <c r="R107" s="222"/>
      <c r="S107" s="223">
        <v>3105470.8900000006</v>
      </c>
      <c r="T107" s="217"/>
      <c r="U107" s="217"/>
      <c r="V107" s="217"/>
      <c r="W107" s="217"/>
      <c r="X107" s="217"/>
      <c r="Y107" s="217"/>
    </row>
    <row r="108" spans="1:25">
      <c r="C108" s="183"/>
      <c r="D108" s="183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188"/>
      <c r="T108" s="217"/>
      <c r="U108" s="217"/>
      <c r="V108" s="217"/>
      <c r="W108" s="217"/>
      <c r="X108" s="217"/>
      <c r="Y108" s="217"/>
    </row>
    <row r="109" spans="1:25">
      <c r="C109" s="183"/>
      <c r="D109" s="183"/>
      <c r="E109" s="176" t="s">
        <v>15</v>
      </c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21"/>
      <c r="T109" s="217"/>
      <c r="U109" s="217"/>
      <c r="V109" s="217"/>
      <c r="W109" s="217"/>
      <c r="X109" s="217"/>
      <c r="Y109" s="217"/>
    </row>
    <row r="110" spans="1:25">
      <c r="C110" s="183"/>
      <c r="D110" s="183"/>
      <c r="E110" s="175" t="s">
        <v>199</v>
      </c>
      <c r="F110" s="217">
        <v>7636.493903868798</v>
      </c>
      <c r="G110" s="217">
        <v>5429.3606</v>
      </c>
      <c r="H110" s="217">
        <v>7793.6797669880825</v>
      </c>
      <c r="I110" s="217">
        <v>7083.1615964037928</v>
      </c>
      <c r="J110" s="217">
        <v>7967.2379087047202</v>
      </c>
      <c r="K110" s="217">
        <v>5645.9025483276091</v>
      </c>
      <c r="L110" s="217">
        <v>4562.7734259637082</v>
      </c>
      <c r="M110" s="217">
        <v>5242.3176804674149</v>
      </c>
      <c r="N110" s="217">
        <v>9706.0735891214663</v>
      </c>
      <c r="O110" s="217">
        <v>10816.023525659873</v>
      </c>
      <c r="P110" s="217">
        <v>11772.522789842995</v>
      </c>
      <c r="Q110" s="217">
        <v>10348.337041826211</v>
      </c>
      <c r="R110" s="217"/>
      <c r="S110" s="188">
        <v>94003.884377174676</v>
      </c>
      <c r="T110" s="217"/>
      <c r="U110" s="245">
        <v>1041653.0870228253</v>
      </c>
      <c r="V110" s="217" t="s">
        <v>242</v>
      </c>
      <c r="W110" s="217" t="s">
        <v>243</v>
      </c>
      <c r="X110" s="217" t="s">
        <v>244</v>
      </c>
      <c r="Y110" s="217"/>
    </row>
    <row r="111" spans="1:25">
      <c r="C111" s="183"/>
      <c r="D111" s="183"/>
      <c r="E111" s="175" t="s">
        <v>201</v>
      </c>
      <c r="F111" s="217">
        <v>271805.99359613116</v>
      </c>
      <c r="G111" s="217">
        <v>230035.84440000003</v>
      </c>
      <c r="H111" s="217">
        <v>254041.74393301178</v>
      </c>
      <c r="I111" s="217">
        <v>255993.18190359615</v>
      </c>
      <c r="J111" s="217">
        <v>271230.29579129518</v>
      </c>
      <c r="K111" s="217">
        <v>251795.15765167255</v>
      </c>
      <c r="L111" s="217">
        <v>258423.39477403625</v>
      </c>
      <c r="M111" s="217">
        <v>263517.76151953253</v>
      </c>
      <c r="N111" s="217">
        <v>223683.75361087834</v>
      </c>
      <c r="O111" s="217">
        <v>264137.88747434027</v>
      </c>
      <c r="P111" s="217">
        <v>261493.62961015708</v>
      </c>
      <c r="Q111" s="217">
        <v>230396.83365817365</v>
      </c>
      <c r="R111" s="217"/>
      <c r="S111" s="188">
        <v>3036555.4779228251</v>
      </c>
      <c r="T111" s="217"/>
      <c r="U111" s="217">
        <v>211547.09117717436</v>
      </c>
      <c r="V111" s="217">
        <v>35118.029097099788</v>
      </c>
      <c r="W111" s="217">
        <v>180317</v>
      </c>
      <c r="X111" s="217">
        <v>145198.97090290021</v>
      </c>
      <c r="Y111" s="217"/>
    </row>
    <row r="112" spans="1:25">
      <c r="C112" s="183"/>
      <c r="D112" s="183"/>
      <c r="E112" s="244" t="s">
        <v>245</v>
      </c>
      <c r="F112" s="217">
        <v>-271038.21885018161</v>
      </c>
      <c r="G112" s="217">
        <v>-231047.96119999999</v>
      </c>
      <c r="H112" s="217">
        <v>-257376.48155783399</v>
      </c>
      <c r="I112" s="217">
        <v>-259860.5610020287</v>
      </c>
      <c r="J112" s="217">
        <v>-273211.37668599165</v>
      </c>
      <c r="K112" s="217">
        <v>-252762.04649793491</v>
      </c>
      <c r="L112" s="217">
        <v>-266585.98479365971</v>
      </c>
      <c r="M112" s="217">
        <v>-273428.69866455509</v>
      </c>
      <c r="N112" s="217">
        <v>-229337.94698302637</v>
      </c>
      <c r="O112" s="217">
        <v>-275570.55609603733</v>
      </c>
      <c r="P112" s="217">
        <v>-256909.12153769383</v>
      </c>
      <c r="Q112" s="217">
        <v>-248312.37933395669</v>
      </c>
      <c r="R112" s="217"/>
      <c r="S112" s="188">
        <v>-3095441.3332028999</v>
      </c>
      <c r="T112" s="217"/>
      <c r="U112" s="217"/>
      <c r="V112" s="217"/>
      <c r="W112" s="217"/>
      <c r="X112" s="217"/>
      <c r="Y112" s="217"/>
    </row>
    <row r="113" spans="1:25">
      <c r="C113" s="183"/>
      <c r="D113" s="183"/>
      <c r="E113" s="175" t="s">
        <v>219</v>
      </c>
      <c r="F113" s="217">
        <v>0</v>
      </c>
      <c r="G113" s="217">
        <v>0</v>
      </c>
      <c r="H113" s="217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7">
        <v>0</v>
      </c>
      <c r="O113" s="217">
        <v>0</v>
      </c>
      <c r="P113" s="217">
        <v>0</v>
      </c>
      <c r="Q113" s="217">
        <v>0</v>
      </c>
      <c r="R113" s="217"/>
      <c r="S113" s="188">
        <v>0</v>
      </c>
      <c r="T113" s="217"/>
      <c r="U113" s="245">
        <v>18015.293799999999</v>
      </c>
      <c r="V113" s="217"/>
      <c r="W113" s="217"/>
      <c r="X113" s="217"/>
      <c r="Y113" s="217"/>
    </row>
    <row r="114" spans="1:25">
      <c r="C114" s="183"/>
      <c r="D114" s="183"/>
      <c r="E114" s="191" t="s">
        <v>206</v>
      </c>
      <c r="F114" s="242">
        <v>0</v>
      </c>
      <c r="G114" s="242">
        <v>0</v>
      </c>
      <c r="H114" s="242">
        <v>0</v>
      </c>
      <c r="I114" s="242">
        <v>0</v>
      </c>
      <c r="J114" s="242">
        <v>0</v>
      </c>
      <c r="K114" s="242">
        <v>0</v>
      </c>
      <c r="L114" s="242">
        <v>0</v>
      </c>
      <c r="M114" s="242">
        <v>0</v>
      </c>
      <c r="N114" s="242">
        <v>0</v>
      </c>
      <c r="O114" s="242">
        <v>0</v>
      </c>
      <c r="P114" s="242">
        <v>0</v>
      </c>
      <c r="Q114" s="242">
        <v>0</v>
      </c>
      <c r="R114" s="242"/>
      <c r="S114" s="243">
        <v>0</v>
      </c>
      <c r="T114" s="217"/>
      <c r="U114" s="217">
        <v>331043.62170000002</v>
      </c>
      <c r="V114" s="217">
        <v>0</v>
      </c>
      <c r="W114" s="217">
        <v>0</v>
      </c>
      <c r="X114" s="217">
        <v>0</v>
      </c>
      <c r="Y114" s="217"/>
    </row>
    <row r="115" spans="1:25">
      <c r="C115" s="183"/>
      <c r="D115" s="183"/>
      <c r="E115" s="175" t="s">
        <v>222</v>
      </c>
      <c r="F115" s="217">
        <v>8404.2686498183175</v>
      </c>
      <c r="G115" s="217">
        <v>4417.2438000000257</v>
      </c>
      <c r="H115" s="217">
        <v>4458.9421421658772</v>
      </c>
      <c r="I115" s="217">
        <v>3215.7824979712605</v>
      </c>
      <c r="J115" s="217">
        <v>5986.1570140082622</v>
      </c>
      <c r="K115" s="217">
        <v>4679.0137020652473</v>
      </c>
      <c r="L115" s="217">
        <v>-3599.8165936597507</v>
      </c>
      <c r="M115" s="217">
        <v>-4668.6194645551732</v>
      </c>
      <c r="N115" s="217">
        <v>4051.8802169734263</v>
      </c>
      <c r="O115" s="217">
        <v>-616.64509603718761</v>
      </c>
      <c r="P115" s="217">
        <v>16357.030862306245</v>
      </c>
      <c r="Q115" s="217">
        <v>-7567.2086339568195</v>
      </c>
      <c r="R115" s="217"/>
      <c r="S115" s="188">
        <v>35118.02909709973</v>
      </c>
      <c r="T115" s="217"/>
      <c r="U115" s="217">
        <v>4697700.4269029004</v>
      </c>
      <c r="V115" s="217"/>
      <c r="W115" s="217"/>
      <c r="X115" s="217"/>
      <c r="Y115" s="217"/>
    </row>
    <row r="116" spans="1:25">
      <c r="A116" s="175"/>
      <c r="B116" s="175"/>
      <c r="C116" s="183"/>
      <c r="D116" s="183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21"/>
      <c r="T116" s="217"/>
      <c r="U116" s="217"/>
      <c r="V116" s="217"/>
      <c r="W116" s="217"/>
      <c r="X116" s="217"/>
      <c r="Y116" s="217"/>
    </row>
    <row r="117" spans="1:25">
      <c r="A117" s="175"/>
      <c r="B117" s="175"/>
      <c r="C117" s="183"/>
      <c r="D117" s="183"/>
      <c r="E117" s="176" t="s">
        <v>14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21"/>
      <c r="T117" s="217"/>
      <c r="U117" s="217"/>
      <c r="V117" s="217"/>
      <c r="W117" s="217"/>
      <c r="X117" s="217"/>
      <c r="Y117" s="217"/>
    </row>
    <row r="118" spans="1:25">
      <c r="A118" s="175"/>
      <c r="B118" s="175"/>
      <c r="C118" s="183"/>
      <c r="D118" s="183"/>
      <c r="E118" s="175" t="s">
        <v>199</v>
      </c>
      <c r="F118" s="217">
        <v>44919.820315581928</v>
      </c>
      <c r="G118" s="217">
        <v>32555.9751</v>
      </c>
      <c r="H118" s="217">
        <v>42892.987302849397</v>
      </c>
      <c r="I118" s="217">
        <v>40465.095776881164</v>
      </c>
      <c r="J118" s="217">
        <v>44025.768780447434</v>
      </c>
      <c r="K118" s="217">
        <v>40904.154970942393</v>
      </c>
      <c r="L118" s="217">
        <v>46558.879669626331</v>
      </c>
      <c r="M118" s="217">
        <v>45932.296764561725</v>
      </c>
      <c r="N118" s="217">
        <v>42746.144787517725</v>
      </c>
      <c r="O118" s="217">
        <v>42746.144787517725</v>
      </c>
      <c r="P118" s="217">
        <v>44696.141534925082</v>
      </c>
      <c r="Q118" s="217">
        <v>38433.809878962835</v>
      </c>
      <c r="R118" s="217"/>
      <c r="S118" s="188">
        <v>506877.2196698137</v>
      </c>
      <c r="T118" s="217"/>
      <c r="U118" s="245">
        <v>1841976.415630186</v>
      </c>
      <c r="V118" s="217" t="s">
        <v>242</v>
      </c>
      <c r="W118" s="217" t="s">
        <v>243</v>
      </c>
      <c r="X118" s="217" t="s">
        <v>244</v>
      </c>
      <c r="Y118" s="217"/>
    </row>
    <row r="119" spans="1:25">
      <c r="A119" s="175"/>
      <c r="B119" s="175"/>
      <c r="C119" s="183"/>
      <c r="D119" s="183"/>
      <c r="E119" s="175" t="s">
        <v>201</v>
      </c>
      <c r="F119" s="217">
        <v>154336.63698441803</v>
      </c>
      <c r="G119" s="217">
        <v>120396.13860000005</v>
      </c>
      <c r="H119" s="217">
        <v>136500.67779715057</v>
      </c>
      <c r="I119" s="217">
        <v>132371.34452311887</v>
      </c>
      <c r="J119" s="217">
        <v>158929.22171955265</v>
      </c>
      <c r="K119" s="217">
        <v>142718.32792905744</v>
      </c>
      <c r="L119" s="217">
        <v>152137.6832303736</v>
      </c>
      <c r="M119" s="217">
        <v>140587.90883543814</v>
      </c>
      <c r="N119" s="217">
        <v>119251.76281248216</v>
      </c>
      <c r="O119" s="217">
        <v>139105.13371248223</v>
      </c>
      <c r="P119" s="217">
        <v>145724.48226507474</v>
      </c>
      <c r="Q119" s="217">
        <v>121107.83022103731</v>
      </c>
      <c r="R119" s="217"/>
      <c r="S119" s="188">
        <v>1663167.1486301858</v>
      </c>
      <c r="T119" s="217"/>
      <c r="U119" s="217">
        <v>546078.98916981486</v>
      </c>
      <c r="V119" s="217">
        <v>816317.72482851427</v>
      </c>
      <c r="W119" s="217">
        <v>687475</v>
      </c>
      <c r="X119" s="217">
        <v>-128842.72482851427</v>
      </c>
      <c r="Y119" s="217"/>
    </row>
    <row r="120" spans="1:25">
      <c r="A120" s="175"/>
      <c r="B120" s="175"/>
      <c r="C120" s="183"/>
      <c r="D120" s="183"/>
      <c r="E120" s="244" t="s">
        <v>245</v>
      </c>
      <c r="F120" s="217">
        <v>-121988.55631516359</v>
      </c>
      <c r="G120" s="217">
        <v>-96339.521999999997</v>
      </c>
      <c r="H120" s="217">
        <v>-106596.77583350199</v>
      </c>
      <c r="I120" s="217">
        <v>-104473.05217281163</v>
      </c>
      <c r="J120" s="217">
        <v>-118769.17993590659</v>
      </c>
      <c r="K120" s="217">
        <v>-109326.64407679801</v>
      </c>
      <c r="L120" s="217">
        <v>-110599.21874957035</v>
      </c>
      <c r="M120" s="217">
        <v>-120598.15579850039</v>
      </c>
      <c r="N120" s="217">
        <v>-119789.89155694289</v>
      </c>
      <c r="O120" s="217">
        <v>-119789.89155694289</v>
      </c>
      <c r="P120" s="217">
        <v>-115984.58118808978</v>
      </c>
      <c r="Q120" s="217">
        <v>-109471.17428725703</v>
      </c>
      <c r="R120" s="217"/>
      <c r="S120" s="188">
        <v>-1353726.643471485</v>
      </c>
      <c r="T120" s="217"/>
      <c r="U120" s="217"/>
      <c r="V120" s="217"/>
      <c r="W120" s="217"/>
      <c r="X120" s="217"/>
      <c r="Y120" s="217"/>
    </row>
    <row r="121" spans="1:25">
      <c r="A121" s="175"/>
      <c r="B121" s="175"/>
      <c r="C121" s="183"/>
      <c r="D121" s="183"/>
      <c r="E121" s="175" t="s">
        <v>224</v>
      </c>
      <c r="F121" s="217">
        <v>6356.4356039473805</v>
      </c>
      <c r="G121" s="217">
        <v>6970.9925999999987</v>
      </c>
      <c r="H121" s="217">
        <v>8599.2560078003389</v>
      </c>
      <c r="I121" s="217">
        <v>9798.2786946326141</v>
      </c>
      <c r="J121" s="217">
        <v>13477.03661188029</v>
      </c>
      <c r="K121" s="217">
        <v>8739.6014549971387</v>
      </c>
      <c r="L121" s="217">
        <v>9208.0586350023932</v>
      </c>
      <c r="M121" s="217">
        <v>7543.2880003034006</v>
      </c>
      <c r="N121" s="217">
        <v>5801.5791542016923</v>
      </c>
      <c r="O121" s="217">
        <v>8957.7225083980957</v>
      </c>
      <c r="P121" s="217">
        <v>10627.491073002382</v>
      </c>
      <c r="Q121" s="217">
        <v>5673.6921925053184</v>
      </c>
      <c r="R121" s="217"/>
      <c r="S121" s="188">
        <v>101753.43253667104</v>
      </c>
      <c r="T121" s="217"/>
      <c r="U121" s="245">
        <v>248829.55906332901</v>
      </c>
      <c r="V121" s="217"/>
      <c r="W121" s="217"/>
      <c r="X121" s="217"/>
      <c r="Y121" s="217"/>
    </row>
    <row r="122" spans="1:25">
      <c r="A122" s="175"/>
      <c r="B122" s="175"/>
      <c r="C122" s="183"/>
      <c r="D122" s="183"/>
      <c r="E122" s="175" t="s">
        <v>225</v>
      </c>
      <c r="F122" s="217">
        <v>33117.958596052631</v>
      </c>
      <c r="G122" s="217">
        <v>26936.184600000004</v>
      </c>
      <c r="H122" s="217">
        <v>45880.09299219965</v>
      </c>
      <c r="I122" s="217">
        <v>60998.343905367379</v>
      </c>
      <c r="J122" s="217">
        <v>89684.076788119753</v>
      </c>
      <c r="K122" s="217">
        <v>61720.960545002847</v>
      </c>
      <c r="L122" s="217">
        <v>46692.753364997654</v>
      </c>
      <c r="M122" s="217">
        <v>40570.322599696599</v>
      </c>
      <c r="N122" s="217">
        <v>38899.657445798322</v>
      </c>
      <c r="O122" s="217">
        <v>46905.126291601911</v>
      </c>
      <c r="P122" s="217">
        <v>56496.623326997542</v>
      </c>
      <c r="Q122" s="217">
        <v>27679.136007494693</v>
      </c>
      <c r="R122" s="217"/>
      <c r="S122" s="188">
        <v>575581.23646332894</v>
      </c>
      <c r="T122" s="217"/>
      <c r="U122" s="217">
        <v>-163276.30486332893</v>
      </c>
      <c r="V122" s="217">
        <v>677334.66899999999</v>
      </c>
      <c r="W122" s="217">
        <v>683499</v>
      </c>
      <c r="X122" s="217">
        <v>6164.3310000000056</v>
      </c>
      <c r="Y122" s="217"/>
    </row>
    <row r="123" spans="1:25">
      <c r="A123" s="175"/>
      <c r="B123" s="175"/>
      <c r="C123" s="183"/>
      <c r="D123" s="183"/>
      <c r="E123" s="175" t="s">
        <v>204</v>
      </c>
      <c r="F123" s="217">
        <v>0</v>
      </c>
      <c r="G123" s="217">
        <v>0</v>
      </c>
      <c r="H123" s="217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7">
        <v>0</v>
      </c>
      <c r="O123" s="217">
        <v>0</v>
      </c>
      <c r="P123" s="217">
        <v>0</v>
      </c>
      <c r="Q123" s="217">
        <v>0</v>
      </c>
      <c r="R123" s="217"/>
      <c r="S123" s="188">
        <v>0</v>
      </c>
      <c r="T123" s="217"/>
      <c r="U123" s="245">
        <v>719663.86660000007</v>
      </c>
      <c r="V123" s="217"/>
      <c r="W123" s="217"/>
      <c r="X123" s="217"/>
      <c r="Y123" s="217"/>
    </row>
    <row r="124" spans="1:25">
      <c r="A124" s="175"/>
      <c r="B124" s="175"/>
      <c r="C124" s="183"/>
      <c r="D124" s="183"/>
      <c r="E124" s="191" t="s">
        <v>227</v>
      </c>
      <c r="F124" s="242">
        <v>0</v>
      </c>
      <c r="G124" s="242">
        <v>0</v>
      </c>
      <c r="H124" s="242">
        <v>0</v>
      </c>
      <c r="I124" s="242">
        <v>0</v>
      </c>
      <c r="J124" s="242">
        <v>0</v>
      </c>
      <c r="K124" s="242">
        <v>0</v>
      </c>
      <c r="L124" s="242">
        <v>0</v>
      </c>
      <c r="M124" s="242">
        <v>0</v>
      </c>
      <c r="N124" s="242">
        <v>0</v>
      </c>
      <c r="O124" s="242">
        <v>0</v>
      </c>
      <c r="P124" s="242">
        <v>0</v>
      </c>
      <c r="Q124" s="242">
        <v>0</v>
      </c>
      <c r="R124" s="242"/>
      <c r="S124" s="243">
        <v>0</v>
      </c>
      <c r="T124" s="217"/>
      <c r="U124" s="217">
        <v>492435.35600000003</v>
      </c>
      <c r="V124" s="217">
        <v>0</v>
      </c>
      <c r="W124" s="217"/>
      <c r="X124" s="217">
        <v>0</v>
      </c>
      <c r="Y124" s="217"/>
    </row>
    <row r="125" spans="1:25">
      <c r="A125" s="175"/>
      <c r="B125" s="175"/>
      <c r="C125" s="183"/>
      <c r="D125" s="183"/>
      <c r="E125" s="175" t="s">
        <v>230</v>
      </c>
      <c r="F125" s="217">
        <v>116742.29518483637</v>
      </c>
      <c r="G125" s="217">
        <v>90519.768900000054</v>
      </c>
      <c r="H125" s="217">
        <v>127276.23826649797</v>
      </c>
      <c r="I125" s="217">
        <v>139160.01072718838</v>
      </c>
      <c r="J125" s="217">
        <v>187346.92396409353</v>
      </c>
      <c r="K125" s="217">
        <v>144756.40082320181</v>
      </c>
      <c r="L125" s="217">
        <v>143998.15615042963</v>
      </c>
      <c r="M125" s="217">
        <v>114035.66040149948</v>
      </c>
      <c r="N125" s="217">
        <v>86909.252643057014</v>
      </c>
      <c r="O125" s="217">
        <v>117924.23574305707</v>
      </c>
      <c r="P125" s="217">
        <v>141560.15701190996</v>
      </c>
      <c r="Q125" s="217">
        <v>83423.294012743107</v>
      </c>
      <c r="R125" s="217"/>
      <c r="S125" s="188">
        <v>1493652.393828514</v>
      </c>
      <c r="T125" s="217"/>
      <c r="U125" s="217">
        <v>5039434.5250714868</v>
      </c>
      <c r="V125" s="217"/>
      <c r="W125" s="217"/>
      <c r="X125" s="217"/>
      <c r="Y125" s="217"/>
    </row>
    <row r="126" spans="1:25">
      <c r="A126" s="175"/>
      <c r="B126" s="175"/>
      <c r="C126" s="183"/>
      <c r="D126" s="183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21"/>
      <c r="T126" s="217"/>
      <c r="U126" s="217"/>
      <c r="V126" s="217"/>
      <c r="W126" s="217"/>
      <c r="X126" s="217"/>
      <c r="Y126" s="217"/>
    </row>
    <row r="127" spans="1:25">
      <c r="A127" s="175"/>
      <c r="B127" s="175"/>
      <c r="C127" s="183"/>
      <c r="D127" s="183"/>
      <c r="E127" s="175" t="s">
        <v>248</v>
      </c>
      <c r="F127" s="217">
        <v>70544.250571285622</v>
      </c>
      <c r="G127" s="217">
        <v>54645.078321645589</v>
      </c>
      <c r="H127" s="217">
        <v>73363.407557219063</v>
      </c>
      <c r="I127" s="217">
        <v>67545.307077219695</v>
      </c>
      <c r="J127" s="217">
        <v>77577.211178545505</v>
      </c>
      <c r="K127" s="217">
        <v>67669.222559592366</v>
      </c>
      <c r="L127" s="217">
        <v>70059.474856887551</v>
      </c>
      <c r="M127" s="217">
        <v>71388.776774069731</v>
      </c>
      <c r="N127" s="217">
        <v>71975.056074934371</v>
      </c>
      <c r="O127" s="217">
        <v>74380.921793103975</v>
      </c>
      <c r="P127" s="217">
        <v>79125.640377946605</v>
      </c>
      <c r="Q127" s="217">
        <v>65599.216037439604</v>
      </c>
      <c r="R127" s="217"/>
      <c r="S127" s="188">
        <v>843873.56317988969</v>
      </c>
      <c r="T127" s="217"/>
      <c r="U127" s="245">
        <v>4096692.6992201107</v>
      </c>
      <c r="V127" s="217">
        <v>-226554.47710377071</v>
      </c>
      <c r="W127" s="217"/>
      <c r="X127" s="217"/>
      <c r="Y127" s="217"/>
    </row>
    <row r="128" spans="1:25">
      <c r="A128" s="175"/>
      <c r="B128" s="175"/>
      <c r="C128" s="183"/>
      <c r="D128" s="183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21"/>
      <c r="T128" s="217"/>
      <c r="U128" s="217"/>
      <c r="V128" s="217"/>
      <c r="W128" s="217"/>
      <c r="X128" s="217"/>
      <c r="Y128" s="217"/>
    </row>
    <row r="129" spans="1:32">
      <c r="A129" s="175"/>
      <c r="B129" s="175"/>
      <c r="C129" s="183"/>
      <c r="D129" s="183"/>
      <c r="E129" s="175" t="s">
        <v>249</v>
      </c>
      <c r="F129" s="217">
        <v>163709.45461220809</v>
      </c>
      <c r="G129" s="217">
        <v>129234.60202372671</v>
      </c>
      <c r="H129" s="217">
        <v>169513.2006656497</v>
      </c>
      <c r="I129" s="217">
        <v>180916.26005673496</v>
      </c>
      <c r="J129" s="217">
        <v>237859.97812189051</v>
      </c>
      <c r="K129" s="217">
        <v>191344.66094334068</v>
      </c>
      <c r="L129" s="217">
        <v>182049.71362140449</v>
      </c>
      <c r="M129" s="217">
        <v>140681.90095644543</v>
      </c>
      <c r="N129" s="217">
        <v>126183.56445669927</v>
      </c>
      <c r="O129" s="217">
        <v>152376.54457465876</v>
      </c>
      <c r="P129" s="217">
        <v>191312.12709341155</v>
      </c>
      <c r="Q129" s="217">
        <v>108350.47052783435</v>
      </c>
      <c r="R129" s="217"/>
      <c r="S129" s="217">
        <v>1973532.4776540042</v>
      </c>
      <c r="T129" s="217"/>
      <c r="U129" s="217">
        <v>14435669.534645999</v>
      </c>
      <c r="V129" s="217"/>
      <c r="W129" s="217"/>
      <c r="X129" s="217"/>
      <c r="Y129" s="217"/>
    </row>
    <row r="130" spans="1:32">
      <c r="A130" s="175"/>
      <c r="B130" s="175"/>
      <c r="C130" s="183"/>
      <c r="D130" s="183"/>
      <c r="E130" s="218" t="s">
        <v>212</v>
      </c>
      <c r="F130" s="246">
        <v>-0.38032985059124891</v>
      </c>
      <c r="G130" s="246">
        <v>34.175736879649435</v>
      </c>
      <c r="H130" s="246">
        <v>4.3421935007629697E-2</v>
      </c>
      <c r="I130" s="246">
        <v>0.23775194134263788</v>
      </c>
      <c r="J130" s="246">
        <v>0.18176806908634102</v>
      </c>
      <c r="K130" s="246">
        <v>-0.1745413736785254</v>
      </c>
      <c r="L130" s="246">
        <v>5.7120688017409327E-2</v>
      </c>
      <c r="M130" s="246">
        <v>-9.9695873360346687E-2</v>
      </c>
      <c r="N130" s="246">
        <v>-1.7551110015751048E-3</v>
      </c>
      <c r="O130" s="246">
        <v>-1.2272942084428973E-2</v>
      </c>
      <c r="P130" s="246">
        <v>-1.4653602683703637E-2</v>
      </c>
      <c r="Q130" s="246">
        <v>-0.31381209180176306</v>
      </c>
      <c r="R130" s="246"/>
      <c r="S130" s="246">
        <v>1.4003632595538384E-3</v>
      </c>
      <c r="T130" s="217"/>
      <c r="U130" s="217"/>
      <c r="V130" s="217"/>
      <c r="W130" s="217"/>
      <c r="X130" s="217"/>
      <c r="Y130" s="217"/>
    </row>
    <row r="131" spans="1:32">
      <c r="A131" s="175"/>
      <c r="B131" s="175"/>
      <c r="C131" s="183"/>
      <c r="D131" s="183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47">
        <v>0.42759547802477865</v>
      </c>
      <c r="T131" s="217"/>
      <c r="U131" s="217" t="s">
        <v>250</v>
      </c>
      <c r="V131" s="217"/>
      <c r="W131" s="217"/>
      <c r="X131" s="217"/>
      <c r="Y131" s="217"/>
    </row>
    <row r="132" spans="1:32">
      <c r="A132" s="175"/>
      <c r="B132" s="175"/>
      <c r="C132" s="183"/>
      <c r="D132" s="183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47">
        <v>0.5724045219752214</v>
      </c>
      <c r="T132" s="217"/>
      <c r="U132" s="217" t="s">
        <v>251</v>
      </c>
      <c r="V132" s="217"/>
      <c r="W132" s="217"/>
      <c r="X132" s="217"/>
      <c r="Y132" s="217"/>
    </row>
    <row r="133" spans="1:32" ht="15" thickBot="1">
      <c r="E133" s="184" t="s">
        <v>252</v>
      </c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4"/>
    </row>
    <row r="134" spans="1:32"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21"/>
      <c r="T134" s="217"/>
      <c r="U134" s="217"/>
      <c r="V134" s="217"/>
      <c r="W134" s="217"/>
      <c r="X134" s="217"/>
      <c r="Y134" s="217"/>
    </row>
    <row r="135" spans="1:32">
      <c r="E135" s="175" t="s">
        <v>253</v>
      </c>
      <c r="F135" s="232">
        <v>87819</v>
      </c>
      <c r="G135" s="232">
        <v>307429</v>
      </c>
      <c r="H135" s="232">
        <v>195666</v>
      </c>
      <c r="I135" s="232">
        <v>203153</v>
      </c>
      <c r="J135" s="232">
        <v>211596</v>
      </c>
      <c r="K135" s="232">
        <v>201203</v>
      </c>
      <c r="L135" s="232">
        <v>200815</v>
      </c>
      <c r="M135" s="232">
        <v>185192</v>
      </c>
      <c r="N135" s="232">
        <v>178849</v>
      </c>
      <c r="O135" s="232">
        <v>192546</v>
      </c>
      <c r="P135" s="232">
        <v>171594</v>
      </c>
      <c r="Q135" s="232">
        <v>171651</v>
      </c>
      <c r="R135" s="217"/>
      <c r="S135" s="188">
        <v>2307513</v>
      </c>
      <c r="T135" s="217"/>
      <c r="U135" s="217"/>
      <c r="V135" s="217"/>
      <c r="W135" s="217"/>
      <c r="X135" s="217"/>
      <c r="Y135" s="217"/>
    </row>
    <row r="136" spans="1:32" ht="43.2">
      <c r="A136" s="248" t="s">
        <v>254</v>
      </c>
      <c r="B136" s="248" t="s">
        <v>255</v>
      </c>
      <c r="C136" s="248" t="s">
        <v>256</v>
      </c>
      <c r="D136" s="248" t="s">
        <v>257</v>
      </c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21"/>
      <c r="T136" s="217"/>
      <c r="U136" s="217"/>
      <c r="V136" s="217"/>
      <c r="W136" s="217"/>
      <c r="X136" s="217"/>
      <c r="Y136" s="217"/>
    </row>
    <row r="137" spans="1:32">
      <c r="E137" s="176" t="s">
        <v>258</v>
      </c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21"/>
      <c r="T137" s="217"/>
      <c r="U137" s="217"/>
      <c r="V137" s="217"/>
      <c r="W137" s="217"/>
      <c r="X137" s="217"/>
      <c r="Y137" s="217"/>
    </row>
    <row r="138" spans="1:32">
      <c r="E138" s="175" t="s">
        <v>259</v>
      </c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188">
        <v>0</v>
      </c>
      <c r="T138" s="217"/>
      <c r="U138" s="217"/>
      <c r="V138" s="217"/>
      <c r="W138" s="217"/>
      <c r="X138" s="217"/>
      <c r="Y138" s="217"/>
    </row>
    <row r="139" spans="1:32">
      <c r="A139" s="249" t="s">
        <v>260</v>
      </c>
      <c r="B139" s="249" t="s">
        <v>261</v>
      </c>
      <c r="C139" s="250"/>
      <c r="D139" s="250"/>
      <c r="E139" s="175" t="s">
        <v>262</v>
      </c>
      <c r="F139" s="251">
        <v>162.99</v>
      </c>
      <c r="G139" s="251">
        <v>126.28000000000002</v>
      </c>
      <c r="H139" s="251">
        <v>152.43</v>
      </c>
      <c r="I139" s="251">
        <v>141.83999999999997</v>
      </c>
      <c r="J139" s="251">
        <v>158.49</v>
      </c>
      <c r="K139" s="251">
        <v>159.273</v>
      </c>
      <c r="L139" s="251">
        <v>199.51000000000005</v>
      </c>
      <c r="M139" s="251">
        <v>194.88</v>
      </c>
      <c r="N139" s="251">
        <v>143.72999999999999</v>
      </c>
      <c r="O139" s="251">
        <v>156.92999999999995</v>
      </c>
      <c r="P139" s="251">
        <v>127.76000000000002</v>
      </c>
      <c r="Q139" s="251">
        <v>190.61</v>
      </c>
      <c r="R139" s="217"/>
      <c r="S139" s="188">
        <v>1914.723</v>
      </c>
      <c r="T139" s="217"/>
      <c r="U139" s="217" t="s">
        <v>263</v>
      </c>
      <c r="V139" s="217"/>
      <c r="W139" s="217"/>
      <c r="X139" s="217"/>
      <c r="Y139" s="217" t="s">
        <v>264</v>
      </c>
      <c r="Z139" s="175" t="s">
        <v>265</v>
      </c>
      <c r="AA139" s="175" t="s">
        <v>266</v>
      </c>
      <c r="AB139" s="175" t="s">
        <v>267</v>
      </c>
      <c r="AC139" s="175" t="s">
        <v>268</v>
      </c>
      <c r="AD139" s="175">
        <v>0</v>
      </c>
      <c r="AE139" s="175" t="s">
        <v>269</v>
      </c>
      <c r="AF139" s="175" t="s">
        <v>203</v>
      </c>
    </row>
    <row r="140" spans="1:32">
      <c r="A140" s="249" t="s">
        <v>270</v>
      </c>
      <c r="B140" s="252"/>
      <c r="C140" s="253"/>
      <c r="D140" s="253"/>
      <c r="E140" s="175" t="s">
        <v>271</v>
      </c>
      <c r="F140" s="251">
        <v>1038.8300000000004</v>
      </c>
      <c r="G140" s="251">
        <v>754.93</v>
      </c>
      <c r="H140" s="251">
        <v>743.10000000000036</v>
      </c>
      <c r="I140" s="251">
        <v>749.59</v>
      </c>
      <c r="J140" s="251">
        <v>941.87000000000035</v>
      </c>
      <c r="K140" s="251">
        <v>657.4799999999999</v>
      </c>
      <c r="L140" s="251">
        <v>562.15</v>
      </c>
      <c r="M140" s="251">
        <v>749.10000000000036</v>
      </c>
      <c r="N140" s="251">
        <v>744.28999999999985</v>
      </c>
      <c r="O140" s="251">
        <v>840.46999999999935</v>
      </c>
      <c r="P140" s="251">
        <v>898.9299999999995</v>
      </c>
      <c r="Q140" s="251">
        <v>787.33999999999946</v>
      </c>
      <c r="R140" s="217"/>
      <c r="S140" s="188">
        <v>9468.08</v>
      </c>
      <c r="T140" s="217"/>
      <c r="U140" s="217" t="s">
        <v>272</v>
      </c>
      <c r="V140" s="217"/>
      <c r="W140" s="217"/>
      <c r="X140" s="217"/>
      <c r="Y140" s="217" t="s">
        <v>264</v>
      </c>
      <c r="Z140" s="175" t="s">
        <v>273</v>
      </c>
      <c r="AA140" s="175" t="s">
        <v>274</v>
      </c>
      <c r="AB140" s="175" t="s">
        <v>275</v>
      </c>
      <c r="AC140" s="175" t="s">
        <v>268</v>
      </c>
      <c r="AD140" s="175">
        <v>134.69999999999999</v>
      </c>
      <c r="AE140" s="175" t="s">
        <v>276</v>
      </c>
      <c r="AF140" s="175" t="s">
        <v>197</v>
      </c>
    </row>
    <row r="141" spans="1:32">
      <c r="A141" s="249" t="s">
        <v>277</v>
      </c>
      <c r="B141" s="249" t="s">
        <v>278</v>
      </c>
      <c r="C141" s="250" t="s">
        <v>279</v>
      </c>
      <c r="D141" s="253"/>
      <c r="E141" s="175" t="s">
        <v>280</v>
      </c>
      <c r="F141" s="251">
        <v>1428.7500000000002</v>
      </c>
      <c r="G141" s="251">
        <v>1067.8400000000001</v>
      </c>
      <c r="H141" s="251">
        <v>1302.8700000000001</v>
      </c>
      <c r="I141" s="251">
        <v>1257.3099999999997</v>
      </c>
      <c r="J141" s="251">
        <v>1215.1400000000001</v>
      </c>
      <c r="K141" s="251">
        <v>1401.3300000000008</v>
      </c>
      <c r="L141" s="251">
        <v>1429.1500000000005</v>
      </c>
      <c r="M141" s="251">
        <v>1216.9699999999998</v>
      </c>
      <c r="N141" s="251">
        <v>1125.1600000000001</v>
      </c>
      <c r="O141" s="251">
        <v>1190.2900000000002</v>
      </c>
      <c r="P141" s="251">
        <v>1076.5499999999997</v>
      </c>
      <c r="Q141" s="251">
        <v>1049.4899999999996</v>
      </c>
      <c r="R141" s="217"/>
      <c r="S141" s="188">
        <v>14760.85</v>
      </c>
      <c r="T141" s="217"/>
      <c r="U141" s="217"/>
      <c r="V141" s="217"/>
      <c r="W141" s="217"/>
      <c r="X141" s="217"/>
      <c r="Y141" s="217" t="s">
        <v>264</v>
      </c>
      <c r="Z141" s="175" t="s">
        <v>281</v>
      </c>
      <c r="AA141" s="175" t="s">
        <v>282</v>
      </c>
      <c r="AB141" s="175" t="s">
        <v>283</v>
      </c>
      <c r="AC141" s="175" t="s">
        <v>268</v>
      </c>
      <c r="AD141" s="175">
        <v>15</v>
      </c>
      <c r="AE141" s="175" t="s">
        <v>284</v>
      </c>
      <c r="AF141" s="175" t="s">
        <v>203</v>
      </c>
    </row>
    <row r="142" spans="1:32">
      <c r="A142" s="249" t="s">
        <v>285</v>
      </c>
      <c r="B142" s="249" t="s">
        <v>286</v>
      </c>
      <c r="C142" s="250"/>
      <c r="D142" s="253"/>
      <c r="E142" s="175" t="s">
        <v>259</v>
      </c>
      <c r="F142" s="251">
        <v>0</v>
      </c>
      <c r="G142" s="251">
        <v>0</v>
      </c>
      <c r="H142" s="251">
        <v>0</v>
      </c>
      <c r="I142" s="251">
        <v>17.5</v>
      </c>
      <c r="J142" s="251">
        <v>0</v>
      </c>
      <c r="K142" s="251">
        <v>0</v>
      </c>
      <c r="L142" s="251">
        <v>3.77</v>
      </c>
      <c r="M142" s="251">
        <v>0</v>
      </c>
      <c r="N142" s="251">
        <v>0</v>
      </c>
      <c r="O142" s="251">
        <v>0</v>
      </c>
      <c r="P142" s="251">
        <v>0</v>
      </c>
      <c r="Q142" s="251">
        <v>0</v>
      </c>
      <c r="R142" s="217"/>
      <c r="S142" s="188">
        <v>21.27</v>
      </c>
      <c r="T142" s="217"/>
      <c r="U142" s="217"/>
      <c r="V142" s="217"/>
      <c r="W142" s="217"/>
      <c r="X142" s="217"/>
      <c r="Y142" s="217" t="s">
        <v>264</v>
      </c>
      <c r="Z142" s="175" t="s">
        <v>287</v>
      </c>
      <c r="AA142" s="175" t="s">
        <v>288</v>
      </c>
      <c r="AB142" s="175" t="s">
        <v>289</v>
      </c>
      <c r="AC142" s="175" t="s">
        <v>268</v>
      </c>
      <c r="AD142" s="175">
        <v>97.77</v>
      </c>
      <c r="AE142" s="175" t="s">
        <v>290</v>
      </c>
      <c r="AF142" s="175" t="s">
        <v>203</v>
      </c>
    </row>
    <row r="143" spans="1:32">
      <c r="A143" s="249" t="s">
        <v>291</v>
      </c>
      <c r="B143" s="249" t="s">
        <v>274</v>
      </c>
      <c r="C143" s="250" t="s">
        <v>288</v>
      </c>
      <c r="D143" s="253"/>
      <c r="E143" s="175" t="s">
        <v>292</v>
      </c>
      <c r="F143" s="251">
        <v>380.75500000000005</v>
      </c>
      <c r="G143" s="251">
        <v>325.08</v>
      </c>
      <c r="H143" s="251">
        <v>411.76000000000005</v>
      </c>
      <c r="I143" s="251">
        <v>503.05999999999995</v>
      </c>
      <c r="J143" s="251">
        <v>490.92999999999995</v>
      </c>
      <c r="K143" s="251">
        <v>449.63</v>
      </c>
      <c r="L143" s="251">
        <v>403.57</v>
      </c>
      <c r="M143" s="251">
        <v>199.32000000000002</v>
      </c>
      <c r="N143" s="251">
        <v>200.42000000000002</v>
      </c>
      <c r="O143" s="251">
        <v>178.79999999999998</v>
      </c>
      <c r="P143" s="251">
        <v>146.45999999999998</v>
      </c>
      <c r="Q143" s="251">
        <v>112.25999999999999</v>
      </c>
      <c r="R143" s="217"/>
      <c r="S143" s="188">
        <v>3802.045000000001</v>
      </c>
      <c r="T143" s="217"/>
      <c r="U143" s="217"/>
      <c r="V143" s="217"/>
      <c r="W143" s="217"/>
      <c r="X143" s="217"/>
      <c r="Y143" s="217"/>
    </row>
    <row r="144" spans="1:32">
      <c r="A144" s="252" t="s">
        <v>293</v>
      </c>
      <c r="B144" s="252" t="s">
        <v>294</v>
      </c>
      <c r="C144" s="253" t="s">
        <v>295</v>
      </c>
      <c r="D144" s="253"/>
      <c r="E144" s="175" t="s">
        <v>296</v>
      </c>
      <c r="F144" s="251">
        <v>0</v>
      </c>
      <c r="G144" s="251">
        <v>0</v>
      </c>
      <c r="H144" s="251">
        <v>0</v>
      </c>
      <c r="I144" s="251">
        <v>0</v>
      </c>
      <c r="J144" s="251">
        <v>0</v>
      </c>
      <c r="K144" s="251">
        <v>0</v>
      </c>
      <c r="L144" s="251">
        <v>0</v>
      </c>
      <c r="M144" s="251">
        <v>0</v>
      </c>
      <c r="N144" s="251">
        <v>0</v>
      </c>
      <c r="O144" s="251">
        <v>0</v>
      </c>
      <c r="P144" s="251">
        <v>0</v>
      </c>
      <c r="Q144" s="251">
        <v>0</v>
      </c>
      <c r="R144" s="217"/>
      <c r="S144" s="188">
        <v>0</v>
      </c>
      <c r="T144" s="217"/>
      <c r="U144" s="217"/>
      <c r="V144" s="217"/>
      <c r="W144" s="217"/>
      <c r="X144" s="217"/>
      <c r="Y144" s="217"/>
    </row>
    <row r="145" spans="1:25">
      <c r="A145" s="252" t="s">
        <v>297</v>
      </c>
      <c r="B145" s="252"/>
      <c r="C145" s="253"/>
      <c r="D145" s="253"/>
      <c r="E145" s="175" t="s">
        <v>298</v>
      </c>
      <c r="F145" s="242">
        <v>0</v>
      </c>
      <c r="G145" s="242">
        <v>0</v>
      </c>
      <c r="H145" s="242">
        <v>0</v>
      </c>
      <c r="I145" s="242">
        <v>0</v>
      </c>
      <c r="J145" s="242">
        <v>0</v>
      </c>
      <c r="K145" s="242">
        <v>0</v>
      </c>
      <c r="L145" s="242">
        <v>0</v>
      </c>
      <c r="M145" s="242">
        <v>0</v>
      </c>
      <c r="N145" s="242">
        <v>0</v>
      </c>
      <c r="O145" s="242">
        <v>0</v>
      </c>
      <c r="P145" s="242">
        <v>0</v>
      </c>
      <c r="Q145" s="242">
        <v>0</v>
      </c>
      <c r="R145" s="217"/>
      <c r="S145" s="188">
        <v>0</v>
      </c>
      <c r="T145" s="217"/>
      <c r="U145" s="217"/>
      <c r="V145" s="217"/>
      <c r="W145" s="217"/>
      <c r="X145" s="217"/>
      <c r="Y145" s="217"/>
    </row>
    <row r="146" spans="1:25">
      <c r="F146" s="215">
        <v>3011.3250000000007</v>
      </c>
      <c r="G146" s="215">
        <v>2274.13</v>
      </c>
      <c r="H146" s="215">
        <v>2610.1600000000008</v>
      </c>
      <c r="I146" s="215">
        <v>2669.2999999999997</v>
      </c>
      <c r="J146" s="215">
        <v>2806.4300000000003</v>
      </c>
      <c r="K146" s="215">
        <v>2667.7130000000006</v>
      </c>
      <c r="L146" s="215">
        <v>2598.1500000000005</v>
      </c>
      <c r="M146" s="215">
        <v>2360.2700000000004</v>
      </c>
      <c r="N146" s="215">
        <v>2213.6</v>
      </c>
      <c r="O146" s="215">
        <v>2366.4899999999998</v>
      </c>
      <c r="P146" s="215">
        <v>2249.6999999999994</v>
      </c>
      <c r="Q146" s="215">
        <v>2139.6999999999989</v>
      </c>
      <c r="R146" s="215"/>
      <c r="S146" s="254">
        <v>29966.968000000001</v>
      </c>
      <c r="T146" s="217"/>
      <c r="U146" s="217"/>
      <c r="V146" s="217"/>
      <c r="W146" s="217"/>
      <c r="X146" s="217"/>
      <c r="Y146" s="217"/>
    </row>
    <row r="147" spans="1:25"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21"/>
      <c r="T147" s="217"/>
      <c r="U147" s="217"/>
      <c r="V147" s="217"/>
      <c r="W147" s="217"/>
      <c r="X147" s="217"/>
      <c r="Y147" s="217"/>
    </row>
    <row r="148" spans="1:25">
      <c r="E148" s="176" t="s">
        <v>299</v>
      </c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21"/>
      <c r="T148" s="217"/>
      <c r="U148" s="217"/>
      <c r="V148" s="217"/>
      <c r="W148" s="217"/>
      <c r="X148" s="217"/>
      <c r="Y148" s="217"/>
    </row>
    <row r="149" spans="1:25">
      <c r="A149" s="175"/>
      <c r="B149" s="175"/>
      <c r="E149" s="175" t="s">
        <v>262</v>
      </c>
      <c r="F149" s="238">
        <v>78.099999999999994</v>
      </c>
      <c r="G149" s="239">
        <v>78.099999999999994</v>
      </c>
      <c r="H149" s="239">
        <v>78.099999999999994</v>
      </c>
      <c r="I149" s="239">
        <v>78.099999999999994</v>
      </c>
      <c r="J149" s="239">
        <v>78.099999999999994</v>
      </c>
      <c r="K149" s="239">
        <v>78.099999999999994</v>
      </c>
      <c r="L149" s="239">
        <v>78.099999999999994</v>
      </c>
      <c r="M149" s="239">
        <v>78.099999999999994</v>
      </c>
      <c r="N149" s="239">
        <v>78.099999999999994</v>
      </c>
      <c r="O149" s="239">
        <v>78.099999999999994</v>
      </c>
      <c r="P149" s="239">
        <v>78.099999999999994</v>
      </c>
      <c r="Q149" s="239">
        <v>78.099999999999994</v>
      </c>
      <c r="R149" s="217"/>
      <c r="S149" s="221">
        <v>149539.86629999999</v>
      </c>
      <c r="T149" s="217"/>
      <c r="U149" s="217"/>
      <c r="V149" s="217"/>
      <c r="W149" s="217"/>
      <c r="X149" s="217"/>
      <c r="Y149" s="217"/>
    </row>
    <row r="150" spans="1:25">
      <c r="A150" s="175"/>
      <c r="B150" s="175"/>
      <c r="E150" s="175" t="s">
        <v>259</v>
      </c>
      <c r="F150" s="238">
        <v>0</v>
      </c>
      <c r="G150" s="239">
        <v>0</v>
      </c>
      <c r="H150" s="239">
        <v>0</v>
      </c>
      <c r="I150" s="239">
        <v>0</v>
      </c>
      <c r="J150" s="239">
        <v>0</v>
      </c>
      <c r="K150" s="239">
        <v>0</v>
      </c>
      <c r="L150" s="239">
        <v>0</v>
      </c>
      <c r="M150" s="239">
        <v>0</v>
      </c>
      <c r="N150" s="239">
        <v>0</v>
      </c>
      <c r="O150" s="239">
        <v>0</v>
      </c>
      <c r="P150" s="239">
        <v>0</v>
      </c>
      <c r="Q150" s="239">
        <v>0</v>
      </c>
      <c r="R150" s="217"/>
      <c r="S150" s="221"/>
      <c r="T150" s="217"/>
      <c r="U150" s="217"/>
      <c r="V150" s="217"/>
      <c r="W150" s="217"/>
      <c r="X150" s="217"/>
      <c r="Y150" s="217"/>
    </row>
    <row r="151" spans="1:25">
      <c r="A151" s="175"/>
      <c r="B151" s="175"/>
      <c r="E151" s="175" t="s">
        <v>271</v>
      </c>
      <c r="F151" s="238">
        <v>70</v>
      </c>
      <c r="G151" s="239">
        <v>70</v>
      </c>
      <c r="H151" s="239">
        <v>70</v>
      </c>
      <c r="I151" s="239">
        <v>70</v>
      </c>
      <c r="J151" s="239">
        <v>70</v>
      </c>
      <c r="K151" s="239">
        <v>70</v>
      </c>
      <c r="L151" s="239">
        <v>70</v>
      </c>
      <c r="M151" s="239">
        <v>70</v>
      </c>
      <c r="N151" s="239">
        <v>70</v>
      </c>
      <c r="O151" s="239">
        <v>70</v>
      </c>
      <c r="P151" s="239">
        <v>70</v>
      </c>
      <c r="Q151" s="239">
        <v>70</v>
      </c>
      <c r="R151" s="217"/>
      <c r="S151" s="221">
        <v>662765.6</v>
      </c>
      <c r="T151" s="217"/>
      <c r="U151" s="217"/>
      <c r="V151" s="217"/>
      <c r="W151" s="217"/>
      <c r="X151" s="217"/>
      <c r="Y151" s="217"/>
    </row>
    <row r="152" spans="1:25">
      <c r="A152" s="175"/>
      <c r="B152" s="175"/>
      <c r="E152" s="175" t="s">
        <v>280</v>
      </c>
      <c r="F152" s="238">
        <v>79.707943648231634</v>
      </c>
      <c r="G152" s="239">
        <v>79.707943648231634</v>
      </c>
      <c r="H152" s="239">
        <v>79.707943648231634</v>
      </c>
      <c r="I152" s="239">
        <v>79.707943648231634</v>
      </c>
      <c r="J152" s="239">
        <v>79.707943648231634</v>
      </c>
      <c r="K152" s="239">
        <v>79.707943648231634</v>
      </c>
      <c r="L152" s="239">
        <v>79.707943648231634</v>
      </c>
      <c r="M152" s="239">
        <v>79.707943648231634</v>
      </c>
      <c r="N152" s="239">
        <v>79.707943648231634</v>
      </c>
      <c r="O152" s="239">
        <v>79.707943648231634</v>
      </c>
      <c r="P152" s="239">
        <v>79.707943648231634</v>
      </c>
      <c r="Q152" s="239">
        <v>79.707943648231634</v>
      </c>
      <c r="R152" s="217"/>
      <c r="S152" s="221">
        <v>1176557</v>
      </c>
      <c r="T152" s="217"/>
      <c r="U152" s="217"/>
      <c r="V152" s="217"/>
      <c r="W152" s="217"/>
      <c r="X152" s="217"/>
      <c r="Y152" s="217"/>
    </row>
    <row r="153" spans="1:25">
      <c r="A153" s="175"/>
      <c r="B153" s="175"/>
      <c r="E153" s="175" t="s">
        <v>259</v>
      </c>
      <c r="F153" s="238">
        <v>35.33</v>
      </c>
      <c r="G153" s="239">
        <v>35.33</v>
      </c>
      <c r="H153" s="239">
        <v>35.33</v>
      </c>
      <c r="I153" s="239">
        <v>35.33</v>
      </c>
      <c r="J153" s="239">
        <v>35.33</v>
      </c>
      <c r="K153" s="239">
        <v>35.33</v>
      </c>
      <c r="L153" s="239">
        <v>35.33</v>
      </c>
      <c r="M153" s="239">
        <v>35.33</v>
      </c>
      <c r="N153" s="239">
        <v>35.33</v>
      </c>
      <c r="O153" s="239">
        <v>35.33</v>
      </c>
      <c r="P153" s="239">
        <v>35.33</v>
      </c>
      <c r="Q153" s="239">
        <v>35.33</v>
      </c>
      <c r="R153" s="217"/>
      <c r="S153" s="221">
        <v>751.46909999999991</v>
      </c>
      <c r="T153" s="217"/>
      <c r="U153" s="217"/>
      <c r="V153" s="217"/>
      <c r="W153" s="217"/>
      <c r="X153" s="217"/>
      <c r="Y153" s="217"/>
    </row>
    <row r="154" spans="1:25">
      <c r="A154" s="175"/>
      <c r="B154" s="175"/>
      <c r="E154" s="175" t="s">
        <v>292</v>
      </c>
      <c r="F154" s="238">
        <v>85.898772897217128</v>
      </c>
      <c r="G154" s="239">
        <v>85.898772897217128</v>
      </c>
      <c r="H154" s="239">
        <v>85.898772897217128</v>
      </c>
      <c r="I154" s="239">
        <v>85.898772897217128</v>
      </c>
      <c r="J154" s="239">
        <v>85.898772897217128</v>
      </c>
      <c r="K154" s="239">
        <v>85.898772897217128</v>
      </c>
      <c r="L154" s="239">
        <v>85.898772897217128</v>
      </c>
      <c r="M154" s="239">
        <v>85.898772897217128</v>
      </c>
      <c r="N154" s="239">
        <v>85.898772897217128</v>
      </c>
      <c r="O154" s="239">
        <v>85.898772897217128</v>
      </c>
      <c r="P154" s="239">
        <v>85.898772897217128</v>
      </c>
      <c r="Q154" s="239">
        <v>85.898772897217128</v>
      </c>
      <c r="R154" s="217"/>
      <c r="S154" s="221">
        <v>326591</v>
      </c>
      <c r="T154" s="217"/>
      <c r="U154" s="217"/>
      <c r="V154" s="217"/>
      <c r="W154" s="217"/>
      <c r="X154" s="217"/>
      <c r="Y154" s="217"/>
    </row>
    <row r="155" spans="1:25">
      <c r="A155" s="175"/>
      <c r="B155" s="175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21">
        <v>415853.06460000016</v>
      </c>
      <c r="T155" s="217"/>
      <c r="U155" s="217"/>
      <c r="V155" s="217"/>
      <c r="W155" s="217"/>
      <c r="X155" s="217"/>
      <c r="Y155" s="217"/>
    </row>
    <row r="156" spans="1:25">
      <c r="A156" s="175"/>
      <c r="B156" s="175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21"/>
      <c r="T156" s="217"/>
      <c r="U156" s="217"/>
      <c r="V156" s="217"/>
      <c r="W156" s="217"/>
      <c r="X156" s="217"/>
      <c r="Y156" s="217"/>
    </row>
    <row r="157" spans="1:25">
      <c r="A157" s="175"/>
      <c r="B157" s="175"/>
      <c r="E157" s="175" t="s">
        <v>300</v>
      </c>
      <c r="F157" s="217">
        <v>232036.73076189088</v>
      </c>
      <c r="G157" s="217">
        <v>175746.87163875502</v>
      </c>
      <c r="H157" s="217">
        <v>203140.55026912969</v>
      </c>
      <c r="I157" s="217">
        <v>207597.11032203212</v>
      </c>
      <c r="J157" s="217">
        <v>217335.56422314304</v>
      </c>
      <c r="K157" s="217">
        <v>208782.61923035223</v>
      </c>
      <c r="L157" s="217">
        <v>203646.20054300022</v>
      </c>
      <c r="M157" s="217">
        <v>181780.64759546178</v>
      </c>
      <c r="N157" s="217">
        <v>170225.63493930455</v>
      </c>
      <c r="O157" s="217">
        <v>181323.40183907602</v>
      </c>
      <c r="P157" s="217">
        <v>171293.47701303012</v>
      </c>
      <c r="Q157" s="217">
        <v>163296.12702482415</v>
      </c>
      <c r="R157" s="217"/>
      <c r="S157" s="188">
        <v>2316204.9353999998</v>
      </c>
      <c r="T157" s="217"/>
      <c r="U157" s="217"/>
      <c r="V157" s="217"/>
      <c r="W157" s="217"/>
      <c r="X157" s="217"/>
      <c r="Y157" s="217"/>
    </row>
    <row r="158" spans="1:25">
      <c r="A158" s="175"/>
      <c r="B158" s="175"/>
      <c r="E158" s="175" t="s">
        <v>301</v>
      </c>
      <c r="F158" s="217">
        <v>144217.73076189088</v>
      </c>
      <c r="G158" s="217">
        <v>-131682.12836124498</v>
      </c>
      <c r="H158" s="217">
        <v>7474.5502691296861</v>
      </c>
      <c r="I158" s="217">
        <v>4444.1103220321238</v>
      </c>
      <c r="J158" s="217">
        <v>5739.5642231430393</v>
      </c>
      <c r="K158" s="217">
        <v>7579.6192303522257</v>
      </c>
      <c r="L158" s="217">
        <v>2831.2005430002173</v>
      </c>
      <c r="M158" s="217">
        <v>-3411.3524045382219</v>
      </c>
      <c r="N158" s="217">
        <v>-8623.365060695447</v>
      </c>
      <c r="O158" s="217">
        <v>-11222.598160923983</v>
      </c>
      <c r="P158" s="217">
        <v>-300.52298696988146</v>
      </c>
      <c r="Q158" s="217">
        <v>-8354.872975175851</v>
      </c>
      <c r="R158" s="217"/>
      <c r="S158" s="188">
        <v>8691.9353999998129</v>
      </c>
      <c r="T158" s="217"/>
      <c r="U158" s="217"/>
      <c r="V158" s="217"/>
      <c r="W158" s="217"/>
      <c r="X158" s="217"/>
      <c r="Y158" s="217"/>
    </row>
    <row r="159" spans="1:25">
      <c r="A159" s="175"/>
      <c r="B159" s="175"/>
      <c r="E159" s="175" t="s">
        <v>302</v>
      </c>
      <c r="F159" s="255">
        <v>1.6422155884477263</v>
      </c>
      <c r="G159" s="255">
        <v>-0.42833346353546664</v>
      </c>
      <c r="H159" s="255">
        <v>3.8200557425049249E-2</v>
      </c>
      <c r="I159" s="255">
        <v>2.1875681491447942E-2</v>
      </c>
      <c r="J159" s="255">
        <v>2.7125107389284482E-2</v>
      </c>
      <c r="K159" s="255">
        <v>3.7671502066829149E-2</v>
      </c>
      <c r="L159" s="255">
        <v>1.4098551119190386E-2</v>
      </c>
      <c r="M159" s="255">
        <v>-1.8420625105502516E-2</v>
      </c>
      <c r="N159" s="255">
        <v>-4.8215897548744738E-2</v>
      </c>
      <c r="O159" s="255">
        <v>-5.8285283313722347E-2</v>
      </c>
      <c r="P159" s="255">
        <v>-1.751360694254353E-3</v>
      </c>
      <c r="Q159" s="255">
        <v>-4.8673605019346526E-2</v>
      </c>
      <c r="R159" s="217"/>
      <c r="S159" s="256">
        <v>3.766798020206089E-3</v>
      </c>
      <c r="T159" s="217"/>
      <c r="U159" s="217"/>
      <c r="V159" s="217"/>
      <c r="W159" s="217"/>
      <c r="X159" s="217"/>
      <c r="Y159" s="217"/>
    </row>
    <row r="160" spans="1:25">
      <c r="A160" s="175"/>
      <c r="B160" s="175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21"/>
      <c r="T160" s="217"/>
      <c r="U160" s="217"/>
      <c r="V160" s="217"/>
      <c r="W160" s="217"/>
      <c r="X160" s="217"/>
      <c r="Y160" s="217"/>
    </row>
    <row r="161" spans="1:25">
      <c r="A161" s="175"/>
      <c r="B161" s="175"/>
      <c r="E161" s="176" t="s">
        <v>303</v>
      </c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21"/>
      <c r="T161" s="217"/>
      <c r="U161" s="217"/>
      <c r="V161" s="217"/>
      <c r="W161" s="217"/>
      <c r="X161" s="217"/>
      <c r="Y161" s="217"/>
    </row>
    <row r="162" spans="1:25">
      <c r="A162" s="175"/>
      <c r="B162" s="175"/>
      <c r="E162" s="175" t="s">
        <v>259</v>
      </c>
      <c r="F162" s="217">
        <v>0</v>
      </c>
      <c r="G162" s="217">
        <v>0</v>
      </c>
      <c r="H162" s="217">
        <v>0</v>
      </c>
      <c r="I162" s="217">
        <v>0</v>
      </c>
      <c r="J162" s="217">
        <v>0</v>
      </c>
      <c r="K162" s="217">
        <v>0</v>
      </c>
      <c r="L162" s="217">
        <v>0</v>
      </c>
      <c r="M162" s="217">
        <v>0</v>
      </c>
      <c r="N162" s="217">
        <v>0</v>
      </c>
      <c r="O162" s="217">
        <v>0</v>
      </c>
      <c r="P162" s="217">
        <v>0</v>
      </c>
      <c r="Q162" s="217">
        <v>0</v>
      </c>
      <c r="R162" s="217">
        <v>0</v>
      </c>
      <c r="S162" s="188">
        <v>0</v>
      </c>
      <c r="T162" s="217"/>
      <c r="U162" s="217"/>
      <c r="V162" s="217"/>
      <c r="W162" s="217"/>
      <c r="X162" s="217"/>
      <c r="Y162" s="217"/>
    </row>
    <row r="163" spans="1:25">
      <c r="A163" s="175"/>
      <c r="B163" s="175"/>
      <c r="E163" s="175" t="s">
        <v>262</v>
      </c>
      <c r="F163" s="217">
        <v>69.63</v>
      </c>
      <c r="G163" s="217">
        <v>54.28</v>
      </c>
      <c r="H163" s="217">
        <v>62.41</v>
      </c>
      <c r="I163" s="217">
        <v>82.539999999999978</v>
      </c>
      <c r="J163" s="217">
        <v>51.97</v>
      </c>
      <c r="K163" s="217">
        <v>82.56</v>
      </c>
      <c r="L163" s="217">
        <v>94.89</v>
      </c>
      <c r="M163" s="217">
        <v>74.72</v>
      </c>
      <c r="N163" s="217">
        <v>78.990000000000009</v>
      </c>
      <c r="O163" s="217">
        <v>65.350000000000009</v>
      </c>
      <c r="P163" s="217">
        <v>55.07</v>
      </c>
      <c r="Q163" s="217">
        <v>103.13</v>
      </c>
      <c r="R163" s="217">
        <v>0</v>
      </c>
      <c r="S163" s="188">
        <v>875.54</v>
      </c>
      <c r="T163" s="217"/>
      <c r="U163" s="220">
        <v>0.20927758907934019</v>
      </c>
      <c r="V163" s="217"/>
      <c r="W163" s="217"/>
      <c r="X163" s="217"/>
      <c r="Y163" s="217"/>
    </row>
    <row r="164" spans="1:25">
      <c r="A164" s="175"/>
      <c r="B164" s="175"/>
      <c r="E164" s="175" t="s">
        <v>271</v>
      </c>
      <c r="F164" s="217">
        <v>85.48</v>
      </c>
      <c r="G164" s="217">
        <v>52.51</v>
      </c>
      <c r="H164" s="217">
        <v>64.399999999999977</v>
      </c>
      <c r="I164" s="217">
        <v>91.78</v>
      </c>
      <c r="J164" s="217">
        <v>66.259999999999991</v>
      </c>
      <c r="K164" s="217">
        <v>46.239999999999995</v>
      </c>
      <c r="L164" s="217">
        <v>67.67</v>
      </c>
      <c r="M164" s="217">
        <v>36.919999999999995</v>
      </c>
      <c r="N164" s="217">
        <v>43.94</v>
      </c>
      <c r="O164" s="217">
        <v>64.669999999999987</v>
      </c>
      <c r="P164" s="217">
        <v>59.15</v>
      </c>
      <c r="Q164" s="217">
        <v>37.65</v>
      </c>
      <c r="R164" s="217"/>
      <c r="S164" s="188">
        <v>716.67</v>
      </c>
      <c r="T164" s="217"/>
      <c r="U164" s="220">
        <v>0.17130338964009723</v>
      </c>
      <c r="V164" s="220"/>
      <c r="W164" s="217"/>
      <c r="X164" s="217"/>
      <c r="Y164" s="217"/>
    </row>
    <row r="165" spans="1:25">
      <c r="A165" s="175"/>
      <c r="B165" s="175"/>
      <c r="E165" s="175" t="s">
        <v>280</v>
      </c>
      <c r="F165" s="217">
        <v>172.27</v>
      </c>
      <c r="G165" s="217">
        <v>113.38000000000001</v>
      </c>
      <c r="H165" s="217">
        <v>124.68</v>
      </c>
      <c r="I165" s="217">
        <v>130.42999999999998</v>
      </c>
      <c r="J165" s="217">
        <v>119.02</v>
      </c>
      <c r="K165" s="217">
        <v>171.28000000000006</v>
      </c>
      <c r="L165" s="217">
        <v>121.52999999999999</v>
      </c>
      <c r="M165" s="217">
        <v>117.72000000000001</v>
      </c>
      <c r="N165" s="217">
        <v>132.80000000000001</v>
      </c>
      <c r="O165" s="217">
        <v>143.55999999999997</v>
      </c>
      <c r="P165" s="217">
        <v>137.89000000000001</v>
      </c>
      <c r="Q165" s="217">
        <v>147.63999999999999</v>
      </c>
      <c r="R165" s="217">
        <v>0</v>
      </c>
      <c r="S165" s="188">
        <v>1632.1999999999998</v>
      </c>
      <c r="T165" s="217"/>
      <c r="U165" s="220">
        <v>0.39013966340235628</v>
      </c>
      <c r="V165" s="217"/>
      <c r="W165" s="217"/>
      <c r="X165" s="217"/>
      <c r="Y165" s="217"/>
    </row>
    <row r="166" spans="1:25">
      <c r="A166" s="175"/>
      <c r="B166" s="175"/>
      <c r="E166" s="175" t="s">
        <v>259</v>
      </c>
      <c r="F166" s="217">
        <v>0</v>
      </c>
      <c r="G166" s="217">
        <v>0</v>
      </c>
      <c r="H166" s="217">
        <v>0</v>
      </c>
      <c r="I166" s="217">
        <v>0</v>
      </c>
      <c r="J166" s="217">
        <v>0</v>
      </c>
      <c r="K166" s="217">
        <v>0</v>
      </c>
      <c r="L166" s="217">
        <v>0</v>
      </c>
      <c r="M166" s="217">
        <v>0</v>
      </c>
      <c r="N166" s="217">
        <v>0</v>
      </c>
      <c r="O166" s="217">
        <v>0</v>
      </c>
      <c r="P166" s="217">
        <v>0</v>
      </c>
      <c r="Q166" s="217">
        <v>0</v>
      </c>
      <c r="R166" s="217">
        <v>0</v>
      </c>
      <c r="S166" s="188">
        <v>0</v>
      </c>
      <c r="T166" s="217"/>
      <c r="U166" s="220">
        <v>0</v>
      </c>
      <c r="V166" s="217"/>
      <c r="W166" s="217"/>
      <c r="X166" s="217"/>
      <c r="Y166" s="217"/>
    </row>
    <row r="167" spans="1:25">
      <c r="A167" s="175"/>
      <c r="B167" s="175"/>
      <c r="E167" s="175" t="s">
        <v>292</v>
      </c>
      <c r="F167" s="217">
        <v>95.86</v>
      </c>
      <c r="G167" s="217">
        <v>101</v>
      </c>
      <c r="H167" s="217">
        <v>99.16</v>
      </c>
      <c r="I167" s="217">
        <v>124.44999999999999</v>
      </c>
      <c r="J167" s="217">
        <v>92.320000000000022</v>
      </c>
      <c r="K167" s="217">
        <v>137.79999999999998</v>
      </c>
      <c r="L167" s="217">
        <v>117.62000000000002</v>
      </c>
      <c r="M167" s="217">
        <v>34.059999999999995</v>
      </c>
      <c r="N167" s="217">
        <v>54.720000000000006</v>
      </c>
      <c r="O167" s="217">
        <v>33.51</v>
      </c>
      <c r="P167" s="217">
        <v>34.180000000000007</v>
      </c>
      <c r="Q167" s="217">
        <v>34.54</v>
      </c>
      <c r="R167" s="217">
        <v>0</v>
      </c>
      <c r="S167" s="188">
        <v>959.2199999999998</v>
      </c>
      <c r="T167" s="217"/>
      <c r="U167" s="220">
        <v>0.22927935787820619</v>
      </c>
      <c r="V167" s="217"/>
      <c r="W167" s="217"/>
      <c r="X167" s="217"/>
      <c r="Y167" s="217"/>
    </row>
    <row r="168" spans="1:25">
      <c r="A168" s="175"/>
      <c r="B168" s="175"/>
      <c r="E168" s="175" t="s">
        <v>296</v>
      </c>
      <c r="F168" s="217">
        <v>0</v>
      </c>
      <c r="G168" s="217">
        <v>0</v>
      </c>
      <c r="H168" s="217">
        <v>0</v>
      </c>
      <c r="I168" s="217">
        <v>0</v>
      </c>
      <c r="J168" s="217">
        <v>0</v>
      </c>
      <c r="K168" s="217">
        <v>0</v>
      </c>
      <c r="L168" s="217">
        <v>0</v>
      </c>
      <c r="M168" s="217">
        <v>0</v>
      </c>
      <c r="N168" s="217">
        <v>0</v>
      </c>
      <c r="O168" s="217">
        <v>0</v>
      </c>
      <c r="P168" s="217">
        <v>0</v>
      </c>
      <c r="Q168" s="217">
        <v>0</v>
      </c>
      <c r="R168" s="217">
        <v>0</v>
      </c>
      <c r="S168" s="188">
        <v>0</v>
      </c>
      <c r="T168" s="217"/>
      <c r="U168" s="217"/>
      <c r="V168" s="217"/>
      <c r="W168" s="217"/>
      <c r="X168" s="217"/>
      <c r="Y168" s="217"/>
    </row>
    <row r="169" spans="1:25">
      <c r="A169" s="175"/>
      <c r="B169" s="175"/>
      <c r="E169" s="175" t="s">
        <v>298</v>
      </c>
      <c r="F169" s="217">
        <v>0</v>
      </c>
      <c r="G169" s="217">
        <v>0</v>
      </c>
      <c r="H169" s="217">
        <v>0</v>
      </c>
      <c r="I169" s="217">
        <v>0</v>
      </c>
      <c r="J169" s="217">
        <v>0</v>
      </c>
      <c r="K169" s="217">
        <v>0</v>
      </c>
      <c r="L169" s="217">
        <v>0</v>
      </c>
      <c r="M169" s="217">
        <v>0</v>
      </c>
      <c r="N169" s="217">
        <v>0</v>
      </c>
      <c r="O169" s="217">
        <v>0</v>
      </c>
      <c r="P169" s="217">
        <v>0</v>
      </c>
      <c r="Q169" s="217">
        <v>0</v>
      </c>
      <c r="R169" s="217">
        <v>0</v>
      </c>
      <c r="S169" s="188">
        <v>0</v>
      </c>
      <c r="T169" s="217"/>
      <c r="U169" s="217"/>
      <c r="V169" s="217"/>
      <c r="W169" s="217"/>
      <c r="X169" s="217"/>
      <c r="Y169" s="217"/>
    </row>
    <row r="170" spans="1:25">
      <c r="A170" s="175"/>
      <c r="B170" s="175"/>
      <c r="F170" s="215">
        <v>423.24</v>
      </c>
      <c r="G170" s="215">
        <v>321.17</v>
      </c>
      <c r="H170" s="215">
        <v>350.65</v>
      </c>
      <c r="I170" s="215">
        <v>429.2</v>
      </c>
      <c r="J170" s="215">
        <v>329.57000000000005</v>
      </c>
      <c r="K170" s="215">
        <v>437.88</v>
      </c>
      <c r="L170" s="215">
        <v>401.71</v>
      </c>
      <c r="M170" s="215">
        <v>263.42</v>
      </c>
      <c r="N170" s="215">
        <v>310.45000000000005</v>
      </c>
      <c r="O170" s="215">
        <v>307.08999999999992</v>
      </c>
      <c r="P170" s="215">
        <v>286.29000000000002</v>
      </c>
      <c r="Q170" s="215">
        <v>322.95999999999998</v>
      </c>
      <c r="R170" s="215"/>
      <c r="S170" s="254">
        <v>4183.63</v>
      </c>
      <c r="T170" s="217"/>
      <c r="U170" s="217"/>
      <c r="V170" s="217"/>
      <c r="W170" s="217"/>
      <c r="X170" s="217"/>
      <c r="Y170" s="217"/>
    </row>
    <row r="171" spans="1:25">
      <c r="A171" s="175"/>
      <c r="B171" s="175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21"/>
      <c r="T171" s="217"/>
      <c r="U171" s="217"/>
      <c r="V171" s="217"/>
      <c r="W171" s="217"/>
      <c r="X171" s="217"/>
      <c r="Y171" s="217"/>
    </row>
    <row r="172" spans="1:25">
      <c r="A172" s="175"/>
      <c r="B172" s="175"/>
      <c r="E172" s="176" t="s">
        <v>304</v>
      </c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21"/>
      <c r="T172" s="217"/>
      <c r="U172" s="217"/>
      <c r="V172" s="217"/>
      <c r="W172" s="217"/>
      <c r="X172" s="217"/>
      <c r="Y172" s="217"/>
    </row>
    <row r="173" spans="1:25">
      <c r="A173" s="175"/>
      <c r="B173" s="175"/>
      <c r="E173" s="175" t="s">
        <v>259</v>
      </c>
      <c r="F173" s="217">
        <v>0</v>
      </c>
      <c r="G173" s="217">
        <v>0</v>
      </c>
      <c r="H173" s="217">
        <v>0</v>
      </c>
      <c r="I173" s="217">
        <v>0</v>
      </c>
      <c r="J173" s="217">
        <v>0</v>
      </c>
      <c r="K173" s="217">
        <v>0</v>
      </c>
      <c r="L173" s="217">
        <v>0</v>
      </c>
      <c r="M173" s="217">
        <v>0</v>
      </c>
      <c r="N173" s="217">
        <v>0</v>
      </c>
      <c r="O173" s="217">
        <v>0</v>
      </c>
      <c r="P173" s="217">
        <v>0</v>
      </c>
      <c r="Q173" s="217">
        <v>0</v>
      </c>
      <c r="R173" s="217"/>
      <c r="S173" s="188">
        <v>0</v>
      </c>
      <c r="T173" s="217"/>
      <c r="U173" s="217"/>
      <c r="V173" s="217"/>
      <c r="W173" s="217"/>
      <c r="X173" s="217"/>
      <c r="Y173" s="217"/>
    </row>
    <row r="174" spans="1:25">
      <c r="A174" s="175"/>
      <c r="B174" s="175"/>
      <c r="E174" s="175" t="s">
        <v>262</v>
      </c>
      <c r="F174" s="217">
        <v>93.360000000000014</v>
      </c>
      <c r="G174" s="217">
        <v>72.000000000000014</v>
      </c>
      <c r="H174" s="217">
        <v>90.02000000000001</v>
      </c>
      <c r="I174" s="217">
        <v>59.3</v>
      </c>
      <c r="J174" s="217">
        <v>106.52000000000001</v>
      </c>
      <c r="K174" s="217">
        <v>76.712999999999994</v>
      </c>
      <c r="L174" s="217">
        <v>104.62000000000005</v>
      </c>
      <c r="M174" s="217">
        <v>120.16</v>
      </c>
      <c r="N174" s="217">
        <v>64.739999999999981</v>
      </c>
      <c r="O174" s="217">
        <v>91.579999999999941</v>
      </c>
      <c r="P174" s="217">
        <v>72.690000000000026</v>
      </c>
      <c r="Q174" s="217">
        <v>87.480000000000018</v>
      </c>
      <c r="R174" s="217"/>
      <c r="S174" s="188">
        <v>1039.183</v>
      </c>
      <c r="T174" s="217"/>
      <c r="U174" s="217"/>
      <c r="V174" s="217"/>
      <c r="W174" s="217"/>
      <c r="X174" s="217"/>
      <c r="Y174" s="217"/>
    </row>
    <row r="175" spans="1:25">
      <c r="A175" s="175"/>
      <c r="B175" s="175"/>
      <c r="E175" s="175" t="s">
        <v>271</v>
      </c>
      <c r="F175" s="217">
        <v>953.35000000000036</v>
      </c>
      <c r="G175" s="217">
        <v>702.42</v>
      </c>
      <c r="H175" s="217">
        <v>678.70000000000039</v>
      </c>
      <c r="I175" s="217">
        <v>657.81000000000006</v>
      </c>
      <c r="J175" s="217">
        <v>875.61000000000035</v>
      </c>
      <c r="K175" s="217">
        <v>611.2399999999999</v>
      </c>
      <c r="L175" s="217">
        <v>494.47999999999996</v>
      </c>
      <c r="M175" s="217">
        <v>712.1800000000004</v>
      </c>
      <c r="N175" s="217">
        <v>700.34999999999991</v>
      </c>
      <c r="O175" s="217">
        <v>775.79999999999939</v>
      </c>
      <c r="P175" s="217">
        <v>839.77999999999952</v>
      </c>
      <c r="Q175" s="217">
        <v>749.68999999999949</v>
      </c>
      <c r="R175" s="217"/>
      <c r="S175" s="188">
        <v>8751.41</v>
      </c>
      <c r="T175" s="217"/>
      <c r="U175" s="217"/>
      <c r="V175" s="217"/>
      <c r="W175" s="217"/>
      <c r="X175" s="217"/>
      <c r="Y175" s="217"/>
    </row>
    <row r="176" spans="1:25">
      <c r="A176" s="175"/>
      <c r="B176" s="175"/>
      <c r="E176" s="175" t="s">
        <v>280</v>
      </c>
      <c r="F176" s="217">
        <v>1256.4800000000002</v>
      </c>
      <c r="G176" s="217">
        <v>954.46000000000015</v>
      </c>
      <c r="H176" s="217">
        <v>1178.19</v>
      </c>
      <c r="I176" s="217">
        <v>1126.8799999999997</v>
      </c>
      <c r="J176" s="217">
        <v>1096.1200000000001</v>
      </c>
      <c r="K176" s="217">
        <v>1230.0500000000009</v>
      </c>
      <c r="L176" s="217">
        <v>1307.6200000000006</v>
      </c>
      <c r="M176" s="217">
        <v>1099.2499999999998</v>
      </c>
      <c r="N176" s="217">
        <v>992.36000000000013</v>
      </c>
      <c r="O176" s="217">
        <v>1046.7300000000002</v>
      </c>
      <c r="P176" s="217">
        <v>938.65999999999974</v>
      </c>
      <c r="Q176" s="217">
        <v>901.84999999999957</v>
      </c>
      <c r="R176" s="217"/>
      <c r="S176" s="188">
        <v>13128.650000000001</v>
      </c>
      <c r="T176" s="217"/>
      <c r="U176" s="217"/>
      <c r="V176" s="217"/>
      <c r="W176" s="217"/>
      <c r="X176" s="217"/>
      <c r="Y176" s="217"/>
    </row>
    <row r="177" spans="1:25">
      <c r="A177" s="175"/>
      <c r="B177" s="175"/>
      <c r="E177" s="175" t="s">
        <v>259</v>
      </c>
      <c r="F177" s="217">
        <v>0</v>
      </c>
      <c r="G177" s="217">
        <v>0</v>
      </c>
      <c r="H177" s="217">
        <v>0</v>
      </c>
      <c r="I177" s="217">
        <v>17.5</v>
      </c>
      <c r="J177" s="217">
        <v>0</v>
      </c>
      <c r="K177" s="217">
        <v>0</v>
      </c>
      <c r="L177" s="217">
        <v>3.77</v>
      </c>
      <c r="M177" s="217">
        <v>0</v>
      </c>
      <c r="N177" s="217">
        <v>0</v>
      </c>
      <c r="O177" s="217">
        <v>0</v>
      </c>
      <c r="P177" s="217">
        <v>0</v>
      </c>
      <c r="Q177" s="217">
        <v>0</v>
      </c>
      <c r="R177" s="217"/>
      <c r="S177" s="188">
        <v>21.27</v>
      </c>
      <c r="T177" s="217"/>
      <c r="U177" s="217"/>
      <c r="V177" s="217"/>
      <c r="W177" s="217"/>
      <c r="X177" s="217"/>
      <c r="Y177" s="217"/>
    </row>
    <row r="178" spans="1:25">
      <c r="A178" s="175"/>
      <c r="B178" s="175"/>
      <c r="E178" s="175" t="s">
        <v>292</v>
      </c>
      <c r="F178" s="217">
        <v>284.89500000000004</v>
      </c>
      <c r="G178" s="217">
        <v>224.07999999999998</v>
      </c>
      <c r="H178" s="217">
        <v>312.60000000000002</v>
      </c>
      <c r="I178" s="217">
        <v>378.60999999999996</v>
      </c>
      <c r="J178" s="217">
        <v>398.6099999999999</v>
      </c>
      <c r="K178" s="217">
        <v>311.83000000000004</v>
      </c>
      <c r="L178" s="217">
        <v>285.95</v>
      </c>
      <c r="M178" s="217">
        <v>165.26000000000002</v>
      </c>
      <c r="N178" s="217">
        <v>145.70000000000002</v>
      </c>
      <c r="O178" s="217">
        <v>145.29</v>
      </c>
      <c r="P178" s="217">
        <v>112.27999999999997</v>
      </c>
      <c r="Q178" s="217">
        <v>77.72</v>
      </c>
      <c r="R178" s="217"/>
      <c r="S178" s="188">
        <v>2842.8249999999994</v>
      </c>
      <c r="T178" s="217"/>
      <c r="U178" s="217"/>
      <c r="V178" s="217"/>
      <c r="W178" s="217"/>
      <c r="X178" s="217"/>
      <c r="Y178" s="217"/>
    </row>
    <row r="179" spans="1:25">
      <c r="A179" s="175"/>
      <c r="B179" s="175"/>
      <c r="E179" s="175" t="s">
        <v>296</v>
      </c>
      <c r="F179" s="217">
        <v>0</v>
      </c>
      <c r="G179" s="217">
        <v>0</v>
      </c>
      <c r="H179" s="217">
        <v>0</v>
      </c>
      <c r="I179" s="217">
        <v>0</v>
      </c>
      <c r="J179" s="217">
        <v>0</v>
      </c>
      <c r="K179" s="217">
        <v>0</v>
      </c>
      <c r="L179" s="217">
        <v>0</v>
      </c>
      <c r="M179" s="217">
        <v>0</v>
      </c>
      <c r="N179" s="217">
        <v>0</v>
      </c>
      <c r="O179" s="217">
        <v>0</v>
      </c>
      <c r="P179" s="217">
        <v>0</v>
      </c>
      <c r="Q179" s="217">
        <v>0</v>
      </c>
      <c r="R179" s="217"/>
      <c r="S179" s="188">
        <v>0</v>
      </c>
      <c r="T179" s="217"/>
      <c r="U179" s="217"/>
      <c r="V179" s="217"/>
      <c r="W179" s="217"/>
      <c r="X179" s="217"/>
      <c r="Y179" s="217"/>
    </row>
    <row r="180" spans="1:25">
      <c r="A180" s="175"/>
      <c r="B180" s="175"/>
      <c r="E180" s="175" t="s">
        <v>298</v>
      </c>
      <c r="F180" s="217">
        <v>0</v>
      </c>
      <c r="G180" s="217">
        <v>0</v>
      </c>
      <c r="H180" s="217">
        <v>0</v>
      </c>
      <c r="I180" s="217">
        <v>0</v>
      </c>
      <c r="J180" s="217">
        <v>0</v>
      </c>
      <c r="K180" s="217">
        <v>0</v>
      </c>
      <c r="L180" s="217">
        <v>0</v>
      </c>
      <c r="M180" s="217">
        <v>0</v>
      </c>
      <c r="N180" s="217">
        <v>0</v>
      </c>
      <c r="O180" s="217">
        <v>0</v>
      </c>
      <c r="P180" s="217">
        <v>0</v>
      </c>
      <c r="Q180" s="217">
        <v>0</v>
      </c>
      <c r="R180" s="217"/>
      <c r="S180" s="188">
        <v>0</v>
      </c>
      <c r="T180" s="217"/>
      <c r="U180" s="217"/>
      <c r="V180" s="217"/>
      <c r="W180" s="217"/>
      <c r="X180" s="217"/>
      <c r="Y180" s="217"/>
    </row>
    <row r="181" spans="1:25">
      <c r="A181" s="175"/>
      <c r="B181" s="175"/>
      <c r="F181" s="215">
        <v>2588.0850000000005</v>
      </c>
      <c r="G181" s="215">
        <v>1952.96</v>
      </c>
      <c r="H181" s="215">
        <v>2259.5100000000002</v>
      </c>
      <c r="I181" s="215">
        <v>2240.1</v>
      </c>
      <c r="J181" s="215">
        <v>2476.8600000000006</v>
      </c>
      <c r="K181" s="215">
        <v>2229.8330000000005</v>
      </c>
      <c r="L181" s="215">
        <v>2196.4400000000005</v>
      </c>
      <c r="M181" s="215">
        <v>2096.8500000000004</v>
      </c>
      <c r="N181" s="215">
        <v>1903.15</v>
      </c>
      <c r="O181" s="215">
        <v>2059.3999999999996</v>
      </c>
      <c r="P181" s="215">
        <v>1963.4099999999992</v>
      </c>
      <c r="Q181" s="215">
        <v>1816.7399999999991</v>
      </c>
      <c r="R181" s="215"/>
      <c r="S181" s="254">
        <v>25783.338</v>
      </c>
      <c r="T181" s="217"/>
      <c r="U181" s="217"/>
      <c r="V181" s="217"/>
      <c r="W181" s="217"/>
      <c r="X181" s="217"/>
      <c r="Y181" s="217"/>
    </row>
    <row r="182" spans="1:25">
      <c r="A182" s="175"/>
      <c r="B182" s="175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21"/>
      <c r="T182" s="217"/>
      <c r="U182" s="217"/>
      <c r="V182" s="217"/>
      <c r="W182" s="217"/>
      <c r="X182" s="217"/>
      <c r="Y182" s="217"/>
    </row>
    <row r="183" spans="1:25">
      <c r="A183" s="175"/>
      <c r="B183" s="175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 t="s">
        <v>250</v>
      </c>
      <c r="R183" s="217"/>
      <c r="S183" s="257">
        <v>0.13960805110480312</v>
      </c>
      <c r="T183" s="217"/>
      <c r="U183" s="217"/>
      <c r="V183" s="217"/>
      <c r="W183" s="217"/>
      <c r="X183" s="217"/>
      <c r="Y183" s="217"/>
    </row>
    <row r="184" spans="1:25">
      <c r="A184" s="175"/>
      <c r="B184" s="175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 t="s">
        <v>305</v>
      </c>
      <c r="R184" s="217"/>
      <c r="S184" s="247">
        <v>0.86039194889519688</v>
      </c>
      <c r="T184" s="217"/>
      <c r="U184" s="217"/>
      <c r="V184" s="217"/>
      <c r="W184" s="217"/>
      <c r="X184" s="217"/>
      <c r="Y184" s="217"/>
    </row>
    <row r="185" spans="1:25">
      <c r="A185" s="175"/>
      <c r="B185" s="175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21"/>
      <c r="T185" s="217"/>
      <c r="U185" s="217"/>
      <c r="V185" s="217"/>
      <c r="W185" s="217"/>
      <c r="X185" s="217"/>
      <c r="Y185" s="217"/>
    </row>
    <row r="186" spans="1:25">
      <c r="A186" s="175"/>
      <c r="B186" s="175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21"/>
      <c r="T186" s="217"/>
      <c r="U186" s="217"/>
      <c r="V186" s="217"/>
      <c r="W186" s="217"/>
      <c r="X186" s="217"/>
      <c r="Y186" s="217"/>
    </row>
    <row r="187" spans="1:25">
      <c r="A187" s="175"/>
      <c r="B187" s="175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21"/>
      <c r="T187" s="217"/>
      <c r="U187" s="217"/>
      <c r="V187" s="217"/>
      <c r="W187" s="217"/>
      <c r="X187" s="217"/>
      <c r="Y187" s="217"/>
    </row>
    <row r="188" spans="1:25">
      <c r="A188" s="175"/>
      <c r="B188" s="175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21"/>
      <c r="T188" s="217"/>
      <c r="U188" s="217"/>
      <c r="V188" s="217"/>
      <c r="W188" s="217"/>
      <c r="X188" s="217"/>
      <c r="Y188" s="217"/>
    </row>
    <row r="189" spans="1:25">
      <c r="A189" s="175"/>
      <c r="B189" s="175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21"/>
      <c r="T189" s="217"/>
      <c r="U189" s="217"/>
      <c r="V189" s="217"/>
      <c r="W189" s="217"/>
      <c r="X189" s="217"/>
      <c r="Y189" s="217"/>
    </row>
    <row r="190" spans="1:25">
      <c r="A190" s="175"/>
      <c r="B190" s="175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21"/>
      <c r="T190" s="217"/>
      <c r="U190" s="217"/>
      <c r="V190" s="217"/>
      <c r="W190" s="217"/>
      <c r="X190" s="217"/>
      <c r="Y190" s="217"/>
    </row>
    <row r="191" spans="1:25">
      <c r="A191" s="175"/>
      <c r="B191" s="175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21"/>
      <c r="T191" s="217"/>
      <c r="U191" s="217"/>
      <c r="V191" s="217"/>
      <c r="W191" s="217"/>
      <c r="X191" s="217"/>
      <c r="Y191" s="217"/>
    </row>
    <row r="192" spans="1:25">
      <c r="A192" s="175"/>
      <c r="B192" s="175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21"/>
      <c r="T192" s="217"/>
      <c r="U192" s="217"/>
      <c r="V192" s="217"/>
      <c r="W192" s="217"/>
      <c r="X192" s="217"/>
      <c r="Y192" s="217"/>
    </row>
    <row r="193" spans="1:25">
      <c r="A193" s="175"/>
      <c r="B193" s="175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21"/>
      <c r="T193" s="217"/>
      <c r="U193" s="217"/>
      <c r="V193" s="217"/>
      <c r="W193" s="217"/>
      <c r="X193" s="217"/>
      <c r="Y193" s="217"/>
    </row>
    <row r="194" spans="1:25">
      <c r="A194" s="175"/>
      <c r="B194" s="175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21"/>
      <c r="T194" s="217"/>
      <c r="U194" s="217"/>
      <c r="V194" s="217"/>
      <c r="W194" s="217"/>
      <c r="X194" s="217"/>
      <c r="Y194" s="217"/>
    </row>
    <row r="195" spans="1:25">
      <c r="A195" s="175"/>
      <c r="B195" s="175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21"/>
      <c r="T195" s="217"/>
      <c r="U195" s="217"/>
      <c r="V195" s="217"/>
      <c r="W195" s="217"/>
      <c r="X195" s="217"/>
      <c r="Y195" s="217"/>
    </row>
    <row r="196" spans="1:25">
      <c r="A196" s="175"/>
      <c r="B196" s="175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21"/>
      <c r="T196" s="217"/>
      <c r="U196" s="217"/>
      <c r="V196" s="217"/>
      <c r="W196" s="217"/>
      <c r="X196" s="217"/>
      <c r="Y196" s="217"/>
    </row>
    <row r="197" spans="1:25">
      <c r="A197" s="175"/>
      <c r="B197" s="175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21"/>
      <c r="T197" s="217"/>
      <c r="U197" s="217"/>
      <c r="V197" s="217"/>
      <c r="W197" s="217"/>
      <c r="X197" s="217"/>
      <c r="Y197" s="217"/>
    </row>
    <row r="198" spans="1:25">
      <c r="A198" s="175"/>
      <c r="B198" s="175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21"/>
      <c r="T198" s="217"/>
      <c r="U198" s="217"/>
      <c r="V198" s="217"/>
      <c r="W198" s="217"/>
      <c r="X198" s="217"/>
      <c r="Y198" s="217"/>
    </row>
    <row r="199" spans="1:25">
      <c r="A199" s="175"/>
      <c r="B199" s="175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21"/>
      <c r="T199" s="217"/>
      <c r="U199" s="217"/>
      <c r="V199" s="217"/>
      <c r="W199" s="217"/>
      <c r="X199" s="217"/>
      <c r="Y199" s="217"/>
    </row>
    <row r="200" spans="1:25">
      <c r="A200" s="175"/>
      <c r="B200" s="175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21"/>
      <c r="T200" s="217"/>
      <c r="U200" s="217"/>
      <c r="V200" s="217"/>
      <c r="W200" s="217"/>
      <c r="X200" s="217"/>
      <c r="Y200" s="217"/>
    </row>
    <row r="201" spans="1:25">
      <c r="A201" s="175"/>
      <c r="B201" s="175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21"/>
      <c r="T201" s="217"/>
      <c r="U201" s="217"/>
      <c r="V201" s="217"/>
      <c r="W201" s="217"/>
      <c r="X201" s="217"/>
      <c r="Y201" s="217"/>
    </row>
    <row r="202" spans="1:25">
      <c r="A202" s="175"/>
      <c r="B202" s="175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21"/>
      <c r="T202" s="217"/>
      <c r="U202" s="217"/>
      <c r="V202" s="217"/>
      <c r="W202" s="217"/>
      <c r="X202" s="217"/>
      <c r="Y202" s="217"/>
    </row>
    <row r="203" spans="1:25">
      <c r="A203" s="175"/>
      <c r="B203" s="175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21"/>
      <c r="T203" s="217"/>
      <c r="U203" s="217"/>
      <c r="V203" s="217"/>
      <c r="W203" s="217"/>
      <c r="X203" s="217"/>
      <c r="Y203" s="217"/>
    </row>
    <row r="204" spans="1:25">
      <c r="A204" s="175"/>
      <c r="B204" s="175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21"/>
      <c r="T204" s="217"/>
      <c r="U204" s="217"/>
      <c r="V204" s="217"/>
      <c r="W204" s="217"/>
      <c r="X204" s="217"/>
      <c r="Y204" s="217"/>
    </row>
    <row r="205" spans="1:25">
      <c r="A205" s="175"/>
      <c r="B205" s="175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21"/>
      <c r="T205" s="217"/>
      <c r="U205" s="217"/>
      <c r="V205" s="217"/>
      <c r="W205" s="217"/>
      <c r="X205" s="217"/>
      <c r="Y205" s="217"/>
    </row>
    <row r="206" spans="1:25">
      <c r="A206" s="175"/>
      <c r="B206" s="175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21"/>
      <c r="T206" s="217"/>
      <c r="U206" s="217"/>
      <c r="V206" s="217"/>
      <c r="W206" s="217"/>
      <c r="X206" s="217"/>
      <c r="Y206" s="217"/>
    </row>
    <row r="207" spans="1:25">
      <c r="A207" s="175"/>
      <c r="B207" s="175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21"/>
      <c r="T207" s="217"/>
      <c r="U207" s="217"/>
      <c r="V207" s="217"/>
      <c r="W207" s="217"/>
      <c r="X207" s="217"/>
      <c r="Y207" s="217"/>
    </row>
    <row r="208" spans="1:25">
      <c r="A208" s="175"/>
      <c r="B208" s="175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21"/>
      <c r="T208" s="217"/>
      <c r="U208" s="217"/>
      <c r="V208" s="217"/>
      <c r="W208" s="217"/>
      <c r="X208" s="217"/>
      <c r="Y208" s="217"/>
    </row>
    <row r="209" spans="1:25">
      <c r="A209" s="175"/>
      <c r="B209" s="175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21"/>
      <c r="T209" s="217"/>
      <c r="U209" s="217"/>
      <c r="V209" s="217"/>
      <c r="W209" s="217"/>
      <c r="X209" s="217"/>
      <c r="Y209" s="217"/>
    </row>
    <row r="210" spans="1:25">
      <c r="A210" s="175"/>
      <c r="B210" s="175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21"/>
      <c r="T210" s="217"/>
      <c r="U210" s="217"/>
      <c r="V210" s="217"/>
      <c r="W210" s="217"/>
      <c r="X210" s="217"/>
      <c r="Y210" s="217"/>
    </row>
    <row r="211" spans="1:25">
      <c r="A211" s="175"/>
      <c r="B211" s="175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21"/>
      <c r="T211" s="217"/>
      <c r="U211" s="217"/>
      <c r="V211" s="217"/>
      <c r="W211" s="217"/>
      <c r="X211" s="217"/>
      <c r="Y211" s="217"/>
    </row>
    <row r="212" spans="1:25">
      <c r="A212" s="175"/>
      <c r="B212" s="175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21"/>
      <c r="T212" s="217"/>
      <c r="U212" s="217"/>
      <c r="V212" s="217"/>
      <c r="W212" s="217"/>
      <c r="X212" s="217"/>
      <c r="Y212" s="217"/>
    </row>
    <row r="213" spans="1:25">
      <c r="A213" s="175"/>
      <c r="B213" s="175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21"/>
      <c r="T213" s="217"/>
      <c r="U213" s="217"/>
      <c r="V213" s="217"/>
      <c r="W213" s="217"/>
      <c r="X213" s="217"/>
      <c r="Y213" s="217"/>
    </row>
    <row r="214" spans="1:25">
      <c r="A214" s="175"/>
      <c r="B214" s="175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21"/>
      <c r="T214" s="217"/>
      <c r="U214" s="217"/>
      <c r="V214" s="217"/>
      <c r="W214" s="217"/>
      <c r="X214" s="217"/>
      <c r="Y214" s="217"/>
    </row>
    <row r="215" spans="1:25">
      <c r="A215" s="175"/>
      <c r="B215" s="175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21"/>
      <c r="T215" s="217"/>
      <c r="U215" s="217"/>
      <c r="V215" s="217"/>
      <c r="W215" s="217"/>
      <c r="X215" s="217"/>
      <c r="Y215" s="217"/>
    </row>
    <row r="216" spans="1:25">
      <c r="A216" s="175"/>
      <c r="B216" s="175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21"/>
      <c r="T216" s="217"/>
      <c r="U216" s="217"/>
      <c r="V216" s="217"/>
      <c r="W216" s="217"/>
      <c r="X216" s="217"/>
      <c r="Y216" s="217"/>
    </row>
    <row r="217" spans="1:25">
      <c r="A217" s="175"/>
      <c r="B217" s="175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21"/>
      <c r="T217" s="217"/>
      <c r="U217" s="217"/>
      <c r="V217" s="217"/>
      <c r="W217" s="217"/>
      <c r="X217" s="217"/>
      <c r="Y217" s="217"/>
    </row>
    <row r="218" spans="1:25">
      <c r="A218" s="175"/>
      <c r="B218" s="175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21"/>
      <c r="T218" s="217"/>
      <c r="U218" s="217"/>
      <c r="V218" s="217"/>
      <c r="W218" s="217"/>
      <c r="X218" s="217"/>
      <c r="Y218" s="217"/>
    </row>
    <row r="219" spans="1:25">
      <c r="A219" s="175"/>
      <c r="B219" s="175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21"/>
      <c r="T219" s="217"/>
      <c r="U219" s="217"/>
      <c r="V219" s="217"/>
      <c r="W219" s="217"/>
      <c r="X219" s="217"/>
      <c r="Y219" s="217"/>
    </row>
    <row r="220" spans="1:25">
      <c r="A220" s="175"/>
      <c r="B220" s="175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21"/>
      <c r="T220" s="217"/>
      <c r="U220" s="217"/>
      <c r="V220" s="217"/>
      <c r="W220" s="217"/>
      <c r="X220" s="217"/>
      <c r="Y220" s="217"/>
    </row>
    <row r="221" spans="1:25">
      <c r="A221" s="175"/>
      <c r="B221" s="175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21"/>
      <c r="T221" s="217"/>
      <c r="U221" s="217"/>
      <c r="V221" s="217"/>
      <c r="W221" s="217"/>
      <c r="X221" s="217"/>
      <c r="Y221" s="217"/>
    </row>
    <row r="222" spans="1:25">
      <c r="A222" s="175"/>
      <c r="B222" s="175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21"/>
      <c r="T222" s="217"/>
      <c r="U222" s="217"/>
      <c r="V222" s="217"/>
      <c r="W222" s="217"/>
      <c r="X222" s="217"/>
      <c r="Y222" s="217"/>
    </row>
    <row r="223" spans="1:25">
      <c r="A223" s="175"/>
      <c r="B223" s="175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21"/>
      <c r="T223" s="217"/>
      <c r="U223" s="217"/>
      <c r="V223" s="217"/>
      <c r="W223" s="217"/>
      <c r="X223" s="217"/>
      <c r="Y223" s="217"/>
    </row>
    <row r="224" spans="1:25">
      <c r="A224" s="175"/>
      <c r="B224" s="175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21"/>
      <c r="T224" s="217"/>
      <c r="U224" s="217"/>
      <c r="V224" s="217"/>
      <c r="W224" s="217"/>
      <c r="X224" s="217"/>
      <c r="Y224" s="217"/>
    </row>
    <row r="225" spans="1:25">
      <c r="A225" s="175"/>
      <c r="B225" s="175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21"/>
      <c r="T225" s="217"/>
      <c r="U225" s="217"/>
      <c r="V225" s="217"/>
      <c r="W225" s="217"/>
      <c r="X225" s="217"/>
      <c r="Y225" s="217"/>
    </row>
    <row r="226" spans="1:25">
      <c r="A226" s="175"/>
      <c r="B226" s="175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21"/>
      <c r="T226" s="217"/>
      <c r="U226" s="217"/>
      <c r="V226" s="217"/>
      <c r="W226" s="217"/>
      <c r="X226" s="217"/>
      <c r="Y226" s="217"/>
    </row>
    <row r="227" spans="1:25">
      <c r="A227" s="175"/>
      <c r="B227" s="175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21"/>
      <c r="T227" s="217"/>
      <c r="U227" s="217"/>
      <c r="V227" s="217"/>
      <c r="W227" s="217"/>
      <c r="X227" s="217"/>
      <c r="Y227" s="217"/>
    </row>
    <row r="228" spans="1:25">
      <c r="A228" s="175"/>
      <c r="B228" s="175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21"/>
      <c r="T228" s="217"/>
      <c r="U228" s="217"/>
      <c r="V228" s="217"/>
      <c r="W228" s="217"/>
      <c r="X228" s="217"/>
      <c r="Y228" s="217"/>
    </row>
    <row r="229" spans="1:25">
      <c r="A229" s="175"/>
      <c r="B229" s="175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21"/>
      <c r="T229" s="217"/>
      <c r="U229" s="217"/>
      <c r="V229" s="217"/>
      <c r="W229" s="217"/>
      <c r="X229" s="217"/>
      <c r="Y229" s="217"/>
    </row>
    <row r="230" spans="1:25">
      <c r="A230" s="175"/>
      <c r="B230" s="175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21"/>
      <c r="T230" s="217"/>
      <c r="U230" s="217"/>
      <c r="V230" s="217"/>
      <c r="W230" s="217"/>
      <c r="X230" s="217"/>
      <c r="Y230" s="217"/>
    </row>
    <row r="231" spans="1:25">
      <c r="A231" s="175"/>
      <c r="B231" s="175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21"/>
      <c r="T231" s="217"/>
      <c r="U231" s="217"/>
      <c r="V231" s="217"/>
      <c r="W231" s="217"/>
      <c r="X231" s="217"/>
      <c r="Y231" s="217"/>
    </row>
    <row r="232" spans="1:25">
      <c r="A232" s="175"/>
      <c r="B232" s="175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21"/>
      <c r="T232" s="217"/>
      <c r="U232" s="217"/>
      <c r="V232" s="217"/>
      <c r="W232" s="217"/>
      <c r="X232" s="217"/>
      <c r="Y232" s="217"/>
    </row>
    <row r="233" spans="1:25">
      <c r="A233" s="175"/>
      <c r="B233" s="175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21"/>
      <c r="T233" s="217"/>
      <c r="U233" s="217"/>
      <c r="V233" s="217"/>
      <c r="W233" s="217"/>
      <c r="X233" s="217"/>
      <c r="Y233" s="217"/>
    </row>
    <row r="234" spans="1:25">
      <c r="A234" s="175"/>
      <c r="B234" s="175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21"/>
      <c r="T234" s="217"/>
      <c r="U234" s="217"/>
      <c r="V234" s="217"/>
      <c r="W234" s="217"/>
      <c r="X234" s="217"/>
      <c r="Y234" s="217"/>
    </row>
    <row r="235" spans="1:25">
      <c r="A235" s="175"/>
      <c r="B235" s="175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21"/>
      <c r="T235" s="217"/>
      <c r="U235" s="217"/>
      <c r="V235" s="217"/>
      <c r="W235" s="217"/>
      <c r="X235" s="217"/>
      <c r="Y235" s="217"/>
    </row>
    <row r="236" spans="1:25">
      <c r="A236" s="175"/>
      <c r="B236" s="175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21"/>
      <c r="T236" s="217"/>
      <c r="U236" s="217"/>
      <c r="V236" s="217"/>
      <c r="W236" s="217"/>
      <c r="X236" s="217"/>
      <c r="Y236" s="217"/>
    </row>
    <row r="237" spans="1:25">
      <c r="A237" s="175"/>
      <c r="B237" s="175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21"/>
      <c r="T237" s="217"/>
      <c r="U237" s="217"/>
      <c r="V237" s="217"/>
      <c r="W237" s="217"/>
      <c r="X237" s="217"/>
      <c r="Y237" s="217"/>
    </row>
    <row r="238" spans="1:25">
      <c r="A238" s="175"/>
      <c r="B238" s="175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21"/>
      <c r="T238" s="217"/>
      <c r="U238" s="217"/>
      <c r="V238" s="217"/>
      <c r="W238" s="217"/>
      <c r="X238" s="217"/>
      <c r="Y238" s="217"/>
    </row>
    <row r="239" spans="1:25">
      <c r="A239" s="175"/>
      <c r="B239" s="175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21"/>
      <c r="T239" s="217"/>
      <c r="U239" s="217"/>
      <c r="V239" s="217"/>
      <c r="W239" s="217"/>
      <c r="X239" s="217"/>
      <c r="Y239" s="217"/>
    </row>
    <row r="240" spans="1:25">
      <c r="A240" s="175"/>
      <c r="B240" s="175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21"/>
      <c r="T240" s="217"/>
      <c r="U240" s="217"/>
      <c r="V240" s="217"/>
      <c r="W240" s="217"/>
      <c r="X240" s="217"/>
      <c r="Y240" s="217"/>
    </row>
    <row r="241" spans="1:25">
      <c r="A241" s="175"/>
      <c r="B241" s="175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21"/>
      <c r="T241" s="217"/>
      <c r="U241" s="217"/>
      <c r="V241" s="217"/>
      <c r="W241" s="217"/>
      <c r="X241" s="217"/>
      <c r="Y241" s="217"/>
    </row>
    <row r="242" spans="1:25">
      <c r="A242" s="175"/>
      <c r="B242" s="175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21"/>
      <c r="T242" s="217"/>
      <c r="U242" s="217"/>
      <c r="V242" s="217"/>
      <c r="W242" s="217"/>
      <c r="X242" s="217"/>
      <c r="Y242" s="217"/>
    </row>
    <row r="243" spans="1:25">
      <c r="A243" s="175"/>
      <c r="B243" s="175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21"/>
      <c r="T243" s="217"/>
      <c r="U243" s="217"/>
      <c r="V243" s="217"/>
      <c r="W243" s="217"/>
      <c r="X243" s="217"/>
      <c r="Y243" s="217"/>
    </row>
    <row r="244" spans="1:25">
      <c r="A244" s="175"/>
      <c r="B244" s="175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21"/>
      <c r="T244" s="217"/>
      <c r="U244" s="217"/>
      <c r="V244" s="217"/>
      <c r="W244" s="217"/>
      <c r="X244" s="217"/>
      <c r="Y244" s="217"/>
    </row>
    <row r="245" spans="1:25">
      <c r="A245" s="175"/>
      <c r="B245" s="175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21"/>
      <c r="T245" s="217"/>
      <c r="U245" s="217"/>
      <c r="V245" s="217"/>
      <c r="W245" s="217"/>
      <c r="X245" s="217"/>
      <c r="Y245" s="217"/>
    </row>
    <row r="246" spans="1:25">
      <c r="A246" s="175"/>
      <c r="B246" s="175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21"/>
      <c r="T246" s="217"/>
      <c r="U246" s="217"/>
      <c r="V246" s="217"/>
      <c r="W246" s="217"/>
      <c r="X246" s="217"/>
      <c r="Y246" s="217"/>
    </row>
    <row r="247" spans="1:25">
      <c r="A247" s="175"/>
      <c r="B247" s="175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21"/>
      <c r="T247" s="217"/>
      <c r="U247" s="217"/>
      <c r="V247" s="217"/>
      <c r="W247" s="217"/>
      <c r="X247" s="217"/>
      <c r="Y247" s="217"/>
    </row>
    <row r="248" spans="1:25">
      <c r="A248" s="175"/>
      <c r="B248" s="175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21"/>
      <c r="T248" s="217"/>
      <c r="U248" s="217"/>
      <c r="V248" s="217"/>
      <c r="W248" s="217"/>
      <c r="X248" s="217"/>
      <c r="Y248" s="217"/>
    </row>
    <row r="249" spans="1:25">
      <c r="A249" s="175"/>
      <c r="B249" s="175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21"/>
      <c r="T249" s="217"/>
      <c r="U249" s="217"/>
      <c r="V249" s="217"/>
      <c r="W249" s="217"/>
      <c r="X249" s="217"/>
      <c r="Y249" s="217"/>
    </row>
    <row r="250" spans="1:25">
      <c r="A250" s="175"/>
      <c r="B250" s="175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21"/>
      <c r="T250" s="217"/>
      <c r="U250" s="217"/>
      <c r="V250" s="217"/>
      <c r="W250" s="217"/>
      <c r="X250" s="217"/>
      <c r="Y250" s="217"/>
    </row>
    <row r="251" spans="1:25">
      <c r="A251" s="175"/>
      <c r="B251" s="175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21"/>
      <c r="T251" s="217"/>
      <c r="U251" s="217"/>
      <c r="V251" s="217"/>
      <c r="W251" s="217"/>
      <c r="X251" s="217"/>
      <c r="Y251" s="217"/>
    </row>
    <row r="252" spans="1:25">
      <c r="A252" s="175"/>
      <c r="B252" s="175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21"/>
      <c r="T252" s="217"/>
      <c r="U252" s="217"/>
      <c r="V252" s="217"/>
      <c r="W252" s="217"/>
      <c r="X252" s="217"/>
      <c r="Y252" s="217"/>
    </row>
    <row r="253" spans="1:25">
      <c r="A253" s="175"/>
      <c r="B253" s="175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21"/>
      <c r="T253" s="217"/>
      <c r="U253" s="217"/>
      <c r="V253" s="217"/>
      <c r="W253" s="217"/>
      <c r="X253" s="217"/>
      <c r="Y253" s="217"/>
    </row>
    <row r="254" spans="1:25">
      <c r="A254" s="175"/>
      <c r="B254" s="175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21"/>
      <c r="T254" s="217"/>
      <c r="U254" s="217"/>
      <c r="V254" s="217"/>
      <c r="W254" s="217"/>
      <c r="X254" s="217"/>
      <c r="Y254" s="217"/>
    </row>
    <row r="255" spans="1:25">
      <c r="A255" s="175"/>
      <c r="B255" s="175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21"/>
      <c r="T255" s="217"/>
      <c r="U255" s="217"/>
      <c r="V255" s="217"/>
      <c r="W255" s="217"/>
      <c r="X255" s="217"/>
      <c r="Y255" s="217"/>
    </row>
    <row r="256" spans="1:25">
      <c r="A256" s="175"/>
      <c r="B256" s="175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21"/>
      <c r="T256" s="217"/>
      <c r="U256" s="217"/>
      <c r="V256" s="217"/>
      <c r="W256" s="217"/>
      <c r="X256" s="217"/>
      <c r="Y256" s="217"/>
    </row>
    <row r="257" spans="1:25">
      <c r="A257" s="175"/>
      <c r="B257" s="175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21"/>
      <c r="T257" s="217"/>
      <c r="U257" s="217"/>
      <c r="V257" s="217"/>
      <c r="W257" s="217"/>
      <c r="X257" s="217"/>
      <c r="Y257" s="217"/>
    </row>
    <row r="258" spans="1:25">
      <c r="A258" s="175"/>
      <c r="B258" s="175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21"/>
      <c r="T258" s="217"/>
      <c r="U258" s="217"/>
      <c r="V258" s="217"/>
      <c r="W258" s="217"/>
      <c r="X258" s="217"/>
      <c r="Y258" s="217"/>
    </row>
    <row r="259" spans="1:25">
      <c r="A259" s="175"/>
      <c r="B259" s="175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21"/>
      <c r="T259" s="217"/>
      <c r="U259" s="217"/>
      <c r="V259" s="217"/>
      <c r="W259" s="217"/>
      <c r="X259" s="217"/>
      <c r="Y259" s="217"/>
    </row>
    <row r="260" spans="1:25">
      <c r="A260" s="175"/>
      <c r="B260" s="175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21"/>
      <c r="T260" s="217"/>
      <c r="U260" s="217"/>
      <c r="V260" s="217"/>
      <c r="W260" s="217"/>
      <c r="X260" s="217"/>
      <c r="Y260" s="217"/>
    </row>
    <row r="261" spans="1:25">
      <c r="A261" s="175"/>
      <c r="B261" s="175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21"/>
      <c r="T261" s="217"/>
      <c r="U261" s="217"/>
      <c r="V261" s="217"/>
      <c r="W261" s="217"/>
      <c r="X261" s="217"/>
      <c r="Y261" s="217"/>
    </row>
    <row r="262" spans="1:25">
      <c r="A262" s="175"/>
      <c r="B262" s="175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21"/>
      <c r="T262" s="217"/>
      <c r="U262" s="217"/>
      <c r="V262" s="217"/>
      <c r="W262" s="217"/>
      <c r="X262" s="217"/>
      <c r="Y262" s="217"/>
    </row>
    <row r="263" spans="1:25">
      <c r="A263" s="175"/>
      <c r="B263" s="175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21"/>
      <c r="T263" s="217"/>
      <c r="U263" s="217"/>
      <c r="V263" s="217"/>
      <c r="W263" s="217"/>
      <c r="X263" s="217"/>
      <c r="Y263" s="217"/>
    </row>
    <row r="264" spans="1:25">
      <c r="A264" s="175"/>
      <c r="B264" s="175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21"/>
      <c r="T264" s="217"/>
      <c r="U264" s="217"/>
      <c r="V264" s="217"/>
      <c r="W264" s="217"/>
      <c r="X264" s="217"/>
      <c r="Y264" s="217"/>
    </row>
    <row r="265" spans="1:25">
      <c r="A265" s="175"/>
      <c r="B265" s="175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21"/>
      <c r="T265" s="217"/>
      <c r="U265" s="217"/>
      <c r="V265" s="217"/>
      <c r="W265" s="217"/>
      <c r="X265" s="217"/>
      <c r="Y265" s="217"/>
    </row>
    <row r="266" spans="1:25">
      <c r="A266" s="175"/>
      <c r="B266" s="175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21"/>
      <c r="T266" s="217"/>
      <c r="U266" s="217"/>
      <c r="V266" s="217"/>
      <c r="W266" s="217"/>
      <c r="X266" s="217"/>
      <c r="Y266" s="217"/>
    </row>
    <row r="267" spans="1:25">
      <c r="A267" s="175"/>
      <c r="B267" s="175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21"/>
      <c r="T267" s="217"/>
      <c r="U267" s="217"/>
      <c r="V267" s="217"/>
      <c r="W267" s="217"/>
      <c r="X267" s="217"/>
      <c r="Y267" s="217"/>
    </row>
    <row r="268" spans="1:25">
      <c r="A268" s="175"/>
      <c r="B268" s="175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21"/>
      <c r="T268" s="217"/>
      <c r="U268" s="217"/>
      <c r="V268" s="217"/>
      <c r="W268" s="217"/>
      <c r="X268" s="217"/>
      <c r="Y268" s="217"/>
    </row>
    <row r="269" spans="1:25">
      <c r="A269" s="175"/>
      <c r="B269" s="175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21"/>
      <c r="T269" s="217"/>
      <c r="U269" s="217"/>
      <c r="V269" s="217"/>
      <c r="W269" s="217"/>
      <c r="X269" s="217"/>
      <c r="Y269" s="217"/>
    </row>
    <row r="270" spans="1:25">
      <c r="A270" s="175"/>
      <c r="B270" s="175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21"/>
      <c r="T270" s="217"/>
      <c r="U270" s="217"/>
      <c r="V270" s="217"/>
      <c r="W270" s="217"/>
      <c r="X270" s="217"/>
      <c r="Y270" s="217"/>
    </row>
    <row r="271" spans="1:25">
      <c r="A271" s="175"/>
      <c r="B271" s="175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21"/>
      <c r="T271" s="217"/>
      <c r="U271" s="217"/>
      <c r="V271" s="217"/>
      <c r="W271" s="217"/>
      <c r="X271" s="217"/>
      <c r="Y271" s="217"/>
    </row>
    <row r="272" spans="1:25">
      <c r="A272" s="175"/>
      <c r="B272" s="175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21"/>
      <c r="T272" s="217"/>
      <c r="U272" s="217"/>
      <c r="V272" s="217"/>
      <c r="W272" s="217"/>
      <c r="X272" s="217"/>
      <c r="Y272" s="217"/>
    </row>
    <row r="273" spans="1:25">
      <c r="A273" s="175"/>
      <c r="B273" s="175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21"/>
      <c r="T273" s="217"/>
      <c r="U273" s="217"/>
      <c r="V273" s="217"/>
      <c r="W273" s="217"/>
      <c r="X273" s="217"/>
      <c r="Y273" s="217"/>
    </row>
    <row r="274" spans="1:25">
      <c r="A274" s="175"/>
      <c r="B274" s="175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21"/>
      <c r="T274" s="217"/>
      <c r="U274" s="217"/>
      <c r="V274" s="217"/>
      <c r="W274" s="217"/>
      <c r="X274" s="217"/>
      <c r="Y274" s="217"/>
    </row>
    <row r="275" spans="1:25">
      <c r="A275" s="175"/>
      <c r="B275" s="175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21"/>
      <c r="T275" s="217"/>
      <c r="U275" s="217"/>
      <c r="V275" s="217"/>
      <c r="W275" s="217"/>
      <c r="X275" s="217"/>
      <c r="Y275" s="217"/>
    </row>
    <row r="276" spans="1:25">
      <c r="A276" s="175"/>
      <c r="B276" s="175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21"/>
      <c r="T276" s="217"/>
      <c r="U276" s="217"/>
      <c r="V276" s="217"/>
      <c r="W276" s="217"/>
      <c r="X276" s="217"/>
      <c r="Y276" s="217"/>
    </row>
    <row r="277" spans="1:25">
      <c r="A277" s="175"/>
      <c r="B277" s="175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21"/>
      <c r="T277" s="217"/>
      <c r="U277" s="217"/>
      <c r="V277" s="217"/>
      <c r="W277" s="217"/>
      <c r="X277" s="217"/>
      <c r="Y277" s="217"/>
    </row>
    <row r="278" spans="1:25">
      <c r="A278" s="175"/>
      <c r="B278" s="175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21"/>
      <c r="T278" s="217"/>
      <c r="U278" s="217"/>
      <c r="V278" s="217"/>
      <c r="W278" s="217"/>
      <c r="X278" s="217"/>
      <c r="Y278" s="217"/>
    </row>
    <row r="279" spans="1:25">
      <c r="A279" s="175"/>
      <c r="B279" s="175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21"/>
      <c r="T279" s="217"/>
      <c r="U279" s="217"/>
      <c r="V279" s="217"/>
      <c r="W279" s="217"/>
      <c r="X279" s="217"/>
      <c r="Y279" s="217"/>
    </row>
    <row r="280" spans="1:25">
      <c r="A280" s="175"/>
      <c r="B280" s="175"/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21"/>
      <c r="T280" s="217"/>
      <c r="U280" s="217"/>
      <c r="V280" s="217"/>
      <c r="W280" s="217"/>
      <c r="X280" s="217"/>
      <c r="Y280" s="217"/>
    </row>
    <row r="281" spans="1:25">
      <c r="A281" s="175"/>
      <c r="B281" s="175"/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21"/>
      <c r="T281" s="217"/>
      <c r="U281" s="217"/>
      <c r="V281" s="217"/>
      <c r="W281" s="217"/>
      <c r="X281" s="217"/>
      <c r="Y281" s="217"/>
    </row>
    <row r="282" spans="1:25">
      <c r="A282" s="175"/>
      <c r="B282" s="175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21"/>
      <c r="T282" s="217"/>
      <c r="U282" s="217"/>
      <c r="V282" s="217"/>
      <c r="W282" s="217"/>
      <c r="X282" s="217"/>
      <c r="Y282" s="217"/>
    </row>
    <row r="283" spans="1:25">
      <c r="A283" s="175"/>
      <c r="B283" s="175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21"/>
      <c r="T283" s="217"/>
      <c r="U283" s="217"/>
      <c r="V283" s="217"/>
      <c r="W283" s="217"/>
      <c r="X283" s="217"/>
      <c r="Y283" s="217"/>
    </row>
    <row r="284" spans="1:25">
      <c r="A284" s="175"/>
      <c r="B284" s="175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21"/>
      <c r="T284" s="217"/>
      <c r="U284" s="217"/>
      <c r="V284" s="217"/>
      <c r="W284" s="217"/>
      <c r="X284" s="217"/>
      <c r="Y284" s="217"/>
    </row>
    <row r="285" spans="1:25">
      <c r="A285" s="175"/>
      <c r="B285" s="175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21"/>
      <c r="T285" s="217"/>
      <c r="U285" s="217"/>
      <c r="V285" s="217"/>
      <c r="W285" s="217"/>
      <c r="X285" s="217"/>
      <c r="Y285" s="217"/>
    </row>
    <row r="286" spans="1:25">
      <c r="A286" s="175"/>
      <c r="B286" s="175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21"/>
      <c r="T286" s="217"/>
      <c r="U286" s="217"/>
      <c r="V286" s="217"/>
      <c r="W286" s="217"/>
      <c r="X286" s="217"/>
      <c r="Y286" s="217"/>
    </row>
    <row r="287" spans="1:25">
      <c r="A287" s="175"/>
      <c r="B287" s="175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21"/>
      <c r="T287" s="217"/>
      <c r="U287" s="217"/>
      <c r="V287" s="217"/>
      <c r="W287" s="217"/>
      <c r="X287" s="217"/>
      <c r="Y287" s="217"/>
    </row>
    <row r="288" spans="1:25">
      <c r="A288" s="175"/>
      <c r="B288" s="175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21"/>
      <c r="T288" s="217"/>
      <c r="U288" s="217"/>
      <c r="V288" s="217"/>
      <c r="W288" s="217"/>
      <c r="X288" s="217"/>
      <c r="Y288" s="217"/>
    </row>
    <row r="289" spans="1:25">
      <c r="A289" s="175"/>
      <c r="B289" s="175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21"/>
      <c r="T289" s="217"/>
      <c r="U289" s="217"/>
      <c r="V289" s="217"/>
      <c r="W289" s="217"/>
      <c r="X289" s="217"/>
      <c r="Y289" s="217"/>
    </row>
    <row r="290" spans="1:25">
      <c r="A290" s="175"/>
      <c r="B290" s="175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21"/>
      <c r="T290" s="217"/>
      <c r="U290" s="217"/>
      <c r="V290" s="217"/>
      <c r="W290" s="217"/>
      <c r="X290" s="217"/>
      <c r="Y290" s="217"/>
    </row>
    <row r="291" spans="1:25">
      <c r="A291" s="175"/>
      <c r="B291" s="175"/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21"/>
      <c r="T291" s="217"/>
      <c r="U291" s="217"/>
      <c r="V291" s="217"/>
      <c r="W291" s="217"/>
      <c r="X291" s="217"/>
      <c r="Y291" s="217"/>
    </row>
    <row r="292" spans="1:25">
      <c r="A292" s="175"/>
      <c r="B292" s="175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21"/>
      <c r="T292" s="217"/>
      <c r="U292" s="217"/>
      <c r="V292" s="217"/>
      <c r="W292" s="217"/>
      <c r="X292" s="217"/>
      <c r="Y292" s="217"/>
    </row>
    <row r="293" spans="1:25">
      <c r="A293" s="175"/>
      <c r="B293" s="175"/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21"/>
      <c r="T293" s="217"/>
      <c r="U293" s="217"/>
      <c r="V293" s="217"/>
      <c r="W293" s="217"/>
      <c r="X293" s="217"/>
      <c r="Y293" s="217"/>
    </row>
    <row r="294" spans="1:25">
      <c r="A294" s="175"/>
      <c r="B294" s="175"/>
      <c r="F294" s="217"/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21"/>
      <c r="T294" s="217"/>
      <c r="U294" s="217"/>
      <c r="V294" s="217"/>
      <c r="W294" s="217"/>
      <c r="X294" s="217"/>
      <c r="Y294" s="217"/>
    </row>
    <row r="295" spans="1:25">
      <c r="A295" s="175"/>
      <c r="B295" s="175"/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21"/>
      <c r="T295" s="217"/>
      <c r="U295" s="217"/>
      <c r="V295" s="217"/>
      <c r="W295" s="217"/>
      <c r="X295" s="217"/>
      <c r="Y295" s="217"/>
    </row>
    <row r="296" spans="1:25">
      <c r="A296" s="175"/>
      <c r="B296" s="175"/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21"/>
      <c r="T296" s="217"/>
      <c r="U296" s="217"/>
      <c r="V296" s="217"/>
      <c r="W296" s="217"/>
      <c r="X296" s="217"/>
      <c r="Y296" s="217"/>
    </row>
    <row r="297" spans="1:25">
      <c r="A297" s="175"/>
      <c r="B297" s="175"/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21"/>
      <c r="T297" s="217"/>
      <c r="U297" s="217"/>
      <c r="V297" s="217"/>
      <c r="W297" s="217"/>
      <c r="X297" s="217"/>
      <c r="Y297" s="217"/>
    </row>
    <row r="298" spans="1:25">
      <c r="A298" s="175"/>
      <c r="B298" s="175"/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21"/>
      <c r="T298" s="217"/>
      <c r="U298" s="217"/>
      <c r="V298" s="217"/>
      <c r="W298" s="217"/>
      <c r="X298" s="217"/>
      <c r="Y298" s="217"/>
    </row>
    <row r="299" spans="1:25">
      <c r="A299" s="175"/>
      <c r="B299" s="175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21"/>
      <c r="T299" s="217"/>
      <c r="U299" s="217"/>
      <c r="V299" s="217"/>
      <c r="W299" s="217"/>
      <c r="X299" s="217"/>
      <c r="Y299" s="217"/>
    </row>
    <row r="300" spans="1:25">
      <c r="A300" s="175"/>
      <c r="B300" s="175"/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21"/>
      <c r="T300" s="217"/>
      <c r="U300" s="217"/>
      <c r="V300" s="217"/>
      <c r="W300" s="217"/>
      <c r="X300" s="217"/>
      <c r="Y300" s="217"/>
    </row>
    <row r="301" spans="1:25">
      <c r="A301" s="175"/>
      <c r="B301" s="175"/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21"/>
      <c r="T301" s="217"/>
      <c r="U301" s="217"/>
      <c r="V301" s="217"/>
      <c r="W301" s="217"/>
      <c r="X301" s="217"/>
      <c r="Y301" s="217"/>
    </row>
    <row r="302" spans="1:25">
      <c r="A302" s="175"/>
      <c r="B302" s="175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21"/>
      <c r="T302" s="217"/>
      <c r="U302" s="217"/>
      <c r="V302" s="217"/>
      <c r="W302" s="217"/>
      <c r="X302" s="217"/>
      <c r="Y302" s="217"/>
    </row>
    <row r="303" spans="1:25">
      <c r="A303" s="175"/>
      <c r="B303" s="175"/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21"/>
      <c r="T303" s="217"/>
      <c r="U303" s="217"/>
      <c r="V303" s="217"/>
      <c r="W303" s="217"/>
      <c r="X303" s="217"/>
      <c r="Y303" s="217"/>
    </row>
    <row r="304" spans="1:25">
      <c r="A304" s="175"/>
      <c r="B304" s="175"/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/>
      <c r="S304" s="221"/>
      <c r="T304" s="217"/>
      <c r="U304" s="217"/>
      <c r="V304" s="217"/>
      <c r="W304" s="217"/>
      <c r="X304" s="217"/>
      <c r="Y304" s="217"/>
    </row>
    <row r="305" spans="1:25">
      <c r="A305" s="175"/>
      <c r="B305" s="175"/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21"/>
      <c r="T305" s="217"/>
      <c r="U305" s="217"/>
      <c r="V305" s="217"/>
      <c r="W305" s="217"/>
      <c r="X305" s="217"/>
      <c r="Y305" s="217"/>
    </row>
    <row r="306" spans="1:25">
      <c r="A306" s="175"/>
      <c r="B306" s="175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21"/>
      <c r="T306" s="217"/>
      <c r="U306" s="217"/>
      <c r="V306" s="217"/>
      <c r="W306" s="217"/>
      <c r="X306" s="217"/>
      <c r="Y306" s="217"/>
    </row>
    <row r="307" spans="1:25">
      <c r="A307" s="175"/>
      <c r="B307" s="175"/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21"/>
      <c r="T307" s="217"/>
      <c r="U307" s="217"/>
      <c r="V307" s="217"/>
      <c r="W307" s="217"/>
      <c r="X307" s="217"/>
      <c r="Y307" s="217"/>
    </row>
    <row r="308" spans="1:25">
      <c r="A308" s="175"/>
      <c r="B308" s="175"/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21"/>
      <c r="T308" s="217"/>
      <c r="U308" s="217"/>
      <c r="V308" s="217"/>
      <c r="W308" s="217"/>
      <c r="X308" s="217"/>
      <c r="Y308" s="217"/>
    </row>
    <row r="309" spans="1:25">
      <c r="A309" s="175"/>
      <c r="B309" s="175"/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21"/>
      <c r="T309" s="217"/>
      <c r="U309" s="217"/>
      <c r="V309" s="217"/>
      <c r="W309" s="217"/>
      <c r="X309" s="217"/>
      <c r="Y309" s="217"/>
    </row>
    <row r="310" spans="1:25">
      <c r="A310" s="175"/>
      <c r="B310" s="175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21"/>
      <c r="T310" s="217"/>
      <c r="U310" s="217"/>
      <c r="V310" s="217"/>
      <c r="W310" s="217"/>
      <c r="X310" s="217"/>
      <c r="Y310" s="217"/>
    </row>
    <row r="311" spans="1:25">
      <c r="A311" s="175"/>
      <c r="B311" s="175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21"/>
      <c r="T311" s="217"/>
      <c r="U311" s="217"/>
      <c r="V311" s="217"/>
      <c r="W311" s="217"/>
      <c r="X311" s="217"/>
      <c r="Y311" s="217"/>
    </row>
    <row r="312" spans="1:25">
      <c r="A312" s="175"/>
      <c r="B312" s="175"/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21"/>
      <c r="T312" s="217"/>
      <c r="U312" s="217"/>
      <c r="V312" s="217"/>
      <c r="W312" s="217"/>
      <c r="X312" s="217"/>
      <c r="Y312" s="217"/>
    </row>
    <row r="313" spans="1:25">
      <c r="A313" s="175"/>
      <c r="B313" s="175"/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21"/>
      <c r="T313" s="217"/>
      <c r="U313" s="217"/>
      <c r="V313" s="217"/>
      <c r="W313" s="217"/>
      <c r="X313" s="217"/>
      <c r="Y313" s="217"/>
    </row>
    <row r="314" spans="1:25">
      <c r="A314" s="175"/>
      <c r="B314" s="175"/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21"/>
      <c r="T314" s="217"/>
      <c r="U314" s="217"/>
      <c r="V314" s="217"/>
      <c r="W314" s="217"/>
      <c r="X314" s="217"/>
      <c r="Y314" s="217"/>
    </row>
    <row r="315" spans="1:25">
      <c r="A315" s="175"/>
      <c r="B315" s="175"/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21"/>
      <c r="T315" s="217"/>
      <c r="U315" s="217"/>
      <c r="V315" s="217"/>
      <c r="W315" s="217"/>
      <c r="X315" s="217"/>
      <c r="Y315" s="217"/>
    </row>
    <row r="316" spans="1:25">
      <c r="A316" s="175"/>
      <c r="B316" s="175"/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21"/>
      <c r="T316" s="217"/>
      <c r="U316" s="217"/>
      <c r="V316" s="217"/>
      <c r="W316" s="217"/>
      <c r="X316" s="217"/>
      <c r="Y316" s="217"/>
    </row>
    <row r="317" spans="1:25">
      <c r="A317" s="175"/>
      <c r="B317" s="175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21"/>
      <c r="T317" s="217"/>
      <c r="U317" s="217"/>
      <c r="V317" s="217"/>
      <c r="W317" s="217"/>
      <c r="X317" s="217"/>
      <c r="Y317" s="217"/>
    </row>
    <row r="318" spans="1:25">
      <c r="A318" s="175"/>
      <c r="B318" s="175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21"/>
      <c r="T318" s="217"/>
      <c r="U318" s="217"/>
      <c r="V318" s="217"/>
      <c r="W318" s="217"/>
      <c r="X318" s="217"/>
      <c r="Y318" s="217"/>
    </row>
    <row r="319" spans="1:25">
      <c r="A319" s="175"/>
      <c r="B319" s="175"/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21"/>
      <c r="T319" s="217"/>
      <c r="U319" s="217"/>
      <c r="V319" s="217"/>
      <c r="W319" s="217"/>
      <c r="X319" s="217"/>
      <c r="Y319" s="217"/>
    </row>
    <row r="320" spans="1:25">
      <c r="A320" s="175"/>
      <c r="B320" s="175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  <c r="S320" s="221"/>
      <c r="T320" s="217"/>
      <c r="U320" s="217"/>
      <c r="V320" s="217"/>
      <c r="W320" s="217"/>
      <c r="X320" s="217"/>
      <c r="Y320" s="217"/>
    </row>
    <row r="321" spans="1:25">
      <c r="A321" s="175"/>
      <c r="B321" s="175"/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21"/>
      <c r="T321" s="217"/>
      <c r="U321" s="217"/>
      <c r="V321" s="217"/>
      <c r="W321" s="217"/>
      <c r="X321" s="217"/>
      <c r="Y321" s="217"/>
    </row>
    <row r="322" spans="1:25">
      <c r="A322" s="175"/>
      <c r="B322" s="175"/>
      <c r="F322" s="217"/>
      <c r="G322" s="217"/>
      <c r="H322" s="217"/>
      <c r="I322" s="217"/>
      <c r="J322" s="217"/>
      <c r="K322" s="217"/>
      <c r="L322" s="217"/>
      <c r="M322" s="217"/>
      <c r="N322" s="217"/>
      <c r="O322" s="217"/>
      <c r="P322" s="217"/>
      <c r="Q322" s="217"/>
      <c r="R322" s="217"/>
      <c r="S322" s="221"/>
      <c r="T322" s="217"/>
      <c r="U322" s="217"/>
      <c r="V322" s="217"/>
      <c r="W322" s="217"/>
      <c r="X322" s="217"/>
      <c r="Y322" s="217"/>
    </row>
    <row r="323" spans="1:25">
      <c r="A323" s="175"/>
      <c r="B323" s="175"/>
      <c r="F323" s="217"/>
      <c r="G323" s="217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21"/>
      <c r="T323" s="217"/>
      <c r="U323" s="217"/>
      <c r="V323" s="217"/>
      <c r="W323" s="217"/>
      <c r="X323" s="217"/>
      <c r="Y323" s="217"/>
    </row>
    <row r="324" spans="1:25">
      <c r="A324" s="175"/>
      <c r="B324" s="175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7"/>
      <c r="Q324" s="217"/>
      <c r="R324" s="217"/>
      <c r="S324" s="221"/>
      <c r="T324" s="217"/>
      <c r="U324" s="217"/>
      <c r="V324" s="217"/>
      <c r="W324" s="217"/>
      <c r="X324" s="217"/>
      <c r="Y324" s="217"/>
    </row>
    <row r="325" spans="1:25">
      <c r="A325" s="175"/>
      <c r="B325" s="175"/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21"/>
      <c r="T325" s="217"/>
      <c r="U325" s="217"/>
      <c r="V325" s="217"/>
      <c r="W325" s="217"/>
      <c r="X325" s="217"/>
      <c r="Y325" s="217"/>
    </row>
    <row r="326" spans="1:25">
      <c r="A326" s="175"/>
      <c r="B326" s="175"/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21"/>
      <c r="T326" s="217"/>
      <c r="U326" s="217"/>
      <c r="V326" s="217"/>
      <c r="W326" s="217"/>
      <c r="X326" s="217"/>
      <c r="Y326" s="217"/>
    </row>
    <row r="327" spans="1:25">
      <c r="A327" s="175"/>
      <c r="B327" s="175"/>
      <c r="F327" s="217"/>
      <c r="G327" s="217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21"/>
      <c r="T327" s="217"/>
      <c r="U327" s="217"/>
      <c r="V327" s="217"/>
      <c r="W327" s="217"/>
      <c r="X327" s="217"/>
      <c r="Y327" s="217"/>
    </row>
    <row r="328" spans="1:25">
      <c r="A328" s="175"/>
      <c r="B328" s="175"/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21"/>
      <c r="T328" s="217"/>
      <c r="U328" s="217"/>
      <c r="V328" s="217"/>
      <c r="W328" s="217"/>
      <c r="X328" s="217"/>
      <c r="Y328" s="217"/>
    </row>
    <row r="329" spans="1:25">
      <c r="A329" s="175"/>
      <c r="B329" s="175"/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21"/>
      <c r="T329" s="217"/>
      <c r="U329" s="217"/>
      <c r="V329" s="217"/>
      <c r="W329" s="217"/>
      <c r="X329" s="217"/>
      <c r="Y329" s="217"/>
    </row>
    <row r="330" spans="1:25">
      <c r="A330" s="175"/>
      <c r="B330" s="175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21"/>
      <c r="T330" s="217"/>
      <c r="U330" s="217"/>
      <c r="V330" s="217"/>
      <c r="W330" s="217"/>
      <c r="X330" s="217"/>
      <c r="Y330" s="217"/>
    </row>
    <row r="331" spans="1:25">
      <c r="A331" s="175"/>
      <c r="B331" s="175"/>
      <c r="F331" s="217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21"/>
      <c r="T331" s="217"/>
      <c r="U331" s="217"/>
      <c r="V331" s="217"/>
      <c r="W331" s="217"/>
      <c r="X331" s="217"/>
      <c r="Y331" s="217"/>
    </row>
    <row r="332" spans="1:25">
      <c r="A332" s="175"/>
      <c r="B332" s="175"/>
      <c r="F332" s="217"/>
      <c r="G332" s="217"/>
      <c r="H332" s="217"/>
      <c r="I332" s="217"/>
      <c r="J332" s="217"/>
      <c r="K332" s="217"/>
      <c r="L332" s="217"/>
      <c r="M332" s="217"/>
      <c r="N332" s="217"/>
      <c r="O332" s="217"/>
      <c r="P332" s="217"/>
      <c r="Q332" s="217"/>
      <c r="R332" s="217"/>
      <c r="S332" s="221"/>
      <c r="T332" s="217"/>
      <c r="U332" s="217"/>
      <c r="V332" s="217"/>
      <c r="W332" s="217"/>
      <c r="X332" s="217"/>
      <c r="Y332" s="217"/>
    </row>
    <row r="333" spans="1:25">
      <c r="A333" s="175"/>
      <c r="B333" s="175"/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21"/>
      <c r="T333" s="217"/>
      <c r="U333" s="217"/>
      <c r="V333" s="217"/>
      <c r="W333" s="217"/>
      <c r="X333" s="217"/>
      <c r="Y333" s="217"/>
    </row>
    <row r="334" spans="1:25">
      <c r="A334" s="175"/>
      <c r="B334" s="175"/>
      <c r="F334" s="217"/>
      <c r="G334" s="217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21"/>
      <c r="T334" s="217"/>
      <c r="U334" s="217"/>
      <c r="V334" s="217"/>
      <c r="W334" s="217"/>
      <c r="X334" s="217"/>
      <c r="Y334" s="217"/>
    </row>
    <row r="335" spans="1:25">
      <c r="A335" s="175"/>
      <c r="B335" s="175"/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21"/>
      <c r="T335" s="217"/>
      <c r="U335" s="217"/>
      <c r="V335" s="217"/>
      <c r="W335" s="217"/>
      <c r="X335" s="217"/>
      <c r="Y335" s="217"/>
    </row>
    <row r="336" spans="1:25">
      <c r="A336" s="175"/>
      <c r="B336" s="175"/>
      <c r="F336" s="217"/>
      <c r="G336" s="217"/>
      <c r="H336" s="217"/>
      <c r="I336" s="217"/>
      <c r="J336" s="217"/>
      <c r="K336" s="217"/>
      <c r="L336" s="217"/>
      <c r="M336" s="217"/>
      <c r="N336" s="217"/>
      <c r="O336" s="217"/>
      <c r="P336" s="217"/>
      <c r="Q336" s="217"/>
      <c r="R336" s="217"/>
      <c r="S336" s="221"/>
      <c r="T336" s="217"/>
      <c r="U336" s="217"/>
      <c r="V336" s="217"/>
      <c r="W336" s="217"/>
      <c r="X336" s="217"/>
      <c r="Y336" s="217"/>
    </row>
    <row r="337" spans="1:25">
      <c r="A337" s="175"/>
      <c r="B337" s="175"/>
      <c r="F337" s="217"/>
      <c r="G337" s="217"/>
      <c r="H337" s="217"/>
      <c r="I337" s="217"/>
      <c r="J337" s="217"/>
      <c r="K337" s="217"/>
      <c r="L337" s="217"/>
      <c r="M337" s="217"/>
      <c r="N337" s="217"/>
      <c r="O337" s="217"/>
      <c r="P337" s="217"/>
      <c r="Q337" s="217"/>
      <c r="R337" s="217"/>
      <c r="S337" s="221"/>
      <c r="T337" s="217"/>
      <c r="U337" s="217"/>
      <c r="V337" s="217"/>
      <c r="W337" s="217"/>
      <c r="X337" s="217"/>
      <c r="Y337" s="217"/>
    </row>
    <row r="338" spans="1:25">
      <c r="A338" s="175"/>
      <c r="B338" s="175"/>
      <c r="F338" s="217"/>
      <c r="G338" s="217"/>
      <c r="H338" s="217"/>
      <c r="I338" s="217"/>
      <c r="J338" s="217"/>
      <c r="K338" s="217"/>
      <c r="L338" s="217"/>
      <c r="M338" s="217"/>
      <c r="N338" s="217"/>
      <c r="O338" s="217"/>
      <c r="P338" s="217"/>
      <c r="Q338" s="217"/>
      <c r="R338" s="217"/>
      <c r="S338" s="221"/>
      <c r="T338" s="217"/>
      <c r="U338" s="217"/>
      <c r="V338" s="217"/>
      <c r="W338" s="217"/>
      <c r="X338" s="217"/>
      <c r="Y338" s="217"/>
    </row>
    <row r="339" spans="1:25">
      <c r="A339" s="175"/>
      <c r="B339" s="175"/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21"/>
      <c r="T339" s="217"/>
      <c r="U339" s="217"/>
      <c r="V339" s="217"/>
      <c r="W339" s="217"/>
      <c r="X339" s="217"/>
      <c r="Y339" s="217"/>
    </row>
    <row r="340" spans="1:25">
      <c r="A340" s="175"/>
      <c r="B340" s="175"/>
      <c r="F340" s="217"/>
      <c r="G340" s="217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21"/>
      <c r="T340" s="217"/>
      <c r="U340" s="217"/>
      <c r="V340" s="217"/>
      <c r="W340" s="217"/>
      <c r="X340" s="217"/>
      <c r="Y340" s="217"/>
    </row>
    <row r="341" spans="1:25">
      <c r="A341" s="175"/>
      <c r="B341" s="175"/>
      <c r="F341" s="217"/>
      <c r="G341" s="217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21"/>
      <c r="T341" s="217"/>
      <c r="U341" s="217"/>
      <c r="V341" s="217"/>
      <c r="W341" s="217"/>
      <c r="X341" s="217"/>
      <c r="Y341" s="217"/>
    </row>
    <row r="342" spans="1:25">
      <c r="A342" s="175"/>
      <c r="B342" s="175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21"/>
      <c r="T342" s="217"/>
      <c r="U342" s="217"/>
      <c r="V342" s="217"/>
      <c r="W342" s="217"/>
      <c r="X342" s="217"/>
      <c r="Y342" s="217"/>
    </row>
    <row r="343" spans="1:25">
      <c r="A343" s="175"/>
      <c r="B343" s="175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21"/>
      <c r="T343" s="217"/>
      <c r="U343" s="217"/>
      <c r="V343" s="217"/>
      <c r="W343" s="217"/>
      <c r="X343" s="217"/>
      <c r="Y343" s="217"/>
    </row>
    <row r="344" spans="1:25">
      <c r="A344" s="175"/>
      <c r="B344" s="175"/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21"/>
      <c r="T344" s="217"/>
      <c r="U344" s="217"/>
      <c r="V344" s="217"/>
      <c r="W344" s="217"/>
      <c r="X344" s="217"/>
      <c r="Y344" s="217"/>
    </row>
    <row r="345" spans="1:25">
      <c r="A345" s="175"/>
      <c r="B345" s="175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21"/>
      <c r="T345" s="217"/>
      <c r="U345" s="217"/>
      <c r="V345" s="217"/>
      <c r="W345" s="217"/>
      <c r="X345" s="217"/>
      <c r="Y345" s="217"/>
    </row>
    <row r="346" spans="1:25">
      <c r="A346" s="175"/>
      <c r="B346" s="175"/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21"/>
      <c r="T346" s="217"/>
      <c r="U346" s="217"/>
      <c r="V346" s="217"/>
      <c r="W346" s="217"/>
      <c r="X346" s="217"/>
      <c r="Y346" s="217"/>
    </row>
    <row r="347" spans="1:25">
      <c r="A347" s="175"/>
      <c r="B347" s="175"/>
      <c r="F347" s="217"/>
      <c r="G347" s="217"/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21"/>
      <c r="T347" s="217"/>
      <c r="U347" s="217"/>
      <c r="V347" s="217"/>
      <c r="W347" s="217"/>
      <c r="X347" s="217"/>
      <c r="Y347" s="217"/>
    </row>
    <row r="348" spans="1:25">
      <c r="A348" s="175"/>
      <c r="B348" s="175"/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21"/>
      <c r="T348" s="217"/>
      <c r="U348" s="217"/>
      <c r="V348" s="217"/>
      <c r="W348" s="217"/>
      <c r="X348" s="217"/>
      <c r="Y348" s="217"/>
    </row>
    <row r="349" spans="1:25">
      <c r="A349" s="175"/>
      <c r="B349" s="175"/>
      <c r="F349" s="217"/>
      <c r="G349" s="217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21"/>
      <c r="T349" s="217"/>
      <c r="U349" s="217"/>
      <c r="V349" s="217"/>
      <c r="W349" s="217"/>
      <c r="X349" s="217"/>
      <c r="Y349" s="217"/>
    </row>
    <row r="350" spans="1:25">
      <c r="A350" s="175"/>
      <c r="B350" s="175"/>
      <c r="F350" s="217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21"/>
      <c r="T350" s="217"/>
      <c r="U350" s="217"/>
      <c r="V350" s="217"/>
      <c r="W350" s="217"/>
      <c r="X350" s="217"/>
      <c r="Y350" s="217"/>
    </row>
    <row r="351" spans="1:25">
      <c r="A351" s="175"/>
      <c r="B351" s="175"/>
      <c r="F351" s="217"/>
      <c r="G351" s="217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21"/>
      <c r="T351" s="217"/>
      <c r="U351" s="217"/>
      <c r="V351" s="217"/>
      <c r="W351" s="217"/>
      <c r="X351" s="217"/>
      <c r="Y351" s="217"/>
    </row>
    <row r="352" spans="1:25">
      <c r="A352" s="175"/>
      <c r="B352" s="175"/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21"/>
      <c r="T352" s="217"/>
      <c r="U352" s="217"/>
      <c r="V352" s="217"/>
      <c r="W352" s="217"/>
      <c r="X352" s="217"/>
      <c r="Y352" s="217"/>
    </row>
    <row r="353" spans="1:25">
      <c r="A353" s="175"/>
      <c r="B353" s="175"/>
      <c r="F353" s="217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21"/>
      <c r="T353" s="217"/>
      <c r="U353" s="217"/>
      <c r="V353" s="217"/>
      <c r="W353" s="217"/>
      <c r="X353" s="217"/>
      <c r="Y353" s="217"/>
    </row>
    <row r="354" spans="1:25">
      <c r="A354" s="175"/>
      <c r="B354" s="175"/>
      <c r="F354" s="217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21"/>
      <c r="T354" s="217"/>
      <c r="U354" s="217"/>
      <c r="V354" s="217"/>
      <c r="W354" s="217"/>
      <c r="X354" s="217"/>
      <c r="Y354" s="217"/>
    </row>
    <row r="355" spans="1:25">
      <c r="A355" s="175"/>
      <c r="B355" s="175"/>
      <c r="F355" s="217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21"/>
      <c r="T355" s="217"/>
      <c r="U355" s="217"/>
      <c r="V355" s="217"/>
      <c r="W355" s="217"/>
      <c r="X355" s="217"/>
      <c r="Y355" s="217"/>
    </row>
    <row r="356" spans="1:25">
      <c r="A356" s="175"/>
      <c r="B356" s="175"/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21"/>
      <c r="T356" s="217"/>
      <c r="U356" s="217"/>
      <c r="V356" s="217"/>
      <c r="W356" s="217"/>
      <c r="X356" s="217"/>
      <c r="Y356" s="217"/>
    </row>
    <row r="357" spans="1:25">
      <c r="A357" s="175"/>
      <c r="B357" s="175"/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21"/>
      <c r="T357" s="217"/>
      <c r="U357" s="217"/>
      <c r="V357" s="217"/>
      <c r="W357" s="217"/>
      <c r="X357" s="217"/>
      <c r="Y357" s="217"/>
    </row>
    <row r="358" spans="1:25">
      <c r="A358" s="175"/>
      <c r="B358" s="175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21"/>
      <c r="T358" s="217"/>
      <c r="U358" s="217"/>
      <c r="V358" s="217"/>
      <c r="W358" s="217"/>
      <c r="X358" s="217"/>
      <c r="Y358" s="217"/>
    </row>
    <row r="359" spans="1:25">
      <c r="A359" s="175"/>
      <c r="B359" s="175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21"/>
      <c r="T359" s="217"/>
      <c r="U359" s="217"/>
      <c r="V359" s="217"/>
      <c r="W359" s="217"/>
      <c r="X359" s="217"/>
      <c r="Y359" s="217"/>
    </row>
    <row r="360" spans="1:25">
      <c r="A360" s="175"/>
      <c r="B360" s="175"/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21"/>
      <c r="T360" s="217"/>
      <c r="U360" s="217"/>
      <c r="V360" s="217"/>
      <c r="W360" s="217"/>
      <c r="X360" s="217"/>
      <c r="Y360" s="217"/>
    </row>
    <row r="361" spans="1:25">
      <c r="A361" s="175"/>
      <c r="B361" s="175"/>
      <c r="F361" s="217"/>
      <c r="G361" s="217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21"/>
      <c r="T361" s="217"/>
      <c r="U361" s="217"/>
      <c r="V361" s="217"/>
      <c r="W361" s="217"/>
      <c r="X361" s="217"/>
      <c r="Y361" s="217"/>
    </row>
    <row r="362" spans="1:25">
      <c r="A362" s="175"/>
      <c r="B362" s="175"/>
      <c r="F362" s="217"/>
      <c r="G362" s="217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21"/>
      <c r="T362" s="217"/>
      <c r="U362" s="217"/>
      <c r="V362" s="217"/>
      <c r="W362" s="217"/>
      <c r="X362" s="217"/>
      <c r="Y362" s="217"/>
    </row>
    <row r="363" spans="1:25">
      <c r="A363" s="175"/>
      <c r="B363" s="175"/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21"/>
      <c r="T363" s="217"/>
      <c r="U363" s="217"/>
      <c r="V363" s="217"/>
      <c r="W363" s="217"/>
      <c r="X363" s="217"/>
      <c r="Y363" s="217"/>
    </row>
    <row r="364" spans="1:25">
      <c r="A364" s="175"/>
      <c r="B364" s="175"/>
      <c r="F364" s="217"/>
      <c r="G364" s="217"/>
      <c r="H364" s="217"/>
      <c r="I364" s="217"/>
      <c r="J364" s="217"/>
      <c r="K364" s="217"/>
      <c r="L364" s="217"/>
      <c r="M364" s="217"/>
      <c r="N364" s="217"/>
      <c r="O364" s="217"/>
      <c r="P364" s="217"/>
      <c r="Q364" s="217"/>
      <c r="R364" s="217"/>
      <c r="S364" s="221"/>
      <c r="T364" s="217"/>
      <c r="U364" s="217"/>
      <c r="V364" s="217"/>
      <c r="W364" s="217"/>
      <c r="X364" s="217"/>
      <c r="Y364" s="217"/>
    </row>
    <row r="365" spans="1:25">
      <c r="A365" s="175"/>
      <c r="B365" s="175"/>
      <c r="F365" s="217"/>
      <c r="G365" s="217"/>
      <c r="H365" s="217"/>
      <c r="I365" s="217"/>
      <c r="J365" s="217"/>
      <c r="K365" s="217"/>
      <c r="L365" s="217"/>
      <c r="M365" s="217"/>
      <c r="N365" s="217"/>
      <c r="O365" s="217"/>
      <c r="P365" s="217"/>
      <c r="Q365" s="217"/>
      <c r="R365" s="217"/>
      <c r="S365" s="221"/>
      <c r="T365" s="217"/>
      <c r="U365" s="217"/>
      <c r="V365" s="217"/>
      <c r="W365" s="217"/>
      <c r="X365" s="217"/>
      <c r="Y365" s="217"/>
    </row>
    <row r="366" spans="1:25">
      <c r="A366" s="175"/>
      <c r="B366" s="175"/>
      <c r="F366" s="217"/>
      <c r="G366" s="217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21"/>
      <c r="T366" s="217"/>
      <c r="U366" s="217"/>
      <c r="V366" s="217"/>
      <c r="W366" s="217"/>
      <c r="X366" s="217"/>
      <c r="Y366" s="217"/>
    </row>
    <row r="367" spans="1:25">
      <c r="A367" s="175"/>
      <c r="B367" s="175"/>
      <c r="F367" s="217"/>
      <c r="G367" s="217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21"/>
      <c r="T367" s="217"/>
      <c r="U367" s="217"/>
      <c r="V367" s="217"/>
      <c r="W367" s="217"/>
      <c r="X367" s="217"/>
      <c r="Y367" s="217"/>
    </row>
    <row r="368" spans="1:25">
      <c r="A368" s="175"/>
      <c r="B368" s="175"/>
      <c r="F368" s="217"/>
      <c r="G368" s="217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21"/>
      <c r="T368" s="217"/>
      <c r="U368" s="217"/>
      <c r="V368" s="217"/>
      <c r="W368" s="217"/>
      <c r="X368" s="217"/>
      <c r="Y368" s="217"/>
    </row>
    <row r="369" spans="1:25">
      <c r="A369" s="175"/>
      <c r="B369" s="175"/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21"/>
      <c r="T369" s="217"/>
      <c r="U369" s="217"/>
      <c r="V369" s="217"/>
      <c r="W369" s="217"/>
      <c r="X369" s="217"/>
      <c r="Y369" s="217"/>
    </row>
    <row r="370" spans="1:25">
      <c r="A370" s="175"/>
      <c r="B370" s="175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21"/>
      <c r="T370" s="217"/>
      <c r="U370" s="217"/>
      <c r="V370" s="217"/>
      <c r="W370" s="217"/>
      <c r="X370" s="217"/>
      <c r="Y370" s="217"/>
    </row>
    <row r="371" spans="1:25">
      <c r="A371" s="175"/>
      <c r="B371" s="175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21"/>
      <c r="T371" s="217"/>
      <c r="U371" s="217"/>
      <c r="V371" s="217"/>
      <c r="W371" s="217"/>
      <c r="X371" s="217"/>
      <c r="Y371" s="217"/>
    </row>
    <row r="372" spans="1:25">
      <c r="A372" s="175"/>
      <c r="B372" s="175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21"/>
      <c r="T372" s="217"/>
      <c r="U372" s="217"/>
      <c r="V372" s="217"/>
      <c r="W372" s="217"/>
      <c r="X372" s="217"/>
      <c r="Y372" s="217"/>
    </row>
    <row r="373" spans="1:25">
      <c r="A373" s="175"/>
      <c r="B373" s="175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21"/>
      <c r="T373" s="217"/>
      <c r="U373" s="217"/>
      <c r="V373" s="217"/>
      <c r="W373" s="217"/>
      <c r="X373" s="217"/>
      <c r="Y373" s="217"/>
    </row>
    <row r="374" spans="1:25">
      <c r="A374" s="175"/>
      <c r="B374" s="175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21"/>
      <c r="T374" s="217"/>
      <c r="U374" s="217"/>
      <c r="V374" s="217"/>
      <c r="W374" s="217"/>
      <c r="X374" s="217"/>
      <c r="Y374" s="217"/>
    </row>
    <row r="375" spans="1:25">
      <c r="A375" s="175"/>
      <c r="B375" s="175"/>
      <c r="F375" s="217"/>
      <c r="G375" s="217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21"/>
      <c r="T375" s="217"/>
      <c r="U375" s="217"/>
      <c r="V375" s="217"/>
      <c r="W375" s="217"/>
      <c r="X375" s="217"/>
      <c r="Y375" s="217"/>
    </row>
    <row r="376" spans="1:25">
      <c r="A376" s="175"/>
      <c r="B376" s="175"/>
      <c r="F376" s="217"/>
      <c r="G376" s="217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21"/>
      <c r="T376" s="217"/>
      <c r="U376" s="217"/>
      <c r="V376" s="217"/>
      <c r="W376" s="217"/>
      <c r="X376" s="217"/>
      <c r="Y376" s="217"/>
    </row>
    <row r="377" spans="1:25">
      <c r="A377" s="175"/>
      <c r="B377" s="175"/>
      <c r="F377" s="217"/>
      <c r="G377" s="217"/>
      <c r="H377" s="217"/>
      <c r="I377" s="217"/>
      <c r="J377" s="217"/>
      <c r="K377" s="217"/>
      <c r="L377" s="217"/>
      <c r="M377" s="217"/>
      <c r="N377" s="217"/>
      <c r="O377" s="217"/>
      <c r="P377" s="217"/>
      <c r="Q377" s="217"/>
      <c r="R377" s="217"/>
      <c r="S377" s="221"/>
      <c r="T377" s="217"/>
      <c r="U377" s="217"/>
      <c r="V377" s="217"/>
      <c r="W377" s="217"/>
      <c r="X377" s="217"/>
      <c r="Y377" s="217"/>
    </row>
    <row r="378" spans="1:25">
      <c r="A378" s="175"/>
      <c r="B378" s="175"/>
      <c r="F378" s="217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21"/>
      <c r="T378" s="217"/>
      <c r="U378" s="217"/>
      <c r="V378" s="217"/>
      <c r="W378" s="217"/>
      <c r="X378" s="217"/>
      <c r="Y378" s="217"/>
    </row>
    <row r="379" spans="1:25">
      <c r="A379" s="175"/>
      <c r="B379" s="175"/>
      <c r="F379" s="217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21"/>
      <c r="T379" s="217"/>
      <c r="U379" s="217"/>
      <c r="V379" s="217"/>
      <c r="W379" s="217"/>
      <c r="X379" s="217"/>
      <c r="Y379" s="217"/>
    </row>
    <row r="380" spans="1:25">
      <c r="A380" s="175"/>
      <c r="B380" s="175"/>
      <c r="F380" s="217"/>
      <c r="G380" s="217"/>
      <c r="H380" s="217"/>
      <c r="I380" s="217"/>
      <c r="J380" s="217"/>
      <c r="K380" s="217"/>
      <c r="L380" s="217"/>
      <c r="M380" s="217"/>
      <c r="N380" s="217"/>
      <c r="O380" s="217"/>
      <c r="P380" s="217"/>
      <c r="Q380" s="217"/>
      <c r="R380" s="217"/>
      <c r="S380" s="221"/>
      <c r="T380" s="217"/>
      <c r="U380" s="217"/>
      <c r="V380" s="217"/>
      <c r="W380" s="217"/>
      <c r="X380" s="217"/>
      <c r="Y380" s="217"/>
    </row>
    <row r="381" spans="1:25">
      <c r="A381" s="175"/>
      <c r="B381" s="175"/>
      <c r="F381" s="217"/>
      <c r="G381" s="217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21"/>
      <c r="T381" s="217"/>
      <c r="U381" s="217"/>
      <c r="V381" s="217"/>
      <c r="W381" s="217"/>
      <c r="X381" s="217"/>
      <c r="Y381" s="217"/>
    </row>
    <row r="382" spans="1:25">
      <c r="A382" s="175"/>
      <c r="B382" s="175"/>
      <c r="F382" s="217"/>
      <c r="G382" s="217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21"/>
      <c r="T382" s="217"/>
      <c r="U382" s="217"/>
      <c r="V382" s="217"/>
      <c r="W382" s="217"/>
      <c r="X382" s="217"/>
      <c r="Y382" s="217"/>
    </row>
    <row r="383" spans="1:25">
      <c r="A383" s="175"/>
      <c r="B383" s="175"/>
      <c r="F383" s="217"/>
      <c r="G383" s="217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21"/>
      <c r="T383" s="217"/>
      <c r="U383" s="217"/>
      <c r="V383" s="217"/>
      <c r="W383" s="217"/>
      <c r="X383" s="217"/>
      <c r="Y383" s="217"/>
    </row>
    <row r="384" spans="1:25">
      <c r="A384" s="175"/>
      <c r="B384" s="175"/>
      <c r="F384" s="217"/>
      <c r="G384" s="217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21"/>
      <c r="T384" s="217"/>
      <c r="U384" s="217"/>
      <c r="V384" s="217"/>
      <c r="W384" s="217"/>
      <c r="X384" s="217"/>
      <c r="Y384" s="217"/>
    </row>
    <row r="385" spans="1:25">
      <c r="A385" s="175"/>
      <c r="B385" s="175"/>
      <c r="F385" s="217"/>
      <c r="G385" s="217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21"/>
      <c r="T385" s="217"/>
      <c r="U385" s="217"/>
      <c r="V385" s="217"/>
      <c r="W385" s="217"/>
      <c r="X385" s="217"/>
      <c r="Y385" s="217"/>
    </row>
    <row r="386" spans="1:25">
      <c r="A386" s="175"/>
      <c r="B386" s="175"/>
      <c r="F386" s="217"/>
      <c r="G386" s="217"/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21"/>
      <c r="T386" s="217"/>
      <c r="U386" s="217"/>
      <c r="V386" s="217"/>
      <c r="W386" s="217"/>
      <c r="X386" s="217"/>
      <c r="Y386" s="217"/>
    </row>
    <row r="387" spans="1:25">
      <c r="A387" s="175"/>
      <c r="B387" s="175"/>
      <c r="F387" s="217"/>
      <c r="G387" s="217"/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21"/>
      <c r="T387" s="217"/>
      <c r="U387" s="217"/>
      <c r="V387" s="217"/>
      <c r="W387" s="217"/>
      <c r="X387" s="217"/>
      <c r="Y387" s="217"/>
    </row>
    <row r="388" spans="1:25">
      <c r="A388" s="175"/>
      <c r="B388" s="175"/>
      <c r="F388" s="217"/>
      <c r="G388" s="217"/>
      <c r="H388" s="217"/>
      <c r="I388" s="217"/>
      <c r="J388" s="217"/>
      <c r="K388" s="217"/>
      <c r="L388" s="217"/>
      <c r="M388" s="217"/>
      <c r="N388" s="217"/>
      <c r="O388" s="217"/>
      <c r="P388" s="217"/>
      <c r="Q388" s="217"/>
      <c r="R388" s="217"/>
      <c r="S388" s="221"/>
      <c r="T388" s="217"/>
      <c r="U388" s="217"/>
      <c r="V388" s="217"/>
      <c r="W388" s="217"/>
      <c r="X388" s="217"/>
      <c r="Y388" s="217"/>
    </row>
    <row r="389" spans="1:25">
      <c r="A389" s="175"/>
      <c r="B389" s="175"/>
      <c r="F389" s="217"/>
      <c r="G389" s="217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21"/>
      <c r="T389" s="217"/>
      <c r="U389" s="217"/>
      <c r="V389" s="217"/>
      <c r="W389" s="217"/>
      <c r="X389" s="217"/>
      <c r="Y389" s="217"/>
    </row>
    <row r="390" spans="1:25">
      <c r="A390" s="175"/>
      <c r="B390" s="175"/>
      <c r="F390" s="217"/>
      <c r="G390" s="217"/>
      <c r="H390" s="217"/>
      <c r="I390" s="217"/>
      <c r="J390" s="217"/>
      <c r="K390" s="217"/>
      <c r="L390" s="217"/>
      <c r="M390" s="217"/>
      <c r="N390" s="217"/>
      <c r="O390" s="217"/>
      <c r="P390" s="217"/>
      <c r="Q390" s="217"/>
      <c r="R390" s="217"/>
      <c r="S390" s="221"/>
      <c r="T390" s="217"/>
      <c r="U390" s="217"/>
      <c r="V390" s="217"/>
      <c r="W390" s="217"/>
      <c r="X390" s="217"/>
      <c r="Y390" s="217"/>
    </row>
    <row r="391" spans="1:25">
      <c r="A391" s="175"/>
      <c r="B391" s="175"/>
      <c r="F391" s="217"/>
      <c r="G391" s="217"/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21"/>
      <c r="T391" s="217"/>
      <c r="U391" s="217"/>
      <c r="V391" s="217"/>
      <c r="W391" s="217"/>
      <c r="X391" s="217"/>
      <c r="Y391" s="217"/>
    </row>
    <row r="392" spans="1:25">
      <c r="A392" s="175"/>
      <c r="B392" s="175"/>
      <c r="F392" s="217"/>
      <c r="G392" s="217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21"/>
      <c r="T392" s="217"/>
      <c r="U392" s="217"/>
      <c r="V392" s="217"/>
      <c r="W392" s="217"/>
      <c r="X392" s="217"/>
      <c r="Y392" s="217"/>
    </row>
    <row r="393" spans="1:25">
      <c r="A393" s="175"/>
      <c r="B393" s="175"/>
      <c r="F393" s="217"/>
      <c r="G393" s="217"/>
      <c r="H393" s="217"/>
      <c r="I393" s="217"/>
      <c r="J393" s="217"/>
      <c r="K393" s="217"/>
      <c r="L393" s="217"/>
      <c r="M393" s="217"/>
      <c r="N393" s="217"/>
      <c r="O393" s="217"/>
      <c r="P393" s="217"/>
      <c r="Q393" s="217"/>
      <c r="R393" s="217"/>
      <c r="S393" s="221"/>
      <c r="T393" s="217"/>
      <c r="U393" s="217"/>
      <c r="V393" s="217"/>
      <c r="W393" s="217"/>
      <c r="X393" s="217"/>
      <c r="Y393" s="217"/>
    </row>
    <row r="394" spans="1:25">
      <c r="A394" s="175"/>
      <c r="B394" s="175"/>
      <c r="F394" s="217"/>
      <c r="G394" s="217"/>
      <c r="H394" s="217"/>
      <c r="I394" s="217"/>
      <c r="J394" s="217"/>
      <c r="K394" s="217"/>
      <c r="L394" s="217"/>
      <c r="M394" s="217"/>
      <c r="N394" s="217"/>
      <c r="O394" s="217"/>
      <c r="P394" s="217"/>
      <c r="Q394" s="217"/>
      <c r="R394" s="217"/>
      <c r="S394" s="221"/>
      <c r="T394" s="217"/>
      <c r="U394" s="217"/>
      <c r="V394" s="217"/>
      <c r="W394" s="217"/>
      <c r="X394" s="217"/>
      <c r="Y394" s="217"/>
    </row>
    <row r="395" spans="1:25">
      <c r="A395" s="175"/>
      <c r="B395" s="175"/>
      <c r="F395" s="217"/>
      <c r="G395" s="217"/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21"/>
      <c r="T395" s="217"/>
      <c r="U395" s="217"/>
      <c r="V395" s="217"/>
      <c r="W395" s="217"/>
      <c r="X395" s="217"/>
      <c r="Y395" s="217"/>
    </row>
    <row r="396" spans="1:25">
      <c r="A396" s="175"/>
      <c r="B396" s="175"/>
      <c r="F396" s="217"/>
      <c r="G396" s="217"/>
      <c r="H396" s="217"/>
      <c r="I396" s="217"/>
      <c r="J396" s="217"/>
      <c r="K396" s="217"/>
      <c r="L396" s="217"/>
      <c r="M396" s="217"/>
      <c r="N396" s="217"/>
      <c r="O396" s="217"/>
      <c r="P396" s="217"/>
      <c r="Q396" s="217"/>
      <c r="R396" s="217"/>
      <c r="S396" s="221"/>
      <c r="T396" s="217"/>
      <c r="U396" s="217"/>
      <c r="V396" s="217"/>
      <c r="W396" s="217"/>
      <c r="X396" s="217"/>
      <c r="Y396" s="217"/>
    </row>
    <row r="397" spans="1:25">
      <c r="A397" s="175"/>
      <c r="B397" s="175"/>
      <c r="F397" s="217"/>
      <c r="G397" s="217"/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21"/>
      <c r="T397" s="217"/>
      <c r="U397" s="217"/>
      <c r="V397" s="217"/>
      <c r="W397" s="217"/>
      <c r="X397" s="217"/>
      <c r="Y397" s="217"/>
    </row>
    <row r="398" spans="1:25">
      <c r="A398" s="175"/>
      <c r="B398" s="175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21"/>
      <c r="T398" s="217"/>
      <c r="U398" s="217"/>
      <c r="V398" s="217"/>
      <c r="W398" s="217"/>
      <c r="X398" s="217"/>
      <c r="Y398" s="217"/>
    </row>
    <row r="399" spans="1:25">
      <c r="A399" s="175"/>
      <c r="B399" s="175"/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21"/>
      <c r="T399" s="217"/>
      <c r="U399" s="217"/>
      <c r="V399" s="217"/>
      <c r="W399" s="217"/>
      <c r="X399" s="217"/>
      <c r="Y399" s="217"/>
    </row>
    <row r="400" spans="1:25">
      <c r="A400" s="175"/>
      <c r="B400" s="175"/>
      <c r="F400" s="217"/>
      <c r="G400" s="217"/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21"/>
      <c r="T400" s="217"/>
      <c r="U400" s="217"/>
      <c r="V400" s="217"/>
      <c r="W400" s="217"/>
      <c r="X400" s="217"/>
      <c r="Y400" s="217"/>
    </row>
    <row r="401" spans="1:25">
      <c r="A401" s="175"/>
      <c r="B401" s="175"/>
      <c r="F401" s="217"/>
      <c r="G401" s="217"/>
      <c r="H401" s="217"/>
      <c r="I401" s="217"/>
      <c r="J401" s="217"/>
      <c r="K401" s="217"/>
      <c r="L401" s="217"/>
      <c r="M401" s="217"/>
      <c r="N401" s="217"/>
      <c r="O401" s="217"/>
      <c r="P401" s="217"/>
      <c r="Q401" s="217"/>
      <c r="R401" s="217"/>
      <c r="S401" s="221"/>
      <c r="T401" s="217"/>
      <c r="U401" s="217"/>
      <c r="V401" s="217"/>
      <c r="W401" s="217"/>
      <c r="X401" s="217"/>
      <c r="Y401" s="217"/>
    </row>
    <row r="402" spans="1:25">
      <c r="A402" s="175"/>
      <c r="B402" s="175"/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21"/>
      <c r="T402" s="217"/>
      <c r="U402" s="217"/>
      <c r="V402" s="217"/>
      <c r="W402" s="217"/>
      <c r="X402" s="217"/>
      <c r="Y402" s="217"/>
    </row>
    <row r="403" spans="1:25">
      <c r="A403" s="175"/>
      <c r="B403" s="175"/>
      <c r="F403" s="217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21"/>
      <c r="T403" s="217"/>
      <c r="U403" s="217"/>
      <c r="V403" s="217"/>
      <c r="W403" s="217"/>
      <c r="X403" s="217"/>
      <c r="Y403" s="217"/>
    </row>
    <row r="404" spans="1:25">
      <c r="A404" s="175"/>
      <c r="B404" s="175"/>
      <c r="F404" s="217"/>
      <c r="G404" s="217"/>
      <c r="H404" s="217"/>
      <c r="I404" s="217"/>
      <c r="J404" s="217"/>
      <c r="K404" s="217"/>
      <c r="L404" s="217"/>
      <c r="M404" s="217"/>
      <c r="N404" s="217"/>
      <c r="O404" s="217"/>
      <c r="P404" s="217"/>
      <c r="Q404" s="217"/>
      <c r="R404" s="217"/>
      <c r="S404" s="221"/>
      <c r="T404" s="217"/>
      <c r="U404" s="217"/>
      <c r="V404" s="217"/>
      <c r="W404" s="217"/>
      <c r="X404" s="217"/>
      <c r="Y404" s="217"/>
    </row>
    <row r="405" spans="1:25">
      <c r="A405" s="175"/>
      <c r="B405" s="175"/>
      <c r="F405" s="217"/>
      <c r="G405" s="217"/>
      <c r="H405" s="217"/>
      <c r="I405" s="217"/>
      <c r="J405" s="217"/>
      <c r="K405" s="217"/>
      <c r="L405" s="217"/>
      <c r="M405" s="217"/>
      <c r="N405" s="217"/>
      <c r="O405" s="217"/>
      <c r="P405" s="217"/>
      <c r="Q405" s="217"/>
      <c r="R405" s="217"/>
      <c r="S405" s="221"/>
      <c r="T405" s="217"/>
      <c r="U405" s="217"/>
      <c r="V405" s="217"/>
      <c r="W405" s="217"/>
      <c r="X405" s="217"/>
      <c r="Y405" s="217"/>
    </row>
    <row r="406" spans="1:25">
      <c r="A406" s="175"/>
      <c r="B406" s="175"/>
      <c r="F406" s="217"/>
      <c r="G406" s="217"/>
      <c r="H406" s="217"/>
      <c r="I406" s="217"/>
      <c r="J406" s="217"/>
      <c r="K406" s="217"/>
      <c r="L406" s="217"/>
      <c r="M406" s="217"/>
      <c r="N406" s="217"/>
      <c r="O406" s="217"/>
      <c r="P406" s="217"/>
      <c r="Q406" s="217"/>
      <c r="R406" s="217"/>
      <c r="S406" s="221"/>
      <c r="T406" s="217"/>
      <c r="U406" s="217"/>
      <c r="V406" s="217"/>
      <c r="W406" s="217"/>
      <c r="X406" s="217"/>
      <c r="Y406" s="217"/>
    </row>
    <row r="407" spans="1:25">
      <c r="A407" s="175"/>
      <c r="B407" s="175"/>
      <c r="F407" s="217"/>
      <c r="G407" s="217"/>
      <c r="H407" s="217"/>
      <c r="I407" s="217"/>
      <c r="J407" s="217"/>
      <c r="K407" s="217"/>
      <c r="L407" s="217"/>
      <c r="M407" s="217"/>
      <c r="N407" s="217"/>
      <c r="O407" s="217"/>
      <c r="P407" s="217"/>
      <c r="Q407" s="217"/>
      <c r="R407" s="217"/>
      <c r="S407" s="221"/>
      <c r="T407" s="217"/>
      <c r="U407" s="217"/>
      <c r="V407" s="217"/>
      <c r="W407" s="217"/>
      <c r="X407" s="217"/>
      <c r="Y407" s="217"/>
    </row>
    <row r="408" spans="1:25">
      <c r="A408" s="175"/>
      <c r="B408" s="175"/>
      <c r="F408" s="217"/>
      <c r="G408" s="217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7"/>
      <c r="S408" s="221"/>
      <c r="T408" s="217"/>
      <c r="U408" s="217"/>
      <c r="V408" s="217"/>
      <c r="W408" s="217"/>
      <c r="X408" s="217"/>
      <c r="Y408" s="217"/>
    </row>
    <row r="409" spans="1:25">
      <c r="A409" s="175"/>
      <c r="B409" s="175"/>
      <c r="F409" s="217"/>
      <c r="G409" s="217"/>
      <c r="H409" s="217"/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21"/>
      <c r="T409" s="217"/>
      <c r="U409" s="217"/>
      <c r="V409" s="217"/>
      <c r="W409" s="217"/>
      <c r="X409" s="217"/>
      <c r="Y409" s="217"/>
    </row>
    <row r="410" spans="1:25">
      <c r="A410" s="175"/>
      <c r="B410" s="175"/>
      <c r="F410" s="217"/>
      <c r="G410" s="217"/>
      <c r="H410" s="217"/>
      <c r="I410" s="217"/>
      <c r="J410" s="217"/>
      <c r="K410" s="217"/>
      <c r="L410" s="217"/>
      <c r="M410" s="217"/>
      <c r="N410" s="217"/>
      <c r="O410" s="217"/>
      <c r="P410" s="217"/>
      <c r="Q410" s="217"/>
      <c r="R410" s="217"/>
      <c r="S410" s="221"/>
      <c r="T410" s="217"/>
      <c r="U410" s="217"/>
      <c r="V410" s="217"/>
      <c r="W410" s="217"/>
      <c r="X410" s="217"/>
      <c r="Y410" s="217"/>
    </row>
    <row r="411" spans="1:25">
      <c r="A411" s="175"/>
      <c r="B411" s="175"/>
      <c r="F411" s="217"/>
      <c r="G411" s="217"/>
      <c r="H411" s="217"/>
      <c r="I411" s="217"/>
      <c r="J411" s="217"/>
      <c r="K411" s="217"/>
      <c r="L411" s="217"/>
      <c r="M411" s="217"/>
      <c r="N411" s="217"/>
      <c r="O411" s="217"/>
      <c r="P411" s="217"/>
      <c r="Q411" s="217"/>
      <c r="R411" s="217"/>
      <c r="S411" s="221"/>
      <c r="T411" s="217"/>
      <c r="U411" s="217"/>
      <c r="V411" s="217"/>
      <c r="W411" s="217"/>
      <c r="X411" s="217"/>
      <c r="Y411" s="217"/>
    </row>
    <row r="412" spans="1:25">
      <c r="A412" s="175"/>
      <c r="B412" s="175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21"/>
      <c r="T412" s="217"/>
      <c r="U412" s="217"/>
      <c r="V412" s="217"/>
      <c r="W412" s="217"/>
      <c r="X412" s="217"/>
      <c r="Y412" s="217"/>
    </row>
    <row r="413" spans="1:25">
      <c r="A413" s="175"/>
      <c r="B413" s="175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21"/>
      <c r="T413" s="217"/>
      <c r="U413" s="217"/>
      <c r="V413" s="217"/>
      <c r="W413" s="217"/>
      <c r="X413" s="217"/>
      <c r="Y413" s="217"/>
    </row>
    <row r="414" spans="1:25">
      <c r="A414" s="175"/>
      <c r="B414" s="175"/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21"/>
      <c r="T414" s="217"/>
      <c r="U414" s="217"/>
      <c r="V414" s="217"/>
      <c r="W414" s="217"/>
      <c r="X414" s="217"/>
      <c r="Y414" s="217"/>
    </row>
    <row r="415" spans="1:25">
      <c r="A415" s="175"/>
      <c r="B415" s="175"/>
      <c r="F415" s="217"/>
      <c r="G415" s="217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21"/>
      <c r="T415" s="217"/>
      <c r="U415" s="217"/>
      <c r="V415" s="217"/>
      <c r="W415" s="217"/>
      <c r="X415" s="217"/>
      <c r="Y415" s="217"/>
    </row>
    <row r="416" spans="1:25">
      <c r="A416" s="175"/>
      <c r="B416" s="175"/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21"/>
      <c r="T416" s="217"/>
      <c r="U416" s="217"/>
      <c r="V416" s="217"/>
      <c r="W416" s="217"/>
      <c r="X416" s="217"/>
      <c r="Y416" s="217"/>
    </row>
    <row r="417" spans="1:25">
      <c r="A417" s="175"/>
      <c r="B417" s="175"/>
      <c r="F417" s="217"/>
      <c r="G417" s="217"/>
      <c r="H417" s="217"/>
      <c r="I417" s="217"/>
      <c r="J417" s="217"/>
      <c r="K417" s="217"/>
      <c r="L417" s="217"/>
      <c r="M417" s="217"/>
      <c r="N417" s="217"/>
      <c r="O417" s="217"/>
      <c r="P417" s="217"/>
      <c r="Q417" s="217"/>
      <c r="R417" s="217"/>
      <c r="S417" s="221"/>
      <c r="T417" s="217"/>
      <c r="U417" s="217"/>
      <c r="V417" s="217"/>
      <c r="W417" s="217"/>
      <c r="X417" s="217"/>
      <c r="Y417" s="217"/>
    </row>
    <row r="418" spans="1:25">
      <c r="A418" s="175"/>
      <c r="B418" s="175"/>
      <c r="F418" s="217"/>
      <c r="G418" s="217"/>
      <c r="H418" s="217"/>
      <c r="I418" s="217"/>
      <c r="J418" s="217"/>
      <c r="K418" s="217"/>
      <c r="L418" s="217"/>
      <c r="M418" s="217"/>
      <c r="N418" s="217"/>
      <c r="O418" s="217"/>
      <c r="P418" s="217"/>
      <c r="Q418" s="217"/>
      <c r="R418" s="217"/>
      <c r="S418" s="221"/>
      <c r="T418" s="217"/>
      <c r="U418" s="217"/>
      <c r="V418" s="217"/>
      <c r="W418" s="217"/>
      <c r="X418" s="217"/>
      <c r="Y418" s="217"/>
    </row>
    <row r="419" spans="1:25">
      <c r="A419" s="175"/>
      <c r="B419" s="175"/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21"/>
      <c r="T419" s="217"/>
      <c r="U419" s="217"/>
      <c r="V419" s="217"/>
      <c r="W419" s="217"/>
      <c r="X419" s="217"/>
      <c r="Y419" s="217"/>
    </row>
    <row r="420" spans="1:25">
      <c r="A420" s="175"/>
      <c r="B420" s="175"/>
      <c r="F420" s="217"/>
      <c r="G420" s="217"/>
      <c r="H420" s="217"/>
      <c r="I420" s="217"/>
      <c r="J420" s="217"/>
      <c r="K420" s="217"/>
      <c r="L420" s="217"/>
      <c r="M420" s="217"/>
      <c r="N420" s="217"/>
      <c r="O420" s="217"/>
      <c r="P420" s="217"/>
      <c r="Q420" s="217"/>
      <c r="R420" s="217"/>
      <c r="S420" s="221"/>
      <c r="T420" s="217"/>
      <c r="U420" s="217"/>
      <c r="V420" s="217"/>
      <c r="W420" s="217"/>
      <c r="X420" s="217"/>
      <c r="Y420" s="217"/>
    </row>
    <row r="421" spans="1:25">
      <c r="A421" s="175"/>
      <c r="B421" s="175"/>
      <c r="F421" s="217"/>
      <c r="G421" s="217"/>
      <c r="H421" s="217"/>
      <c r="I421" s="217"/>
      <c r="J421" s="217"/>
      <c r="K421" s="217"/>
      <c r="L421" s="217"/>
      <c r="M421" s="217"/>
      <c r="N421" s="217"/>
      <c r="O421" s="217"/>
      <c r="P421" s="217"/>
      <c r="Q421" s="217"/>
      <c r="R421" s="217"/>
      <c r="S421" s="221"/>
      <c r="T421" s="217"/>
      <c r="U421" s="217"/>
      <c r="V421" s="217"/>
      <c r="W421" s="217"/>
      <c r="X421" s="217"/>
      <c r="Y421" s="217"/>
    </row>
    <row r="422" spans="1:25">
      <c r="A422" s="175"/>
      <c r="B422" s="175"/>
      <c r="F422" s="217"/>
      <c r="G422" s="217"/>
      <c r="H422" s="217"/>
      <c r="I422" s="217"/>
      <c r="J422" s="217"/>
      <c r="K422" s="217"/>
      <c r="L422" s="217"/>
      <c r="M422" s="217"/>
      <c r="N422" s="217"/>
      <c r="O422" s="217"/>
      <c r="P422" s="217"/>
      <c r="Q422" s="217"/>
      <c r="R422" s="217"/>
      <c r="S422" s="221"/>
      <c r="T422" s="217"/>
      <c r="U422" s="217"/>
      <c r="V422" s="217"/>
      <c r="W422" s="217"/>
      <c r="X422" s="217"/>
      <c r="Y422" s="217"/>
    </row>
    <row r="423" spans="1:25">
      <c r="A423" s="175"/>
      <c r="B423" s="175"/>
      <c r="F423" s="217"/>
      <c r="G423" s="217"/>
      <c r="H423" s="217"/>
      <c r="I423" s="217"/>
      <c r="J423" s="217"/>
      <c r="K423" s="217"/>
      <c r="L423" s="217"/>
      <c r="M423" s="217"/>
      <c r="N423" s="217"/>
      <c r="O423" s="217"/>
      <c r="P423" s="217"/>
      <c r="Q423" s="217"/>
      <c r="R423" s="217"/>
      <c r="S423" s="221"/>
      <c r="T423" s="217"/>
      <c r="U423" s="217"/>
      <c r="V423" s="217"/>
      <c r="W423" s="217"/>
      <c r="X423" s="217"/>
      <c r="Y423" s="217"/>
    </row>
    <row r="424" spans="1:25">
      <c r="A424" s="175"/>
      <c r="B424" s="175"/>
      <c r="F424" s="217"/>
      <c r="G424" s="217"/>
      <c r="H424" s="217"/>
      <c r="I424" s="217"/>
      <c r="J424" s="217"/>
      <c r="K424" s="217"/>
      <c r="L424" s="217"/>
      <c r="M424" s="217"/>
      <c r="N424" s="217"/>
      <c r="O424" s="217"/>
      <c r="P424" s="217"/>
      <c r="Q424" s="217"/>
      <c r="R424" s="217"/>
      <c r="S424" s="221"/>
      <c r="T424" s="217"/>
      <c r="U424" s="217"/>
      <c r="V424" s="217"/>
      <c r="W424" s="217"/>
      <c r="X424" s="217"/>
      <c r="Y424" s="217"/>
    </row>
    <row r="425" spans="1:25">
      <c r="A425" s="175"/>
      <c r="B425" s="175"/>
      <c r="F425" s="217"/>
      <c r="G425" s="217"/>
      <c r="H425" s="217"/>
      <c r="I425" s="217"/>
      <c r="J425" s="217"/>
      <c r="K425" s="217"/>
      <c r="L425" s="217"/>
      <c r="M425" s="217"/>
      <c r="N425" s="217"/>
      <c r="O425" s="217"/>
      <c r="P425" s="217"/>
      <c r="Q425" s="217"/>
      <c r="R425" s="217"/>
      <c r="S425" s="221"/>
      <c r="T425" s="217"/>
      <c r="U425" s="217"/>
      <c r="V425" s="217"/>
      <c r="W425" s="217"/>
      <c r="X425" s="217"/>
      <c r="Y425" s="217"/>
    </row>
    <row r="426" spans="1:25">
      <c r="A426" s="175"/>
      <c r="B426" s="175"/>
      <c r="F426" s="217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21"/>
      <c r="T426" s="217"/>
      <c r="U426" s="217"/>
      <c r="V426" s="217"/>
      <c r="W426" s="217"/>
      <c r="X426" s="217"/>
      <c r="Y426" s="217"/>
    </row>
    <row r="427" spans="1:25">
      <c r="A427" s="175"/>
      <c r="B427" s="175"/>
      <c r="F427" s="217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21"/>
      <c r="T427" s="217"/>
      <c r="U427" s="217"/>
      <c r="V427" s="217"/>
      <c r="W427" s="217"/>
      <c r="X427" s="217"/>
      <c r="Y427" s="217"/>
    </row>
    <row r="428" spans="1:25">
      <c r="A428" s="175"/>
      <c r="B428" s="175"/>
      <c r="F428" s="217"/>
      <c r="G428" s="217"/>
      <c r="H428" s="217"/>
      <c r="I428" s="217"/>
      <c r="J428" s="217"/>
      <c r="K428" s="217"/>
      <c r="L428" s="217"/>
      <c r="M428" s="217"/>
      <c r="N428" s="217"/>
      <c r="O428" s="217"/>
      <c r="P428" s="217"/>
      <c r="Q428" s="217"/>
      <c r="R428" s="217"/>
      <c r="S428" s="221"/>
      <c r="T428" s="217"/>
      <c r="U428" s="217"/>
      <c r="V428" s="217"/>
      <c r="W428" s="217"/>
      <c r="X428" s="217"/>
      <c r="Y428" s="217"/>
    </row>
    <row r="429" spans="1:25">
      <c r="A429" s="175"/>
      <c r="B429" s="175"/>
      <c r="F429" s="217"/>
      <c r="G429" s="217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21"/>
      <c r="T429" s="217"/>
      <c r="U429" s="217"/>
      <c r="V429" s="217"/>
      <c r="W429" s="217"/>
      <c r="X429" s="217"/>
      <c r="Y429" s="217"/>
    </row>
    <row r="430" spans="1:25">
      <c r="A430" s="175"/>
      <c r="B430" s="175"/>
      <c r="F430" s="217"/>
      <c r="G430" s="217"/>
      <c r="H430" s="217"/>
      <c r="I430" s="217"/>
      <c r="J430" s="217"/>
      <c r="K430" s="217"/>
      <c r="L430" s="217"/>
      <c r="M430" s="217"/>
      <c r="N430" s="217"/>
      <c r="O430" s="217"/>
      <c r="P430" s="217"/>
      <c r="Q430" s="217"/>
      <c r="R430" s="217"/>
      <c r="S430" s="221"/>
      <c r="T430" s="217"/>
      <c r="U430" s="217"/>
      <c r="V430" s="217"/>
      <c r="W430" s="217"/>
      <c r="X430" s="217"/>
      <c r="Y430" s="217"/>
    </row>
    <row r="431" spans="1:25">
      <c r="A431" s="175"/>
      <c r="B431" s="175"/>
      <c r="F431" s="217"/>
      <c r="G431" s="217"/>
      <c r="H431" s="217"/>
      <c r="I431" s="217"/>
      <c r="J431" s="217"/>
      <c r="K431" s="217"/>
      <c r="L431" s="217"/>
      <c r="M431" s="217"/>
      <c r="N431" s="217"/>
      <c r="O431" s="217"/>
      <c r="P431" s="217"/>
      <c r="Q431" s="217"/>
      <c r="R431" s="217"/>
      <c r="S431" s="221"/>
      <c r="T431" s="217"/>
      <c r="U431" s="217"/>
      <c r="V431" s="217"/>
      <c r="W431" s="217"/>
      <c r="X431" s="217"/>
      <c r="Y431" s="217"/>
    </row>
    <row r="432" spans="1:25">
      <c r="A432" s="175"/>
      <c r="B432" s="175"/>
      <c r="F432" s="217"/>
      <c r="G432" s="217"/>
      <c r="H432" s="217"/>
      <c r="I432" s="217"/>
      <c r="J432" s="217"/>
      <c r="K432" s="217"/>
      <c r="L432" s="217"/>
      <c r="M432" s="217"/>
      <c r="N432" s="217"/>
      <c r="O432" s="217"/>
      <c r="P432" s="217"/>
      <c r="Q432" s="217"/>
      <c r="R432" s="217"/>
      <c r="S432" s="221"/>
      <c r="T432" s="217"/>
      <c r="U432" s="217"/>
      <c r="V432" s="217"/>
      <c r="W432" s="217"/>
      <c r="X432" s="217"/>
      <c r="Y432" s="217"/>
    </row>
    <row r="433" spans="1:25">
      <c r="A433" s="175"/>
      <c r="B433" s="175"/>
      <c r="F433" s="217"/>
      <c r="G433" s="217"/>
      <c r="H433" s="217"/>
      <c r="I433" s="217"/>
      <c r="J433" s="217"/>
      <c r="K433" s="217"/>
      <c r="L433" s="217"/>
      <c r="M433" s="217"/>
      <c r="N433" s="217"/>
      <c r="O433" s="217"/>
      <c r="P433" s="217"/>
      <c r="Q433" s="217"/>
      <c r="R433" s="217"/>
      <c r="S433" s="221"/>
      <c r="T433" s="217"/>
      <c r="U433" s="217"/>
      <c r="V433" s="217"/>
      <c r="W433" s="217"/>
      <c r="X433" s="217"/>
      <c r="Y433" s="217"/>
    </row>
    <row r="434" spans="1:25">
      <c r="A434" s="175"/>
      <c r="B434" s="175"/>
      <c r="F434" s="217"/>
      <c r="G434" s="217"/>
      <c r="H434" s="217"/>
      <c r="I434" s="217"/>
      <c r="J434" s="217"/>
      <c r="K434" s="217"/>
      <c r="L434" s="217"/>
      <c r="M434" s="217"/>
      <c r="N434" s="217"/>
      <c r="O434" s="217"/>
      <c r="P434" s="217"/>
      <c r="Q434" s="217"/>
      <c r="R434" s="217"/>
      <c r="S434" s="221"/>
      <c r="T434" s="217"/>
      <c r="U434" s="217"/>
      <c r="V434" s="217"/>
      <c r="W434" s="217"/>
      <c r="X434" s="217"/>
      <c r="Y434" s="217"/>
    </row>
    <row r="435" spans="1:25">
      <c r="A435" s="175"/>
      <c r="B435" s="175"/>
      <c r="F435" s="217"/>
      <c r="G435" s="217"/>
      <c r="H435" s="217"/>
      <c r="I435" s="217"/>
      <c r="J435" s="217"/>
      <c r="K435" s="217"/>
      <c r="L435" s="217"/>
      <c r="M435" s="217"/>
      <c r="N435" s="217"/>
      <c r="O435" s="217"/>
      <c r="P435" s="217"/>
      <c r="Q435" s="217"/>
      <c r="R435" s="217"/>
      <c r="S435" s="221"/>
      <c r="T435" s="217"/>
      <c r="U435" s="217"/>
      <c r="V435" s="217"/>
      <c r="W435" s="217"/>
      <c r="X435" s="217"/>
      <c r="Y435" s="217"/>
    </row>
    <row r="436" spans="1:25">
      <c r="A436" s="175"/>
      <c r="B436" s="175"/>
      <c r="F436" s="217"/>
      <c r="G436" s="217"/>
      <c r="H436" s="217"/>
      <c r="I436" s="217"/>
      <c r="J436" s="217"/>
      <c r="K436" s="217"/>
      <c r="L436" s="217"/>
      <c r="M436" s="217"/>
      <c r="N436" s="217"/>
      <c r="O436" s="217"/>
      <c r="P436" s="217"/>
      <c r="Q436" s="217"/>
      <c r="R436" s="217"/>
      <c r="S436" s="221"/>
      <c r="T436" s="217"/>
      <c r="U436" s="217"/>
      <c r="V436" s="217"/>
      <c r="W436" s="217"/>
      <c r="X436" s="217"/>
      <c r="Y436" s="217"/>
    </row>
    <row r="437" spans="1:25">
      <c r="A437" s="175"/>
      <c r="B437" s="175"/>
      <c r="F437" s="217"/>
      <c r="G437" s="217"/>
      <c r="H437" s="217"/>
      <c r="I437" s="217"/>
      <c r="J437" s="217"/>
      <c r="K437" s="217"/>
      <c r="L437" s="217"/>
      <c r="M437" s="217"/>
      <c r="N437" s="217"/>
      <c r="O437" s="217"/>
      <c r="P437" s="217"/>
      <c r="Q437" s="217"/>
      <c r="R437" s="217"/>
      <c r="S437" s="221"/>
      <c r="T437" s="217"/>
      <c r="U437" s="217"/>
      <c r="V437" s="217"/>
      <c r="W437" s="217"/>
      <c r="X437" s="217"/>
      <c r="Y437" s="217"/>
    </row>
    <row r="438" spans="1:25">
      <c r="A438" s="175"/>
      <c r="B438" s="175"/>
      <c r="F438" s="217"/>
      <c r="G438" s="217"/>
      <c r="H438" s="217"/>
      <c r="I438" s="217"/>
      <c r="J438" s="217"/>
      <c r="K438" s="217"/>
      <c r="L438" s="217"/>
      <c r="M438" s="217"/>
      <c r="N438" s="217"/>
      <c r="O438" s="217"/>
      <c r="P438" s="217"/>
      <c r="Q438" s="217"/>
      <c r="R438" s="217"/>
      <c r="S438" s="221"/>
      <c r="T438" s="217"/>
      <c r="U438" s="217"/>
      <c r="V438" s="217"/>
      <c r="W438" s="217"/>
      <c r="X438" s="217"/>
      <c r="Y438" s="217"/>
    </row>
    <row r="439" spans="1:25">
      <c r="A439" s="175"/>
      <c r="B439" s="175"/>
      <c r="F439" s="217"/>
      <c r="G439" s="217"/>
      <c r="H439" s="217"/>
      <c r="I439" s="217"/>
      <c r="J439" s="217"/>
      <c r="K439" s="217"/>
      <c r="L439" s="217"/>
      <c r="M439" s="217"/>
      <c r="N439" s="217"/>
      <c r="O439" s="217"/>
      <c r="P439" s="217"/>
      <c r="Q439" s="217"/>
      <c r="R439" s="217"/>
      <c r="S439" s="221"/>
      <c r="T439" s="217"/>
      <c r="U439" s="217"/>
      <c r="V439" s="217"/>
      <c r="W439" s="217"/>
      <c r="X439" s="217"/>
      <c r="Y439" s="217"/>
    </row>
    <row r="440" spans="1:25">
      <c r="A440" s="175"/>
      <c r="B440" s="175"/>
      <c r="F440" s="217"/>
      <c r="G440" s="217"/>
      <c r="H440" s="217"/>
      <c r="I440" s="217"/>
      <c r="J440" s="217"/>
      <c r="K440" s="217"/>
      <c r="L440" s="217"/>
      <c r="M440" s="217"/>
      <c r="N440" s="217"/>
      <c r="O440" s="217"/>
      <c r="P440" s="217"/>
      <c r="Q440" s="217"/>
      <c r="R440" s="217"/>
      <c r="S440" s="221"/>
      <c r="T440" s="217"/>
      <c r="U440" s="217"/>
      <c r="V440" s="217"/>
      <c r="W440" s="217"/>
      <c r="X440" s="217"/>
      <c r="Y440" s="217"/>
    </row>
    <row r="441" spans="1:25">
      <c r="A441" s="175"/>
      <c r="B441" s="175"/>
      <c r="F441" s="217"/>
      <c r="G441" s="217"/>
      <c r="H441" s="217"/>
      <c r="I441" s="217"/>
      <c r="J441" s="217"/>
      <c r="K441" s="217"/>
      <c r="L441" s="217"/>
      <c r="M441" s="217"/>
      <c r="N441" s="217"/>
      <c r="O441" s="217"/>
      <c r="P441" s="217"/>
      <c r="Q441" s="217"/>
      <c r="R441" s="217"/>
      <c r="S441" s="221"/>
      <c r="T441" s="217"/>
      <c r="U441" s="217"/>
      <c r="V441" s="217"/>
      <c r="W441" s="217"/>
      <c r="X441" s="217"/>
      <c r="Y441" s="217"/>
    </row>
    <row r="442" spans="1:25">
      <c r="A442" s="175"/>
      <c r="B442" s="175"/>
      <c r="F442" s="217"/>
      <c r="G442" s="217"/>
      <c r="H442" s="217"/>
      <c r="I442" s="217"/>
      <c r="J442" s="217"/>
      <c r="K442" s="217"/>
      <c r="L442" s="217"/>
      <c r="M442" s="217"/>
      <c r="N442" s="217"/>
      <c r="O442" s="217"/>
      <c r="P442" s="217"/>
      <c r="Q442" s="217"/>
      <c r="R442" s="217"/>
      <c r="S442" s="221"/>
      <c r="T442" s="217"/>
      <c r="U442" s="217"/>
      <c r="V442" s="217"/>
      <c r="W442" s="217"/>
      <c r="X442" s="217"/>
      <c r="Y442" s="217"/>
    </row>
    <row r="443" spans="1:25">
      <c r="A443" s="175"/>
      <c r="B443" s="175"/>
      <c r="F443" s="217"/>
      <c r="G443" s="217"/>
      <c r="H443" s="217"/>
      <c r="I443" s="217"/>
      <c r="J443" s="217"/>
      <c r="K443" s="217"/>
      <c r="L443" s="217"/>
      <c r="M443" s="217"/>
      <c r="N443" s="217"/>
      <c r="O443" s="217"/>
      <c r="P443" s="217"/>
      <c r="Q443" s="217"/>
      <c r="R443" s="217"/>
      <c r="S443" s="221"/>
      <c r="T443" s="217"/>
      <c r="U443" s="217"/>
      <c r="V443" s="217"/>
      <c r="W443" s="217"/>
      <c r="X443" s="217"/>
      <c r="Y443" s="217"/>
    </row>
    <row r="444" spans="1:25">
      <c r="A444" s="175"/>
      <c r="B444" s="175"/>
      <c r="F444" s="217"/>
      <c r="G444" s="217"/>
      <c r="H444" s="217"/>
      <c r="I444" s="217"/>
      <c r="J444" s="217"/>
      <c r="K444" s="217"/>
      <c r="L444" s="217"/>
      <c r="M444" s="217"/>
      <c r="N444" s="217"/>
      <c r="O444" s="217"/>
      <c r="P444" s="217"/>
      <c r="Q444" s="217"/>
      <c r="R444" s="217"/>
      <c r="S444" s="221"/>
      <c r="T444" s="217"/>
      <c r="U444" s="217"/>
      <c r="V444" s="217"/>
      <c r="W444" s="217"/>
      <c r="X444" s="217"/>
      <c r="Y444" s="217"/>
    </row>
    <row r="445" spans="1:25">
      <c r="A445" s="175"/>
      <c r="B445" s="175"/>
      <c r="F445" s="217"/>
      <c r="G445" s="217"/>
      <c r="H445" s="217"/>
      <c r="I445" s="217"/>
      <c r="J445" s="217"/>
      <c r="K445" s="217"/>
      <c r="L445" s="217"/>
      <c r="M445" s="217"/>
      <c r="N445" s="217"/>
      <c r="O445" s="217"/>
      <c r="P445" s="217"/>
      <c r="Q445" s="217"/>
      <c r="R445" s="217"/>
      <c r="S445" s="221"/>
      <c r="T445" s="217"/>
      <c r="U445" s="217"/>
      <c r="V445" s="217"/>
      <c r="W445" s="217"/>
      <c r="X445" s="217"/>
      <c r="Y445" s="217"/>
    </row>
    <row r="446" spans="1:25">
      <c r="A446" s="175"/>
      <c r="B446" s="175"/>
      <c r="F446" s="217"/>
      <c r="G446" s="217"/>
      <c r="H446" s="217"/>
      <c r="I446" s="217"/>
      <c r="J446" s="217"/>
      <c r="K446" s="217"/>
      <c r="L446" s="217"/>
      <c r="M446" s="217"/>
      <c r="N446" s="217"/>
      <c r="O446" s="217"/>
      <c r="P446" s="217"/>
      <c r="Q446" s="217"/>
      <c r="R446" s="217"/>
      <c r="S446" s="221"/>
      <c r="T446" s="217"/>
      <c r="U446" s="217"/>
      <c r="V446" s="217"/>
      <c r="W446" s="217"/>
      <c r="X446" s="217"/>
      <c r="Y446" s="217"/>
    </row>
    <row r="447" spans="1:25">
      <c r="A447" s="175"/>
      <c r="B447" s="175"/>
      <c r="F447" s="217"/>
      <c r="G447" s="217"/>
      <c r="H447" s="217"/>
      <c r="I447" s="217"/>
      <c r="J447" s="217"/>
      <c r="K447" s="217"/>
      <c r="L447" s="217"/>
      <c r="M447" s="217"/>
      <c r="N447" s="217"/>
      <c r="O447" s="217"/>
      <c r="P447" s="217"/>
      <c r="Q447" s="217"/>
      <c r="R447" s="217"/>
      <c r="S447" s="221"/>
      <c r="T447" s="217"/>
      <c r="U447" s="217"/>
      <c r="V447" s="217"/>
      <c r="W447" s="217"/>
      <c r="X447" s="217"/>
      <c r="Y447" s="217"/>
    </row>
    <row r="448" spans="1:25">
      <c r="A448" s="175"/>
      <c r="B448" s="175"/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21"/>
      <c r="T448" s="217"/>
      <c r="U448" s="217"/>
      <c r="V448" s="217"/>
      <c r="W448" s="217"/>
      <c r="X448" s="217"/>
      <c r="Y448" s="217"/>
    </row>
    <row r="449" spans="1:25">
      <c r="A449" s="175"/>
      <c r="B449" s="175"/>
      <c r="F449" s="217"/>
      <c r="G449" s="217"/>
      <c r="H449" s="217"/>
      <c r="I449" s="217"/>
      <c r="J449" s="217"/>
      <c r="K449" s="217"/>
      <c r="L449" s="217"/>
      <c r="M449" s="217"/>
      <c r="N449" s="217"/>
      <c r="O449" s="217"/>
      <c r="P449" s="217"/>
      <c r="Q449" s="217"/>
      <c r="R449" s="217"/>
      <c r="S449" s="221"/>
      <c r="T449" s="217"/>
      <c r="U449" s="217"/>
      <c r="V449" s="217"/>
      <c r="W449" s="217"/>
      <c r="X449" s="217"/>
      <c r="Y449" s="217"/>
    </row>
    <row r="450" spans="1:25">
      <c r="A450" s="175"/>
      <c r="B450" s="175"/>
      <c r="F450" s="217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21"/>
      <c r="T450" s="217"/>
      <c r="U450" s="217"/>
      <c r="V450" s="217"/>
      <c r="W450" s="217"/>
      <c r="X450" s="217"/>
      <c r="Y450" s="217"/>
    </row>
    <row r="451" spans="1:25">
      <c r="A451" s="175"/>
      <c r="B451" s="175"/>
      <c r="F451" s="217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21"/>
      <c r="T451" s="217"/>
      <c r="U451" s="217"/>
      <c r="V451" s="217"/>
      <c r="W451" s="217"/>
      <c r="X451" s="217"/>
      <c r="Y451" s="217"/>
    </row>
    <row r="452" spans="1:25">
      <c r="A452" s="175"/>
      <c r="B452" s="175"/>
      <c r="F452" s="217"/>
      <c r="G452" s="217"/>
      <c r="H452" s="217"/>
      <c r="I452" s="217"/>
      <c r="J452" s="217"/>
      <c r="K452" s="217"/>
      <c r="L452" s="217"/>
      <c r="M452" s="217"/>
      <c r="N452" s="217"/>
      <c r="O452" s="217"/>
      <c r="P452" s="217"/>
      <c r="Q452" s="217"/>
      <c r="R452" s="217"/>
      <c r="S452" s="221"/>
      <c r="T452" s="217"/>
      <c r="U452" s="217"/>
      <c r="V452" s="217"/>
      <c r="W452" s="217"/>
      <c r="X452" s="217"/>
      <c r="Y452" s="217"/>
    </row>
    <row r="453" spans="1:25">
      <c r="A453" s="175"/>
      <c r="B453" s="175"/>
      <c r="F453" s="217"/>
      <c r="G453" s="217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21"/>
      <c r="T453" s="217"/>
      <c r="U453" s="217"/>
      <c r="V453" s="217"/>
      <c r="W453" s="217"/>
      <c r="X453" s="217"/>
      <c r="Y453" s="217"/>
    </row>
    <row r="454" spans="1:25">
      <c r="A454" s="175"/>
      <c r="B454" s="175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21"/>
      <c r="T454" s="217"/>
      <c r="U454" s="217"/>
      <c r="V454" s="217"/>
      <c r="W454" s="217"/>
      <c r="X454" s="217"/>
      <c r="Y454" s="217"/>
    </row>
    <row r="455" spans="1:25">
      <c r="A455" s="175"/>
      <c r="B455" s="175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21"/>
      <c r="T455" s="217"/>
      <c r="U455" s="217"/>
      <c r="V455" s="217"/>
      <c r="W455" s="217"/>
      <c r="X455" s="217"/>
      <c r="Y455" s="217"/>
    </row>
    <row r="456" spans="1:25">
      <c r="A456" s="175"/>
      <c r="B456" s="175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21"/>
      <c r="T456" s="217"/>
      <c r="U456" s="217"/>
      <c r="V456" s="217"/>
      <c r="W456" s="217"/>
      <c r="X456" s="217"/>
      <c r="Y456" s="217"/>
    </row>
    <row r="457" spans="1:25">
      <c r="A457" s="175"/>
      <c r="B457" s="175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21"/>
      <c r="T457" s="217"/>
      <c r="U457" s="217"/>
      <c r="V457" s="217"/>
      <c r="W457" s="217"/>
      <c r="X457" s="217"/>
      <c r="Y457" s="217"/>
    </row>
    <row r="458" spans="1:25">
      <c r="A458" s="175"/>
      <c r="B458" s="175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21"/>
      <c r="T458" s="217"/>
      <c r="U458" s="217"/>
      <c r="V458" s="217"/>
      <c r="W458" s="217"/>
      <c r="X458" s="217"/>
      <c r="Y458" s="217"/>
    </row>
    <row r="459" spans="1:25">
      <c r="A459" s="175"/>
      <c r="B459" s="175"/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21"/>
      <c r="T459" s="217"/>
      <c r="U459" s="217"/>
      <c r="V459" s="217"/>
      <c r="W459" s="217"/>
      <c r="X459" s="217"/>
      <c r="Y459" s="217"/>
    </row>
    <row r="460" spans="1:25">
      <c r="A460" s="175"/>
      <c r="B460" s="175"/>
      <c r="F460" s="217"/>
      <c r="G460" s="217"/>
      <c r="H460" s="217"/>
      <c r="I460" s="217"/>
      <c r="J460" s="217"/>
      <c r="K460" s="217"/>
      <c r="L460" s="217"/>
      <c r="M460" s="217"/>
      <c r="N460" s="217"/>
      <c r="O460" s="217"/>
      <c r="P460" s="217"/>
      <c r="Q460" s="217"/>
      <c r="R460" s="217"/>
      <c r="S460" s="221"/>
      <c r="T460" s="217"/>
      <c r="U460" s="217"/>
      <c r="V460" s="217"/>
      <c r="W460" s="217"/>
      <c r="X460" s="217"/>
      <c r="Y460" s="217"/>
    </row>
    <row r="461" spans="1:25">
      <c r="A461" s="175"/>
      <c r="B461" s="175"/>
      <c r="F461" s="217"/>
      <c r="G461" s="217"/>
      <c r="H461" s="217"/>
      <c r="I461" s="217"/>
      <c r="J461" s="217"/>
      <c r="K461" s="217"/>
      <c r="L461" s="217"/>
      <c r="M461" s="217"/>
      <c r="N461" s="217"/>
      <c r="O461" s="217"/>
      <c r="P461" s="217"/>
      <c r="Q461" s="217"/>
      <c r="R461" s="217"/>
      <c r="S461" s="221"/>
      <c r="T461" s="217"/>
      <c r="U461" s="217"/>
      <c r="V461" s="217"/>
      <c r="W461" s="217"/>
      <c r="X461" s="217"/>
      <c r="Y461" s="217"/>
    </row>
    <row r="462" spans="1:25">
      <c r="A462" s="175"/>
      <c r="B462" s="175"/>
      <c r="F462" s="217"/>
      <c r="G462" s="217"/>
      <c r="H462" s="217"/>
      <c r="I462" s="217"/>
      <c r="J462" s="217"/>
      <c r="K462" s="217"/>
      <c r="L462" s="217"/>
      <c r="M462" s="217"/>
      <c r="N462" s="217"/>
      <c r="O462" s="217"/>
      <c r="P462" s="217"/>
      <c r="Q462" s="217"/>
      <c r="R462" s="217"/>
      <c r="S462" s="221"/>
      <c r="T462" s="217"/>
      <c r="U462" s="217"/>
      <c r="V462" s="217"/>
      <c r="W462" s="217"/>
      <c r="X462" s="217"/>
      <c r="Y462" s="217"/>
    </row>
    <row r="463" spans="1:25">
      <c r="A463" s="175"/>
      <c r="B463" s="175"/>
      <c r="F463" s="217"/>
      <c r="G463" s="217"/>
      <c r="H463" s="217"/>
      <c r="I463" s="217"/>
      <c r="J463" s="217"/>
      <c r="K463" s="217"/>
      <c r="L463" s="217"/>
      <c r="M463" s="217"/>
      <c r="N463" s="217"/>
      <c r="O463" s="217"/>
      <c r="P463" s="217"/>
      <c r="Q463" s="217"/>
      <c r="R463" s="217"/>
      <c r="S463" s="221"/>
      <c r="T463" s="217"/>
      <c r="U463" s="217"/>
      <c r="V463" s="217"/>
      <c r="W463" s="217"/>
      <c r="X463" s="217"/>
      <c r="Y463" s="217"/>
    </row>
    <row r="464" spans="1:25">
      <c r="A464" s="175"/>
      <c r="B464" s="175"/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S464" s="221"/>
      <c r="T464" s="217"/>
      <c r="U464" s="217"/>
      <c r="V464" s="217"/>
      <c r="W464" s="217"/>
      <c r="X464" s="217"/>
      <c r="Y464" s="217"/>
    </row>
    <row r="465" spans="1:25">
      <c r="A465" s="175"/>
      <c r="B465" s="175"/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S465" s="221"/>
      <c r="T465" s="217"/>
      <c r="U465" s="217"/>
      <c r="V465" s="217"/>
      <c r="W465" s="217"/>
      <c r="X465" s="217"/>
      <c r="Y465" s="217"/>
    </row>
    <row r="466" spans="1:25">
      <c r="A466" s="175"/>
      <c r="B466" s="175"/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S466" s="221"/>
      <c r="T466" s="217"/>
      <c r="U466" s="217"/>
      <c r="V466" s="217"/>
      <c r="W466" s="217"/>
      <c r="X466" s="217"/>
      <c r="Y466" s="217"/>
    </row>
    <row r="467" spans="1:25">
      <c r="A467" s="175"/>
      <c r="B467" s="175"/>
      <c r="F467" s="217"/>
      <c r="G467" s="217"/>
      <c r="H467" s="217"/>
      <c r="I467" s="217"/>
      <c r="J467" s="217"/>
      <c r="K467" s="217"/>
      <c r="L467" s="217"/>
      <c r="M467" s="217"/>
      <c r="N467" s="217"/>
      <c r="O467" s="217"/>
      <c r="P467" s="217"/>
      <c r="Q467" s="217"/>
      <c r="R467" s="217"/>
      <c r="S467" s="221"/>
      <c r="T467" s="217"/>
      <c r="U467" s="217"/>
      <c r="V467" s="217"/>
      <c r="W467" s="217"/>
      <c r="X467" s="217"/>
      <c r="Y467" s="217"/>
    </row>
    <row r="468" spans="1:25">
      <c r="A468" s="175"/>
      <c r="B468" s="175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21"/>
      <c r="T468" s="217"/>
      <c r="U468" s="217"/>
      <c r="V468" s="217"/>
      <c r="W468" s="217"/>
      <c r="X468" s="217"/>
      <c r="Y468" s="217"/>
    </row>
    <row r="469" spans="1:25">
      <c r="A469" s="175"/>
      <c r="B469" s="175"/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21"/>
      <c r="T469" s="217"/>
      <c r="U469" s="217"/>
      <c r="V469" s="217"/>
      <c r="W469" s="217"/>
      <c r="X469" s="217"/>
      <c r="Y469" s="217"/>
    </row>
    <row r="470" spans="1:25">
      <c r="A470" s="175"/>
      <c r="B470" s="175"/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21"/>
      <c r="T470" s="217"/>
      <c r="U470" s="217"/>
      <c r="V470" s="217"/>
      <c r="W470" s="217"/>
      <c r="X470" s="217"/>
      <c r="Y470" s="217"/>
    </row>
    <row r="471" spans="1:25">
      <c r="A471" s="175"/>
      <c r="B471" s="175"/>
      <c r="F471" s="217"/>
      <c r="G471" s="217"/>
      <c r="H471" s="217"/>
      <c r="I471" s="217"/>
      <c r="J471" s="217"/>
      <c r="K471" s="217"/>
      <c r="L471" s="217"/>
      <c r="M471" s="217"/>
      <c r="N471" s="217"/>
      <c r="O471" s="217"/>
      <c r="P471" s="217"/>
      <c r="Q471" s="217"/>
      <c r="R471" s="217"/>
      <c r="S471" s="221"/>
      <c r="T471" s="217"/>
      <c r="U471" s="217"/>
      <c r="V471" s="217"/>
      <c r="W471" s="217"/>
      <c r="X471" s="217"/>
      <c r="Y471" s="217"/>
    </row>
    <row r="472" spans="1:25">
      <c r="A472" s="175"/>
      <c r="B472" s="175"/>
      <c r="F472" s="217"/>
      <c r="G472" s="217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S472" s="221"/>
      <c r="T472" s="217"/>
      <c r="U472" s="217"/>
      <c r="V472" s="217"/>
      <c r="W472" s="217"/>
      <c r="X472" s="217"/>
      <c r="Y472" s="217"/>
    </row>
    <row r="473" spans="1:25">
      <c r="A473" s="175"/>
      <c r="B473" s="175"/>
      <c r="F473" s="217"/>
      <c r="G473" s="217"/>
      <c r="H473" s="217"/>
      <c r="I473" s="217"/>
      <c r="J473" s="217"/>
      <c r="K473" s="217"/>
      <c r="L473" s="217"/>
      <c r="M473" s="217"/>
      <c r="N473" s="217"/>
      <c r="O473" s="217"/>
      <c r="P473" s="217"/>
      <c r="Q473" s="217"/>
      <c r="R473" s="217"/>
      <c r="S473" s="221"/>
      <c r="T473" s="217"/>
      <c r="U473" s="217"/>
      <c r="V473" s="217"/>
      <c r="W473" s="217"/>
      <c r="X473" s="217"/>
      <c r="Y473" s="217"/>
    </row>
    <row r="474" spans="1:25">
      <c r="A474" s="175"/>
      <c r="B474" s="175"/>
      <c r="F474" s="217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21"/>
      <c r="T474" s="217"/>
      <c r="U474" s="217"/>
      <c r="V474" s="217"/>
      <c r="W474" s="217"/>
      <c r="X474" s="217"/>
      <c r="Y474" s="217"/>
    </row>
    <row r="475" spans="1:25">
      <c r="A475" s="175"/>
      <c r="B475" s="175"/>
      <c r="F475" s="217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21"/>
      <c r="T475" s="217"/>
      <c r="U475" s="217"/>
      <c r="V475" s="217"/>
      <c r="W475" s="217"/>
      <c r="X475" s="217"/>
      <c r="Y475" s="217"/>
    </row>
    <row r="476" spans="1:25">
      <c r="A476" s="175"/>
      <c r="B476" s="175"/>
      <c r="F476" s="217"/>
      <c r="G476" s="217"/>
      <c r="H476" s="217"/>
      <c r="I476" s="217"/>
      <c r="J476" s="217"/>
      <c r="K476" s="217"/>
      <c r="L476" s="217"/>
      <c r="M476" s="217"/>
      <c r="N476" s="217"/>
      <c r="O476" s="217"/>
      <c r="P476" s="217"/>
      <c r="Q476" s="217"/>
      <c r="R476" s="217"/>
      <c r="S476" s="221"/>
      <c r="T476" s="217"/>
      <c r="U476" s="217"/>
      <c r="V476" s="217"/>
      <c r="W476" s="217"/>
      <c r="X476" s="217"/>
      <c r="Y476" s="217"/>
    </row>
    <row r="477" spans="1:25">
      <c r="A477" s="175"/>
      <c r="B477" s="175"/>
      <c r="F477" s="217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21"/>
      <c r="T477" s="217"/>
      <c r="U477" s="217"/>
      <c r="V477" s="217"/>
      <c r="W477" s="217"/>
      <c r="X477" s="217"/>
      <c r="Y477" s="217"/>
    </row>
    <row r="478" spans="1:25">
      <c r="A478" s="175"/>
      <c r="B478" s="175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21"/>
      <c r="T478" s="217"/>
      <c r="U478" s="217"/>
      <c r="V478" s="217"/>
      <c r="W478" s="217"/>
      <c r="X478" s="217"/>
      <c r="Y478" s="217"/>
    </row>
    <row r="479" spans="1:25">
      <c r="A479" s="175"/>
      <c r="B479" s="175"/>
      <c r="F479" s="217"/>
      <c r="G479" s="217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21"/>
      <c r="T479" s="217"/>
      <c r="U479" s="217"/>
      <c r="V479" s="217"/>
      <c r="W479" s="217"/>
      <c r="X479" s="217"/>
      <c r="Y479" s="217"/>
    </row>
    <row r="480" spans="1:25">
      <c r="A480" s="175"/>
      <c r="B480" s="175"/>
      <c r="F480" s="217"/>
      <c r="G480" s="217"/>
      <c r="H480" s="217"/>
      <c r="I480" s="217"/>
      <c r="J480" s="217"/>
      <c r="K480" s="217"/>
      <c r="L480" s="217"/>
      <c r="M480" s="217"/>
      <c r="N480" s="217"/>
      <c r="O480" s="217"/>
      <c r="P480" s="217"/>
      <c r="Q480" s="217"/>
      <c r="R480" s="217"/>
      <c r="S480" s="221"/>
      <c r="T480" s="217"/>
      <c r="U480" s="217"/>
      <c r="V480" s="217"/>
      <c r="W480" s="217"/>
      <c r="X480" s="217"/>
      <c r="Y480" s="217"/>
    </row>
    <row r="481" spans="1:25">
      <c r="A481" s="175"/>
      <c r="B481" s="175"/>
      <c r="F481" s="217"/>
      <c r="G481" s="217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21"/>
      <c r="T481" s="217"/>
      <c r="U481" s="217"/>
      <c r="V481" s="217"/>
      <c r="W481" s="217"/>
      <c r="X481" s="217"/>
      <c r="Y481" s="217"/>
    </row>
    <row r="482" spans="1:25">
      <c r="A482" s="175"/>
      <c r="B482" s="175"/>
      <c r="F482" s="217"/>
      <c r="G482" s="217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S482" s="221"/>
      <c r="T482" s="217"/>
      <c r="U482" s="217"/>
      <c r="V482" s="217"/>
      <c r="W482" s="217"/>
      <c r="X482" s="217"/>
      <c r="Y482" s="217"/>
    </row>
    <row r="483" spans="1:25">
      <c r="A483" s="175"/>
      <c r="B483" s="175"/>
      <c r="F483" s="217"/>
      <c r="G483" s="217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S483" s="221"/>
      <c r="T483" s="217"/>
      <c r="U483" s="217"/>
      <c r="V483" s="217"/>
      <c r="W483" s="217"/>
      <c r="X483" s="217"/>
      <c r="Y483" s="217"/>
    </row>
    <row r="484" spans="1:25">
      <c r="A484" s="175"/>
      <c r="B484" s="175"/>
      <c r="F484" s="217"/>
      <c r="G484" s="217"/>
      <c r="H484" s="217"/>
      <c r="I484" s="217"/>
      <c r="J484" s="217"/>
      <c r="K484" s="217"/>
      <c r="L484" s="217"/>
      <c r="M484" s="217"/>
      <c r="N484" s="217"/>
      <c r="O484" s="217"/>
      <c r="P484" s="217"/>
      <c r="Q484" s="217"/>
      <c r="R484" s="217"/>
      <c r="S484" s="221"/>
      <c r="T484" s="217"/>
      <c r="U484" s="217"/>
      <c r="V484" s="217"/>
      <c r="W484" s="217"/>
      <c r="X484" s="217"/>
      <c r="Y484" s="217"/>
    </row>
    <row r="485" spans="1:25">
      <c r="A485" s="175"/>
      <c r="B485" s="175"/>
      <c r="F485" s="217"/>
      <c r="G485" s="217"/>
      <c r="H485" s="217"/>
      <c r="I485" s="217"/>
      <c r="J485" s="217"/>
      <c r="K485" s="217"/>
      <c r="L485" s="217"/>
      <c r="M485" s="217"/>
      <c r="N485" s="217"/>
      <c r="O485" s="217"/>
      <c r="P485" s="217"/>
      <c r="Q485" s="217"/>
      <c r="R485" s="217"/>
      <c r="S485" s="221"/>
      <c r="T485" s="217"/>
      <c r="U485" s="217"/>
      <c r="V485" s="217"/>
      <c r="W485" s="217"/>
      <c r="X485" s="217"/>
      <c r="Y485" s="217"/>
    </row>
    <row r="486" spans="1:25">
      <c r="A486" s="175"/>
      <c r="B486" s="175"/>
      <c r="F486" s="217"/>
      <c r="G486" s="217"/>
      <c r="H486" s="217"/>
      <c r="I486" s="217"/>
      <c r="J486" s="217"/>
      <c r="K486" s="217"/>
      <c r="L486" s="217"/>
      <c r="M486" s="217"/>
      <c r="N486" s="217"/>
      <c r="O486" s="217"/>
      <c r="P486" s="217"/>
      <c r="Q486" s="217"/>
      <c r="R486" s="217"/>
      <c r="S486" s="221"/>
      <c r="T486" s="217"/>
      <c r="U486" s="217"/>
      <c r="V486" s="217"/>
      <c r="W486" s="217"/>
      <c r="X486" s="217"/>
      <c r="Y486" s="217"/>
    </row>
    <row r="487" spans="1:25">
      <c r="A487" s="175"/>
      <c r="B487" s="175"/>
      <c r="F487" s="217"/>
      <c r="G487" s="217"/>
      <c r="H487" s="217"/>
      <c r="I487" s="217"/>
      <c r="J487" s="217"/>
      <c r="K487" s="217"/>
      <c r="L487" s="217"/>
      <c r="M487" s="217"/>
      <c r="N487" s="217"/>
      <c r="O487" s="217"/>
      <c r="P487" s="217"/>
      <c r="Q487" s="217"/>
      <c r="R487" s="217"/>
      <c r="S487" s="221"/>
      <c r="T487" s="217"/>
      <c r="U487" s="217"/>
      <c r="V487" s="217"/>
      <c r="W487" s="217"/>
      <c r="X487" s="217"/>
      <c r="Y487" s="217"/>
    </row>
    <row r="488" spans="1:25">
      <c r="A488" s="175"/>
      <c r="B488" s="175"/>
      <c r="F488" s="217"/>
      <c r="G488" s="217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S488" s="221"/>
      <c r="T488" s="217"/>
      <c r="U488" s="217"/>
      <c r="V488" s="217"/>
      <c r="W488" s="217"/>
      <c r="X488" s="217"/>
      <c r="Y488" s="217"/>
    </row>
    <row r="489" spans="1:25">
      <c r="A489" s="175"/>
      <c r="B489" s="175"/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21"/>
      <c r="T489" s="217"/>
      <c r="U489" s="217"/>
      <c r="V489" s="217"/>
      <c r="W489" s="217"/>
      <c r="X489" s="217"/>
      <c r="Y489" s="217"/>
    </row>
    <row r="490" spans="1:25">
      <c r="A490" s="175"/>
      <c r="B490" s="175"/>
      <c r="F490" s="217"/>
      <c r="G490" s="217"/>
      <c r="H490" s="217"/>
      <c r="I490" s="217"/>
      <c r="J490" s="217"/>
      <c r="K490" s="217"/>
      <c r="L490" s="217"/>
      <c r="M490" s="217"/>
      <c r="N490" s="217"/>
      <c r="O490" s="217"/>
      <c r="P490" s="217"/>
      <c r="Q490" s="217"/>
      <c r="R490" s="217"/>
      <c r="S490" s="221"/>
      <c r="T490" s="217"/>
      <c r="U490" s="217"/>
      <c r="V490" s="217"/>
      <c r="W490" s="217"/>
      <c r="X490" s="217"/>
      <c r="Y490" s="217"/>
    </row>
    <row r="491" spans="1:25">
      <c r="A491" s="175"/>
      <c r="B491" s="175"/>
      <c r="F491" s="217"/>
      <c r="G491" s="217"/>
      <c r="H491" s="217"/>
      <c r="I491" s="217"/>
      <c r="J491" s="217"/>
      <c r="K491" s="217"/>
      <c r="L491" s="217"/>
      <c r="M491" s="217"/>
      <c r="N491" s="217"/>
      <c r="O491" s="217"/>
      <c r="P491" s="217"/>
      <c r="Q491" s="217"/>
      <c r="R491" s="217"/>
      <c r="S491" s="221"/>
      <c r="T491" s="217"/>
      <c r="U491" s="217"/>
      <c r="V491" s="217"/>
      <c r="W491" s="217"/>
      <c r="X491" s="217"/>
      <c r="Y491" s="217"/>
    </row>
    <row r="492" spans="1:25">
      <c r="A492" s="175"/>
      <c r="B492" s="175"/>
      <c r="F492" s="217"/>
      <c r="G492" s="217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21"/>
      <c r="T492" s="217"/>
      <c r="U492" s="217"/>
      <c r="V492" s="217"/>
      <c r="W492" s="217"/>
      <c r="X492" s="217"/>
      <c r="Y492" s="217"/>
    </row>
    <row r="493" spans="1:25">
      <c r="A493" s="175"/>
      <c r="B493" s="175"/>
      <c r="F493" s="217"/>
      <c r="G493" s="217"/>
      <c r="H493" s="217"/>
      <c r="I493" s="217"/>
      <c r="J493" s="217"/>
      <c r="K493" s="217"/>
      <c r="L493" s="217"/>
      <c r="M493" s="217"/>
      <c r="N493" s="217"/>
      <c r="O493" s="217"/>
      <c r="P493" s="217"/>
      <c r="Q493" s="217"/>
      <c r="R493" s="217"/>
      <c r="S493" s="221"/>
      <c r="T493" s="217"/>
      <c r="U493" s="217"/>
      <c r="V493" s="217"/>
      <c r="W493" s="217"/>
      <c r="X493" s="217"/>
      <c r="Y493" s="217"/>
    </row>
    <row r="494" spans="1:25">
      <c r="A494" s="175"/>
      <c r="B494" s="175"/>
      <c r="F494" s="217"/>
      <c r="G494" s="217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S494" s="221"/>
      <c r="T494" s="217"/>
      <c r="U494" s="217"/>
      <c r="V494" s="217"/>
      <c r="W494" s="217"/>
      <c r="X494" s="217"/>
      <c r="Y494" s="217"/>
    </row>
    <row r="495" spans="1:25">
      <c r="A495" s="175"/>
      <c r="B495" s="175"/>
      <c r="F495" s="217"/>
      <c r="G495" s="217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S495" s="221"/>
      <c r="T495" s="217"/>
      <c r="U495" s="217"/>
      <c r="V495" s="217"/>
      <c r="W495" s="217"/>
      <c r="X495" s="217"/>
      <c r="Y495" s="217"/>
    </row>
    <row r="496" spans="1:25">
      <c r="A496" s="175"/>
      <c r="B496" s="175"/>
      <c r="F496" s="217"/>
      <c r="G496" s="217"/>
      <c r="H496" s="217"/>
      <c r="I496" s="217"/>
      <c r="J496" s="217"/>
      <c r="K496" s="217"/>
      <c r="L496" s="217"/>
      <c r="M496" s="217"/>
      <c r="N496" s="217"/>
      <c r="O496" s="217"/>
      <c r="P496" s="217"/>
      <c r="Q496" s="217"/>
      <c r="R496" s="217"/>
      <c r="S496" s="221"/>
      <c r="T496" s="217"/>
      <c r="U496" s="217"/>
      <c r="V496" s="217"/>
      <c r="W496" s="217"/>
      <c r="X496" s="217"/>
      <c r="Y496" s="217"/>
    </row>
    <row r="497" spans="1:25">
      <c r="A497" s="175"/>
      <c r="B497" s="175"/>
      <c r="F497" s="217"/>
      <c r="G497" s="217"/>
      <c r="H497" s="217"/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21"/>
      <c r="T497" s="217"/>
      <c r="U497" s="217"/>
      <c r="V497" s="217"/>
      <c r="W497" s="217"/>
      <c r="X497" s="217"/>
      <c r="Y497" s="217"/>
    </row>
    <row r="498" spans="1:25">
      <c r="A498" s="175"/>
      <c r="B498" s="175"/>
      <c r="F498" s="217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21"/>
      <c r="T498" s="217"/>
      <c r="U498" s="217"/>
      <c r="V498" s="217"/>
      <c r="W498" s="217"/>
      <c r="X498" s="217"/>
      <c r="Y498" s="217"/>
    </row>
    <row r="499" spans="1:25">
      <c r="A499" s="175"/>
      <c r="B499" s="175"/>
      <c r="F499" s="217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21"/>
      <c r="T499" s="217"/>
      <c r="U499" s="217"/>
      <c r="V499" s="217"/>
      <c r="W499" s="217"/>
      <c r="X499" s="217"/>
      <c r="Y499" s="217"/>
    </row>
    <row r="500" spans="1:25">
      <c r="A500" s="175"/>
      <c r="B500" s="175"/>
      <c r="F500" s="217"/>
      <c r="G500" s="217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21"/>
      <c r="T500" s="217"/>
      <c r="U500" s="217"/>
      <c r="V500" s="217"/>
      <c r="W500" s="217"/>
      <c r="X500" s="217"/>
      <c r="Y500" s="217"/>
    </row>
    <row r="501" spans="1:25">
      <c r="A501" s="175"/>
      <c r="B501" s="175"/>
      <c r="F501" s="217"/>
      <c r="G501" s="217"/>
      <c r="H501" s="217"/>
      <c r="I501" s="217"/>
      <c r="J501" s="217"/>
      <c r="K501" s="217"/>
      <c r="L501" s="217"/>
      <c r="M501" s="217"/>
      <c r="N501" s="217"/>
      <c r="O501" s="217"/>
      <c r="P501" s="217"/>
      <c r="Q501" s="217"/>
      <c r="R501" s="217"/>
      <c r="S501" s="221"/>
      <c r="T501" s="217"/>
      <c r="U501" s="217"/>
      <c r="V501" s="217"/>
      <c r="W501" s="217"/>
      <c r="X501" s="217"/>
      <c r="Y501" s="217"/>
    </row>
    <row r="502" spans="1:25">
      <c r="A502" s="175"/>
      <c r="B502" s="175"/>
      <c r="F502" s="217"/>
      <c r="G502" s="217"/>
      <c r="H502" s="217"/>
      <c r="I502" s="217"/>
      <c r="J502" s="217"/>
      <c r="K502" s="217"/>
      <c r="L502" s="217"/>
      <c r="M502" s="217"/>
      <c r="N502" s="217"/>
      <c r="O502" s="217"/>
      <c r="P502" s="217"/>
      <c r="Q502" s="217"/>
      <c r="R502" s="217"/>
      <c r="S502" s="221"/>
      <c r="T502" s="217"/>
      <c r="U502" s="217"/>
      <c r="V502" s="217"/>
      <c r="W502" s="217"/>
      <c r="X502" s="217"/>
      <c r="Y502" s="217"/>
    </row>
    <row r="503" spans="1:25">
      <c r="A503" s="175"/>
      <c r="B503" s="175"/>
      <c r="F503" s="217"/>
      <c r="G503" s="217"/>
      <c r="H503" s="217"/>
      <c r="I503" s="217"/>
      <c r="J503" s="217"/>
      <c r="K503" s="217"/>
      <c r="L503" s="217"/>
      <c r="M503" s="217"/>
      <c r="N503" s="217"/>
      <c r="O503" s="217"/>
      <c r="P503" s="217"/>
      <c r="Q503" s="217"/>
      <c r="R503" s="217"/>
      <c r="S503" s="221"/>
      <c r="T503" s="217"/>
      <c r="U503" s="217"/>
      <c r="V503" s="217"/>
      <c r="W503" s="217"/>
      <c r="X503" s="217"/>
      <c r="Y503" s="217"/>
    </row>
    <row r="504" spans="1:25">
      <c r="A504" s="175"/>
      <c r="B504" s="175"/>
      <c r="F504" s="217"/>
      <c r="G504" s="217"/>
      <c r="H504" s="217"/>
      <c r="I504" s="217"/>
      <c r="J504" s="217"/>
      <c r="K504" s="217"/>
      <c r="L504" s="217"/>
      <c r="M504" s="217"/>
      <c r="N504" s="217"/>
      <c r="O504" s="217"/>
      <c r="P504" s="217"/>
      <c r="Q504" s="217"/>
      <c r="R504" s="217"/>
      <c r="S504" s="221"/>
      <c r="T504" s="217"/>
      <c r="U504" s="217"/>
      <c r="V504" s="217"/>
      <c r="W504" s="217"/>
      <c r="X504" s="217"/>
      <c r="Y504" s="217"/>
    </row>
    <row r="505" spans="1:25">
      <c r="A505" s="175"/>
      <c r="B505" s="175"/>
      <c r="F505" s="217"/>
      <c r="G505" s="217"/>
      <c r="H505" s="217"/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21"/>
      <c r="T505" s="217"/>
      <c r="U505" s="217"/>
      <c r="V505" s="217"/>
      <c r="W505" s="217"/>
      <c r="X505" s="217"/>
      <c r="Y505" s="217"/>
    </row>
    <row r="506" spans="1:25">
      <c r="A506" s="175"/>
      <c r="B506" s="175"/>
      <c r="F506" s="217"/>
      <c r="G506" s="217"/>
      <c r="H506" s="217"/>
      <c r="I506" s="217"/>
      <c r="J506" s="217"/>
      <c r="K506" s="217"/>
      <c r="L506" s="217"/>
      <c r="M506" s="217"/>
      <c r="N506" s="217"/>
      <c r="O506" s="217"/>
      <c r="P506" s="217"/>
      <c r="Q506" s="217"/>
      <c r="R506" s="217"/>
      <c r="S506" s="221"/>
      <c r="T506" s="217"/>
      <c r="U506" s="217"/>
      <c r="V506" s="217"/>
      <c r="W506" s="217"/>
      <c r="X506" s="217"/>
      <c r="Y506" s="217"/>
    </row>
    <row r="507" spans="1:25">
      <c r="A507" s="175"/>
      <c r="B507" s="175"/>
      <c r="F507" s="217"/>
      <c r="G507" s="217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S507" s="221"/>
      <c r="T507" s="217"/>
      <c r="U507" s="217"/>
      <c r="V507" s="217"/>
      <c r="W507" s="217"/>
      <c r="X507" s="217"/>
      <c r="Y507" s="217"/>
    </row>
    <row r="508" spans="1:25">
      <c r="A508" s="175"/>
      <c r="B508" s="175"/>
      <c r="F508" s="217"/>
      <c r="G508" s="217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S508" s="221"/>
      <c r="T508" s="217"/>
      <c r="U508" s="217"/>
      <c r="V508" s="217"/>
      <c r="W508" s="217"/>
      <c r="X508" s="217"/>
      <c r="Y508" s="217"/>
    </row>
    <row r="509" spans="1:25">
      <c r="A509" s="175"/>
      <c r="B509" s="175"/>
      <c r="F509" s="217"/>
      <c r="G509" s="217"/>
      <c r="H509" s="217"/>
      <c r="I509" s="217"/>
      <c r="J509" s="217"/>
      <c r="K509" s="217"/>
      <c r="L509" s="217"/>
      <c r="M509" s="217"/>
      <c r="N509" s="217"/>
      <c r="O509" s="217"/>
      <c r="P509" s="217"/>
      <c r="Q509" s="217"/>
      <c r="R509" s="217"/>
      <c r="S509" s="221"/>
      <c r="T509" s="217"/>
      <c r="U509" s="217"/>
      <c r="V509" s="217"/>
      <c r="W509" s="217"/>
      <c r="X509" s="217"/>
      <c r="Y509" s="217"/>
    </row>
    <row r="510" spans="1:25">
      <c r="A510" s="175"/>
      <c r="B510" s="175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21"/>
      <c r="T510" s="217"/>
      <c r="U510" s="217"/>
      <c r="V510" s="217"/>
      <c r="W510" s="217"/>
      <c r="X510" s="217"/>
      <c r="Y510" s="217"/>
    </row>
    <row r="511" spans="1:25">
      <c r="A511" s="175"/>
      <c r="B511" s="175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21"/>
      <c r="T511" s="217"/>
      <c r="U511" s="217"/>
      <c r="V511" s="217"/>
      <c r="W511" s="217"/>
      <c r="X511" s="217"/>
      <c r="Y511" s="217"/>
    </row>
    <row r="512" spans="1:25">
      <c r="A512" s="175"/>
      <c r="B512" s="175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21"/>
      <c r="T512" s="217"/>
      <c r="U512" s="217"/>
      <c r="V512" s="217"/>
      <c r="W512" s="217"/>
      <c r="X512" s="217"/>
      <c r="Y512" s="217"/>
    </row>
    <row r="513" spans="1:25">
      <c r="A513" s="175"/>
      <c r="B513" s="175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21"/>
      <c r="T513" s="217"/>
      <c r="U513" s="217"/>
      <c r="V513" s="217"/>
      <c r="W513" s="217"/>
      <c r="X513" s="217"/>
      <c r="Y513" s="217"/>
    </row>
    <row r="514" spans="1:25">
      <c r="A514" s="175"/>
      <c r="B514" s="175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21"/>
      <c r="T514" s="217"/>
      <c r="U514" s="217"/>
      <c r="V514" s="217"/>
      <c r="W514" s="217"/>
      <c r="X514" s="217"/>
      <c r="Y514" s="217"/>
    </row>
    <row r="515" spans="1:25">
      <c r="A515" s="175"/>
      <c r="B515" s="175"/>
      <c r="F515" s="217"/>
      <c r="G515" s="217"/>
      <c r="H515" s="217"/>
      <c r="I515" s="217"/>
      <c r="J515" s="217"/>
      <c r="K515" s="217"/>
      <c r="L515" s="217"/>
      <c r="M515" s="217"/>
      <c r="N515" s="217"/>
      <c r="O515" s="217"/>
      <c r="P515" s="217"/>
      <c r="Q515" s="217"/>
      <c r="R515" s="217"/>
      <c r="S515" s="221"/>
      <c r="T515" s="217"/>
      <c r="U515" s="217"/>
      <c r="V515" s="217"/>
      <c r="W515" s="217"/>
      <c r="X515" s="217"/>
      <c r="Y515" s="217"/>
    </row>
  </sheetData>
  <mergeCells count="2">
    <mergeCell ref="A1:E1"/>
    <mergeCell ref="C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2021-11-05T07:00:00+00:00</OpenedDate>
    <SignificantOrder xmlns="dc463f71-b30c-4ab2-9473-d307f9d35888">false</SignificantOrder>
    <Date1 xmlns="dc463f71-b30c-4ab2-9473-d307f9d35888">2021-11-05T07:00:00+00:00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</CaseCompanyNames>
    <Nickname xmlns="http://schemas.microsoft.com/sharepoint/v3" xsi:nil="true"/>
    <DocketNumber xmlns="dc463f71-b30c-4ab2-9473-d307f9d35888">210850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45333883C7C04BA8FDA5DE6205CC8B" ma:contentTypeVersion="44" ma:contentTypeDescription="" ma:contentTypeScope="" ma:versionID="027cdeddf4a0bc54522e8647362d7a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16C6D-9734-4FB6-8197-0189F3960924}"/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7429f450-94b4-4416-870d-2c1407281566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B40B649-1409-4F5F-B00E-BD782C4A4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Staff Calcs </vt:lpstr>
      <vt:lpstr>Tariff Changes</vt:lpstr>
      <vt:lpstr>Disposal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Calculations</dc:title>
  <dc:creator>Mike Young</dc:creator>
  <cp:lastModifiedBy>Robinson, Kristen</cp:lastModifiedBy>
  <cp:lastPrinted>2016-12-19T19:12:30Z</cp:lastPrinted>
  <dcterms:created xsi:type="dcterms:W3CDTF">2013-10-29T22:33:54Z</dcterms:created>
  <dcterms:modified xsi:type="dcterms:W3CDTF">2021-11-05T22:01:13Z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0x0101006E56B4D1795A2E4DB2F0B01679ED314A008245333883C7C04BA8FDA5DE6205CC8B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