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-12" yWindow="48" windowWidth="19212" windowHeight="7728" tabRatio="805" firstSheet="1" activeTab="2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Detail'!$6:$6</definedName>
    <definedName name="SAPBEXhrIndnt">"Wide"</definedName>
    <definedName name="SAPCrosstab1">'[1]FM download (2)'!$A$1:$K$310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17" l="1"/>
  <c r="F268" i="17"/>
  <c r="E268" i="17"/>
  <c r="D268" i="17"/>
  <c r="F255" i="17"/>
  <c r="E255" i="17"/>
  <c r="D255" i="17"/>
  <c r="C255" i="17"/>
  <c r="D225" i="17"/>
  <c r="C225" i="17"/>
  <c r="D62" i="17"/>
  <c r="E59" i="17"/>
  <c r="D59" i="17"/>
  <c r="F21" i="17"/>
  <c r="E21" i="17"/>
  <c r="D21" i="17"/>
  <c r="H318" i="17"/>
  <c r="H296" i="17"/>
  <c r="F225" i="17"/>
  <c r="E225" i="17"/>
  <c r="G183" i="17" l="1"/>
  <c r="D286" i="17"/>
  <c r="G305" i="17"/>
  <c r="H322" i="17"/>
  <c r="G95" i="17"/>
  <c r="H181" i="17"/>
  <c r="G208" i="17"/>
  <c r="H221" i="17"/>
  <c r="G271" i="17"/>
  <c r="E327" i="17"/>
  <c r="G307" i="17"/>
  <c r="G153" i="17"/>
  <c r="H245" i="17"/>
  <c r="H301" i="17"/>
  <c r="G326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3" i="17"/>
  <c r="H137" i="17"/>
  <c r="H143" i="17"/>
  <c r="H147" i="17"/>
  <c r="G148" i="17"/>
  <c r="H155" i="17"/>
  <c r="H159" i="17"/>
  <c r="G160" i="17"/>
  <c r="H163" i="17"/>
  <c r="G164" i="17"/>
  <c r="G170" i="17"/>
  <c r="H173" i="17"/>
  <c r="H176" i="17"/>
  <c r="H177" i="17"/>
  <c r="G178" i="17"/>
  <c r="G182" i="17"/>
  <c r="G186" i="17"/>
  <c r="G190" i="17"/>
  <c r="H196" i="17"/>
  <c r="G198" i="17"/>
  <c r="H201" i="17"/>
  <c r="G202" i="17"/>
  <c r="G205" i="17"/>
  <c r="H211" i="17"/>
  <c r="G212" i="17"/>
  <c r="H217" i="17"/>
  <c r="H220" i="17"/>
  <c r="G229" i="17"/>
  <c r="H233" i="17"/>
  <c r="H236" i="17"/>
  <c r="H121" i="17"/>
  <c r="D252" i="17"/>
  <c r="G257" i="17"/>
  <c r="H297" i="17"/>
  <c r="G310" i="17"/>
  <c r="H319" i="17"/>
  <c r="H325" i="17"/>
  <c r="G211" i="17"/>
  <c r="I211" i="17" s="1"/>
  <c r="G233" i="17"/>
  <c r="H15" i="17"/>
  <c r="H158" i="17"/>
  <c r="G185" i="17"/>
  <c r="G217" i="17"/>
  <c r="H228" i="17"/>
  <c r="H321" i="17"/>
  <c r="G189" i="17"/>
  <c r="G221" i="17"/>
  <c r="G83" i="17"/>
  <c r="C247" i="17"/>
  <c r="F273" i="17"/>
  <c r="E286" i="17"/>
  <c r="G35" i="17"/>
  <c r="G55" i="17"/>
  <c r="G75" i="17"/>
  <c r="G115" i="17"/>
  <c r="H118" i="17"/>
  <c r="G199" i="17"/>
  <c r="H249" i="17"/>
  <c r="H305" i="17"/>
  <c r="I305" i="17" s="1"/>
  <c r="H309" i="17"/>
  <c r="G316" i="17"/>
  <c r="F62" i="17"/>
  <c r="G15" i="17"/>
  <c r="G16" i="17"/>
  <c r="F25" i="17"/>
  <c r="G24" i="17"/>
  <c r="H29" i="17"/>
  <c r="E40" i="17"/>
  <c r="G33" i="17"/>
  <c r="G34" i="17"/>
  <c r="I34" i="17" s="1"/>
  <c r="G38" i="17"/>
  <c r="H46" i="17"/>
  <c r="E56" i="17"/>
  <c r="H52" i="17"/>
  <c r="G53" i="17"/>
  <c r="G61" i="17"/>
  <c r="G62" i="17" s="1"/>
  <c r="H72" i="17"/>
  <c r="G73" i="17"/>
  <c r="I73" i="17" s="1"/>
  <c r="H76" i="17"/>
  <c r="H80" i="17"/>
  <c r="G85" i="17"/>
  <c r="G89" i="17"/>
  <c r="G93" i="17"/>
  <c r="H96" i="17"/>
  <c r="G97" i="17"/>
  <c r="I97" i="17" s="1"/>
  <c r="H100" i="17"/>
  <c r="G101" i="17"/>
  <c r="H104" i="17"/>
  <c r="G105" i="17"/>
  <c r="I105" i="17" s="1"/>
  <c r="H108" i="17"/>
  <c r="G109" i="17"/>
  <c r="H112" i="17"/>
  <c r="G113" i="17"/>
  <c r="H116" i="17"/>
  <c r="H120" i="17"/>
  <c r="G121" i="17"/>
  <c r="H124" i="17"/>
  <c r="G125" i="17"/>
  <c r="I125" i="17" s="1"/>
  <c r="H128" i="17"/>
  <c r="G129" i="17"/>
  <c r="H132" i="17"/>
  <c r="G133" i="17"/>
  <c r="H136" i="17"/>
  <c r="G137" i="17"/>
  <c r="H142" i="17"/>
  <c r="G143" i="17"/>
  <c r="I143" i="17" s="1"/>
  <c r="H146" i="17"/>
  <c r="G147" i="17"/>
  <c r="H150" i="17"/>
  <c r="G151" i="17"/>
  <c r="H154" i="17"/>
  <c r="H172" i="17"/>
  <c r="G197" i="17"/>
  <c r="G201" i="17"/>
  <c r="I201" i="17" s="1"/>
  <c r="C222" i="17"/>
  <c r="B247" i="17"/>
  <c r="F247" i="17"/>
  <c r="G246" i="17"/>
  <c r="G260" i="17"/>
  <c r="E273" i="17"/>
  <c r="G289" i="17"/>
  <c r="G301" i="17"/>
  <c r="H314" i="17"/>
  <c r="F327" i="17"/>
  <c r="H192" i="17"/>
  <c r="H216" i="17"/>
  <c r="H232" i="17"/>
  <c r="H37" i="17"/>
  <c r="H92" i="17"/>
  <c r="G117" i="17"/>
  <c r="I117" i="17" s="1"/>
  <c r="H162" i="17"/>
  <c r="H166" i="17"/>
  <c r="H180" i="17"/>
  <c r="H184" i="17"/>
  <c r="H188" i="17"/>
  <c r="G193" i="17"/>
  <c r="G261" i="17"/>
  <c r="G277" i="17"/>
  <c r="G290" i="17"/>
  <c r="G293" i="17"/>
  <c r="G297" i="17"/>
  <c r="H300" i="17"/>
  <c r="H304" i="17"/>
  <c r="H308" i="17"/>
  <c r="H315" i="17"/>
  <c r="G320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0" i="17"/>
  <c r="H151" i="17"/>
  <c r="G156" i="17"/>
  <c r="H167" i="17"/>
  <c r="G174" i="17"/>
  <c r="G194" i="17"/>
  <c r="H205" i="17"/>
  <c r="H229" i="17"/>
  <c r="H58" i="17"/>
  <c r="H59" i="17" s="1"/>
  <c r="F59" i="17"/>
  <c r="G81" i="17"/>
  <c r="I81" i="17" s="1"/>
  <c r="G155" i="17"/>
  <c r="G159" i="17"/>
  <c r="G163" i="17"/>
  <c r="I163" i="17" s="1"/>
  <c r="G177" i="17"/>
  <c r="G181" i="17"/>
  <c r="I181" i="17" s="1"/>
  <c r="H210" i="17"/>
  <c r="H12" i="17"/>
  <c r="H30" i="17"/>
  <c r="H101" i="17"/>
  <c r="G118" i="17"/>
  <c r="G152" i="17"/>
  <c r="I15" i="17"/>
  <c r="G30" i="17"/>
  <c r="H84" i="17"/>
  <c r="G167" i="17"/>
  <c r="G173" i="17"/>
  <c r="H200" i="17"/>
  <c r="H204" i="17"/>
  <c r="G254" i="17"/>
  <c r="G309" i="17"/>
  <c r="G315" i="17"/>
  <c r="G319" i="17"/>
  <c r="G325" i="17"/>
  <c r="G327" i="17" s="1"/>
  <c r="B327" i="17"/>
  <c r="H24" i="17"/>
  <c r="G50" i="17"/>
  <c r="G70" i="17"/>
  <c r="H89" i="17"/>
  <c r="G94" i="17"/>
  <c r="H109" i="17"/>
  <c r="G126" i="17"/>
  <c r="G134" i="17"/>
  <c r="G144" i="17"/>
  <c r="H185" i="17"/>
  <c r="H189" i="17"/>
  <c r="I189" i="17" s="1"/>
  <c r="H193" i="17"/>
  <c r="H197" i="17"/>
  <c r="G218" i="17"/>
  <c r="G224" i="17"/>
  <c r="G225" i="17" s="1"/>
  <c r="B225" i="17"/>
  <c r="G230" i="17"/>
  <c r="G234" i="17"/>
  <c r="G238" i="17"/>
  <c r="G272" i="17"/>
  <c r="G273" i="17" s="1"/>
  <c r="G294" i="17"/>
  <c r="G298" i="17"/>
  <c r="G302" i="17"/>
  <c r="G306" i="17"/>
  <c r="E62" i="17"/>
  <c r="B255" i="17"/>
  <c r="H106" i="17"/>
  <c r="I106" i="17" s="1"/>
  <c r="G107" i="17"/>
  <c r="H110" i="17"/>
  <c r="G111" i="17"/>
  <c r="H114" i="17"/>
  <c r="G119" i="17"/>
  <c r="H122" i="17"/>
  <c r="G123" i="17"/>
  <c r="H126" i="17"/>
  <c r="G127" i="17"/>
  <c r="H130" i="17"/>
  <c r="G131" i="17"/>
  <c r="H134" i="17"/>
  <c r="G135" i="17"/>
  <c r="H144" i="17"/>
  <c r="G145" i="17"/>
  <c r="H148" i="17"/>
  <c r="I148" i="17" s="1"/>
  <c r="G149" i="17"/>
  <c r="H152" i="17"/>
  <c r="H156" i="17"/>
  <c r="G157" i="17"/>
  <c r="H160" i="17"/>
  <c r="G161" i="17"/>
  <c r="H164" i="17"/>
  <c r="G165" i="17"/>
  <c r="H174" i="17"/>
  <c r="H310" i="17"/>
  <c r="G311" i="17"/>
  <c r="H316" i="17"/>
  <c r="H320" i="17"/>
  <c r="G321" i="17"/>
  <c r="I321" i="17" s="1"/>
  <c r="D327" i="17"/>
  <c r="H326" i="17"/>
  <c r="H327" i="17" s="1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I29" i="17" s="1"/>
  <c r="D40" i="17"/>
  <c r="H31" i="17"/>
  <c r="G32" i="17"/>
  <c r="H32" i="17"/>
  <c r="H35" i="17"/>
  <c r="I35" i="17" s="1"/>
  <c r="G36" i="17"/>
  <c r="H36" i="17"/>
  <c r="G37" i="17"/>
  <c r="I37" i="17" s="1"/>
  <c r="H39" i="17"/>
  <c r="G45" i="17"/>
  <c r="H45" i="17"/>
  <c r="D56" i="17"/>
  <c r="D63" i="17" s="1"/>
  <c r="H50" i="17"/>
  <c r="B56" i="17"/>
  <c r="G52" i="17"/>
  <c r="H54" i="17"/>
  <c r="I54" i="17" s="1"/>
  <c r="H55" i="17"/>
  <c r="G71" i="17"/>
  <c r="H71" i="17"/>
  <c r="G72" i="17"/>
  <c r="D138" i="17"/>
  <c r="H74" i="17"/>
  <c r="H75" i="17"/>
  <c r="G76" i="17"/>
  <c r="I76" i="17" s="1"/>
  <c r="H78" i="17"/>
  <c r="G79" i="17"/>
  <c r="H79" i="17"/>
  <c r="G80" i="17"/>
  <c r="H82" i="17"/>
  <c r="H83" i="17"/>
  <c r="G84" i="17"/>
  <c r="H86" i="17"/>
  <c r="I86" i="17" s="1"/>
  <c r="G87" i="17"/>
  <c r="H87" i="17"/>
  <c r="G88" i="17"/>
  <c r="I88" i="17" s="1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1" i="17"/>
  <c r="I131" i="17" s="1"/>
  <c r="G132" i="17"/>
  <c r="H135" i="17"/>
  <c r="G136" i="17"/>
  <c r="C168" i="17"/>
  <c r="B168" i="17"/>
  <c r="D168" i="17"/>
  <c r="H145" i="17"/>
  <c r="I145" i="17" s="1"/>
  <c r="G146" i="17"/>
  <c r="I146" i="17" s="1"/>
  <c r="H149" i="17"/>
  <c r="I149" i="17" s="1"/>
  <c r="G150" i="17"/>
  <c r="H153" i="17"/>
  <c r="G154" i="17"/>
  <c r="H157" i="17"/>
  <c r="G158" i="17"/>
  <c r="I158" i="17" s="1"/>
  <c r="H161" i="17"/>
  <c r="G162" i="17"/>
  <c r="I162" i="17" s="1"/>
  <c r="H165" i="17"/>
  <c r="G166" i="17"/>
  <c r="C206" i="17"/>
  <c r="B206" i="17"/>
  <c r="D206" i="17"/>
  <c r="G175" i="17"/>
  <c r="H175" i="17"/>
  <c r="G176" i="17"/>
  <c r="I176" i="17" s="1"/>
  <c r="H178" i="17"/>
  <c r="I178" i="17" s="1"/>
  <c r="G179" i="17"/>
  <c r="H179" i="17"/>
  <c r="G180" i="17"/>
  <c r="I180" i="17" s="1"/>
  <c r="H182" i="17"/>
  <c r="I182" i="17" s="1"/>
  <c r="H183" i="17"/>
  <c r="I183" i="17" s="1"/>
  <c r="G184" i="17"/>
  <c r="H186" i="17"/>
  <c r="I186" i="17" s="1"/>
  <c r="G187" i="17"/>
  <c r="H187" i="17"/>
  <c r="G188" i="17"/>
  <c r="H190" i="17"/>
  <c r="G191" i="17"/>
  <c r="H191" i="17"/>
  <c r="G192" i="17"/>
  <c r="H194" i="17"/>
  <c r="G195" i="17"/>
  <c r="H195" i="17"/>
  <c r="G196" i="17"/>
  <c r="H198" i="17"/>
  <c r="H199" i="17"/>
  <c r="G200" i="17"/>
  <c r="I200" i="17" s="1"/>
  <c r="H202" i="17"/>
  <c r="G203" i="17"/>
  <c r="H203" i="17"/>
  <c r="G204" i="17"/>
  <c r="I204" i="17" s="1"/>
  <c r="C213" i="17"/>
  <c r="F213" i="17"/>
  <c r="G210" i="17"/>
  <c r="I210" i="17" s="1"/>
  <c r="H212" i="17"/>
  <c r="I212" i="17" s="1"/>
  <c r="F222" i="17"/>
  <c r="D222" i="17"/>
  <c r="H218" i="17"/>
  <c r="G219" i="17"/>
  <c r="H219" i="17"/>
  <c r="G220" i="17"/>
  <c r="H227" i="17"/>
  <c r="C240" i="17"/>
  <c r="G231" i="17"/>
  <c r="H231" i="17"/>
  <c r="G232" i="17"/>
  <c r="H234" i="17"/>
  <c r="I234" i="17" s="1"/>
  <c r="G235" i="17"/>
  <c r="H235" i="17"/>
  <c r="G236" i="17"/>
  <c r="H238" i="17"/>
  <c r="G239" i="17"/>
  <c r="H239" i="17"/>
  <c r="D247" i="17"/>
  <c r="G250" i="17"/>
  <c r="F252" i="17"/>
  <c r="G258" i="17"/>
  <c r="E263" i="17"/>
  <c r="D263" i="17"/>
  <c r="G262" i="17"/>
  <c r="D273" i="17"/>
  <c r="G275" i="17"/>
  <c r="E278" i="17"/>
  <c r="D278" i="17"/>
  <c r="G285" i="17"/>
  <c r="F286" i="17"/>
  <c r="E312" i="17"/>
  <c r="D312" i="17"/>
  <c r="C312" i="17"/>
  <c r="G291" i="17"/>
  <c r="G292" i="17"/>
  <c r="G295" i="17"/>
  <c r="G296" i="17"/>
  <c r="I296" i="17" s="1"/>
  <c r="H298" i="17"/>
  <c r="G299" i="17"/>
  <c r="H299" i="17"/>
  <c r="G300" i="17"/>
  <c r="H302" i="17"/>
  <c r="G303" i="17"/>
  <c r="H303" i="17"/>
  <c r="G304" i="17"/>
  <c r="H306" i="17"/>
  <c r="I306" i="17" s="1"/>
  <c r="H307" i="17"/>
  <c r="I307" i="17" s="1"/>
  <c r="G308" i="17"/>
  <c r="H311" i="17"/>
  <c r="I311" i="17" s="1"/>
  <c r="D323" i="17"/>
  <c r="F323" i="17"/>
  <c r="G318" i="17"/>
  <c r="G322" i="17"/>
  <c r="I322" i="17" s="1"/>
  <c r="F40" i="17"/>
  <c r="H28" i="17"/>
  <c r="E47" i="17"/>
  <c r="G46" i="17"/>
  <c r="H51" i="17"/>
  <c r="F56" i="17"/>
  <c r="F168" i="17"/>
  <c r="H141" i="17"/>
  <c r="G172" i="17"/>
  <c r="E206" i="17"/>
  <c r="G215" i="17"/>
  <c r="B222" i="17"/>
  <c r="G216" i="17"/>
  <c r="E222" i="17"/>
  <c r="B240" i="17"/>
  <c r="G227" i="17"/>
  <c r="E252" i="17"/>
  <c r="G251" i="17"/>
  <c r="B323" i="17"/>
  <c r="G317" i="17"/>
  <c r="G23" i="17"/>
  <c r="G25" i="17" s="1"/>
  <c r="F47" i="17"/>
  <c r="G141" i="17"/>
  <c r="G171" i="17"/>
  <c r="H215" i="17"/>
  <c r="G14" i="17"/>
  <c r="H20" i="17"/>
  <c r="H21" i="17" s="1"/>
  <c r="G51" i="17"/>
  <c r="C323" i="17"/>
  <c r="G142" i="17"/>
  <c r="E168" i="17"/>
  <c r="F206" i="17"/>
  <c r="H171" i="17"/>
  <c r="G209" i="17"/>
  <c r="B213" i="17"/>
  <c r="G245" i="17"/>
  <c r="I245" i="17" s="1"/>
  <c r="E247" i="17"/>
  <c r="G314" i="17"/>
  <c r="E323" i="17"/>
  <c r="G28" i="17"/>
  <c r="G58" i="17"/>
  <c r="I58" i="17" s="1"/>
  <c r="I59" i="17" s="1"/>
  <c r="E213" i="17"/>
  <c r="G259" i="17"/>
  <c r="F18" i="17"/>
  <c r="H209" i="17"/>
  <c r="H224" i="17"/>
  <c r="H225" i="17" s="1"/>
  <c r="G228" i="17"/>
  <c r="H230" i="17"/>
  <c r="H317" i="17"/>
  <c r="I53" i="17"/>
  <c r="I78" i="17"/>
  <c r="G276" i="17"/>
  <c r="B278" i="17"/>
  <c r="B21" i="17"/>
  <c r="B25" i="17"/>
  <c r="B62" i="17"/>
  <c r="I173" i="17"/>
  <c r="I205" i="17"/>
  <c r="D240" i="17"/>
  <c r="B263" i="17"/>
  <c r="B47" i="17"/>
  <c r="B59" i="17"/>
  <c r="F138" i="17"/>
  <c r="G12" i="17"/>
  <c r="C18" i="17"/>
  <c r="C21" i="17"/>
  <c r="C25" i="17"/>
  <c r="G27" i="17"/>
  <c r="C40" i="17"/>
  <c r="C47" i="17"/>
  <c r="G49" i="17"/>
  <c r="C56" i="17"/>
  <c r="C59" i="17"/>
  <c r="C62" i="17"/>
  <c r="C138" i="17"/>
  <c r="I102" i="17"/>
  <c r="H140" i="17"/>
  <c r="H170" i="17"/>
  <c r="I170" i="17" s="1"/>
  <c r="D213" i="17"/>
  <c r="H208" i="17"/>
  <c r="G284" i="17"/>
  <c r="B286" i="17"/>
  <c r="E138" i="17"/>
  <c r="B138" i="17"/>
  <c r="I159" i="17"/>
  <c r="H70" i="17"/>
  <c r="I133" i="17"/>
  <c r="I190" i="17"/>
  <c r="I233" i="17"/>
  <c r="I220" i="17"/>
  <c r="F263" i="17"/>
  <c r="B268" i="17"/>
  <c r="G267" i="17"/>
  <c r="I123" i="17"/>
  <c r="B252" i="17"/>
  <c r="G249" i="17"/>
  <c r="G255" i="17"/>
  <c r="F278" i="17"/>
  <c r="B312" i="17"/>
  <c r="G288" i="17"/>
  <c r="F312" i="17"/>
  <c r="H251" i="17"/>
  <c r="I251" i="17" s="1"/>
  <c r="H257" i="17"/>
  <c r="I257" i="17" s="1"/>
  <c r="H259" i="17"/>
  <c r="H261" i="17"/>
  <c r="I261" i="17" s="1"/>
  <c r="C263" i="17"/>
  <c r="H267" i="17"/>
  <c r="H268" i="17" s="1"/>
  <c r="H272" i="17"/>
  <c r="H276" i="17"/>
  <c r="C278" i="17"/>
  <c r="H284" i="17"/>
  <c r="C286" i="17"/>
  <c r="H288" i="17"/>
  <c r="H290" i="17"/>
  <c r="H292" i="17"/>
  <c r="H294" i="17"/>
  <c r="I298" i="17"/>
  <c r="B273" i="17"/>
  <c r="C327" i="17"/>
  <c r="H246" i="17"/>
  <c r="H250" i="17"/>
  <c r="C252" i="17"/>
  <c r="H254" i="17"/>
  <c r="H255" i="17" s="1"/>
  <c r="H258" i="17"/>
  <c r="H260" i="17"/>
  <c r="H262" i="17"/>
  <c r="I262" i="17" s="1"/>
  <c r="C268" i="17"/>
  <c r="H271" i="17"/>
  <c r="C273" i="17"/>
  <c r="H275" i="17"/>
  <c r="H277" i="17"/>
  <c r="I277" i="17" s="1"/>
  <c r="H285" i="17"/>
  <c r="H289" i="17"/>
  <c r="I289" i="17" s="1"/>
  <c r="H291" i="17"/>
  <c r="H293" i="17"/>
  <c r="I293" i="17" s="1"/>
  <c r="H295" i="17"/>
  <c r="I295" i="17" s="1"/>
  <c r="I309" i="17"/>
  <c r="I318" i="17"/>
  <c r="I239" i="17" l="1"/>
  <c r="I113" i="17"/>
  <c r="I316" i="17"/>
  <c r="I185" i="17"/>
  <c r="I164" i="17"/>
  <c r="I155" i="17"/>
  <c r="I221" i="17"/>
  <c r="I202" i="17"/>
  <c r="I153" i="17"/>
  <c r="I137" i="17"/>
  <c r="I16" i="17"/>
  <c r="I142" i="17"/>
  <c r="I150" i="17"/>
  <c r="I55" i="17"/>
  <c r="I39" i="17"/>
  <c r="I122" i="17"/>
  <c r="I167" i="17"/>
  <c r="I297" i="17"/>
  <c r="I77" i="17"/>
  <c r="F264" i="17"/>
  <c r="I302" i="17"/>
  <c r="I236" i="17"/>
  <c r="I232" i="17"/>
  <c r="I199" i="17"/>
  <c r="I132" i="17"/>
  <c r="I124" i="17"/>
  <c r="I90" i="17"/>
  <c r="I177" i="17"/>
  <c r="I217" i="17"/>
  <c r="I92" i="17"/>
  <c r="H323" i="17"/>
  <c r="I154" i="17"/>
  <c r="I128" i="17"/>
  <c r="I109" i="17"/>
  <c r="I93" i="17"/>
  <c r="I38" i="17"/>
  <c r="I115" i="17"/>
  <c r="I319" i="17"/>
  <c r="I229" i="17"/>
  <c r="I198" i="17"/>
  <c r="I160" i="17"/>
  <c r="I114" i="17"/>
  <c r="I98" i="17"/>
  <c r="I85" i="17"/>
  <c r="I107" i="17"/>
  <c r="I156" i="17"/>
  <c r="I13" i="17"/>
  <c r="I308" i="17"/>
  <c r="I193" i="17"/>
  <c r="I126" i="17"/>
  <c r="I272" i="17"/>
  <c r="I51" i="17"/>
  <c r="I227" i="17"/>
  <c r="I260" i="17"/>
  <c r="I228" i="17"/>
  <c r="I196" i="17"/>
  <c r="I192" i="17"/>
  <c r="I136" i="17"/>
  <c r="I120" i="17"/>
  <c r="I83" i="17"/>
  <c r="I31" i="17"/>
  <c r="I17" i="17"/>
  <c r="F41" i="17"/>
  <c r="I134" i="17"/>
  <c r="I301" i="17"/>
  <c r="I325" i="17"/>
  <c r="I285" i="17"/>
  <c r="G278" i="17"/>
  <c r="I23" i="17"/>
  <c r="I314" i="17"/>
  <c r="I195" i="17"/>
  <c r="I166" i="17"/>
  <c r="I135" i="17"/>
  <c r="I127" i="17"/>
  <c r="I119" i="17"/>
  <c r="I82" i="17"/>
  <c r="E41" i="17"/>
  <c r="I310" i="17"/>
  <c r="I152" i="17"/>
  <c r="I130" i="17"/>
  <c r="I110" i="17"/>
  <c r="I315" i="17"/>
  <c r="I30" i="17"/>
  <c r="I101" i="17"/>
  <c r="I147" i="17"/>
  <c r="I121" i="17"/>
  <c r="G222" i="17"/>
  <c r="I175" i="17"/>
  <c r="I111" i="17"/>
  <c r="I50" i="17"/>
  <c r="I230" i="17"/>
  <c r="I197" i="17"/>
  <c r="I94" i="17"/>
  <c r="H25" i="17"/>
  <c r="I174" i="17"/>
  <c r="I320" i="17"/>
  <c r="I129" i="17"/>
  <c r="I118" i="17"/>
  <c r="I215" i="17"/>
  <c r="D329" i="17"/>
  <c r="I72" i="17"/>
  <c r="I144" i="17"/>
  <c r="I216" i="17"/>
  <c r="G206" i="17"/>
  <c r="I80" i="17"/>
  <c r="I250" i="17"/>
  <c r="I61" i="17"/>
  <c r="I62" i="17" s="1"/>
  <c r="I46" i="17"/>
  <c r="I300" i="17"/>
  <c r="H47" i="17"/>
  <c r="I151" i="17"/>
  <c r="I89" i="17"/>
  <c r="I24" i="17"/>
  <c r="I25" i="17" s="1"/>
  <c r="I184" i="17"/>
  <c r="I112" i="17"/>
  <c r="I104" i="17"/>
  <c r="I96" i="17"/>
  <c r="I194" i="17"/>
  <c r="I188" i="17"/>
  <c r="I246" i="17"/>
  <c r="I247" i="17" s="1"/>
  <c r="I294" i="17"/>
  <c r="G323" i="17"/>
  <c r="I304" i="17"/>
  <c r="I235" i="17"/>
  <c r="I231" i="17"/>
  <c r="I203" i="17"/>
  <c r="I191" i="17"/>
  <c r="I187" i="17"/>
  <c r="I116" i="17"/>
  <c r="I108" i="17"/>
  <c r="I103" i="17"/>
  <c r="I99" i="17"/>
  <c r="G247" i="17"/>
  <c r="G168" i="17"/>
  <c r="E63" i="17"/>
  <c r="I75" i="17"/>
  <c r="I52" i="17"/>
  <c r="I172" i="17"/>
  <c r="I291" i="17"/>
  <c r="I275" i="17"/>
  <c r="I290" i="17"/>
  <c r="B264" i="17"/>
  <c r="E264" i="17"/>
  <c r="F63" i="17"/>
  <c r="I303" i="17"/>
  <c r="I299" i="17"/>
  <c r="D264" i="17"/>
  <c r="I219" i="17"/>
  <c r="I179" i="17"/>
  <c r="I161" i="17"/>
  <c r="I100" i="17"/>
  <c r="I74" i="17"/>
  <c r="I45" i="17"/>
  <c r="I238" i="17"/>
  <c r="I326" i="17"/>
  <c r="F329" i="17"/>
  <c r="I224" i="17"/>
  <c r="I225" i="17" s="1"/>
  <c r="H168" i="17"/>
  <c r="B63" i="17"/>
  <c r="I28" i="17"/>
  <c r="I91" i="17"/>
  <c r="I87" i="17"/>
  <c r="H213" i="17"/>
  <c r="E329" i="17"/>
  <c r="I171" i="17"/>
  <c r="G263" i="17"/>
  <c r="H222" i="17"/>
  <c r="I165" i="17"/>
  <c r="I157" i="17"/>
  <c r="H18" i="17"/>
  <c r="C241" i="17"/>
  <c r="I292" i="17"/>
  <c r="I84" i="17"/>
  <c r="I258" i="17"/>
  <c r="H247" i="17"/>
  <c r="H138" i="17"/>
  <c r="H56" i="17"/>
  <c r="H63" i="17" s="1"/>
  <c r="G213" i="17"/>
  <c r="I14" i="17"/>
  <c r="I141" i="17"/>
  <c r="I32" i="17"/>
  <c r="C329" i="17"/>
  <c r="I259" i="17"/>
  <c r="I218" i="17"/>
  <c r="D241" i="17"/>
  <c r="G138" i="17"/>
  <c r="G47" i="17"/>
  <c r="I317" i="17"/>
  <c r="H40" i="17"/>
  <c r="I79" i="17"/>
  <c r="I71" i="17"/>
  <c r="I36" i="17"/>
  <c r="C264" i="17"/>
  <c r="H206" i="17"/>
  <c r="B41" i="17"/>
  <c r="I20" i="17"/>
  <c r="I21" i="17" s="1"/>
  <c r="D41" i="17"/>
  <c r="D65" i="17" s="1"/>
  <c r="I209" i="17"/>
  <c r="G59" i="17"/>
  <c r="B241" i="17"/>
  <c r="I284" i="17"/>
  <c r="G286" i="17"/>
  <c r="H273" i="17"/>
  <c r="H286" i="17"/>
  <c r="H263" i="17"/>
  <c r="I288" i="17"/>
  <c r="G312" i="17"/>
  <c r="I254" i="17"/>
  <c r="I255" i="17" s="1"/>
  <c r="I49" i="17"/>
  <c r="G56" i="17"/>
  <c r="H252" i="17"/>
  <c r="I27" i="17"/>
  <c r="G40" i="17"/>
  <c r="I140" i="17"/>
  <c r="I249" i="17"/>
  <c r="G252" i="17"/>
  <c r="C63" i="17"/>
  <c r="I271" i="17"/>
  <c r="I273" i="17" s="1"/>
  <c r="I276" i="17"/>
  <c r="G18" i="17"/>
  <c r="I12" i="17"/>
  <c r="H278" i="17"/>
  <c r="H312" i="17"/>
  <c r="I267" i="17"/>
  <c r="I268" i="17" s="1"/>
  <c r="G268" i="17"/>
  <c r="B329" i="17"/>
  <c r="C41" i="17"/>
  <c r="I208" i="17"/>
  <c r="I70" i="17"/>
  <c r="E65" i="17"/>
  <c r="F65" i="17" l="1"/>
  <c r="I286" i="17"/>
  <c r="I206" i="17"/>
  <c r="I327" i="17"/>
  <c r="I323" i="17"/>
  <c r="I47" i="17"/>
  <c r="I252" i="17"/>
  <c r="I278" i="17"/>
  <c r="H264" i="17"/>
  <c r="I56" i="17"/>
  <c r="I63" i="17" s="1"/>
  <c r="I222" i="17"/>
  <c r="G264" i="17"/>
  <c r="I40" i="17"/>
  <c r="G63" i="17"/>
  <c r="I312" i="17"/>
  <c r="I263" i="17"/>
  <c r="E240" i="17"/>
  <c r="E241" i="17" s="1"/>
  <c r="E280" i="17" s="1"/>
  <c r="E331" i="17" s="1"/>
  <c r="G237" i="17"/>
  <c r="B65" i="17"/>
  <c r="B280" i="17" s="1"/>
  <c r="B331" i="17" s="1"/>
  <c r="H41" i="17"/>
  <c r="H65" i="17" s="1"/>
  <c r="H237" i="17"/>
  <c r="H240" i="17" s="1"/>
  <c r="H241" i="17" s="1"/>
  <c r="F240" i="17"/>
  <c r="F241" i="17" s="1"/>
  <c r="F280" i="17" s="1"/>
  <c r="F331" i="17" s="1"/>
  <c r="I138" i="17"/>
  <c r="I168" i="17"/>
  <c r="D280" i="17"/>
  <c r="D331" i="17" s="1"/>
  <c r="I213" i="17"/>
  <c r="I18" i="17"/>
  <c r="G329" i="17"/>
  <c r="H329" i="17"/>
  <c r="C65" i="17"/>
  <c r="C280" i="17" s="1"/>
  <c r="C331" i="17" s="1"/>
  <c r="G41" i="17"/>
  <c r="H280" i="17" l="1"/>
  <c r="I329" i="17"/>
  <c r="I264" i="17"/>
  <c r="I41" i="17"/>
  <c r="I65" i="17" s="1"/>
  <c r="I237" i="17"/>
  <c r="I240" i="17" s="1"/>
  <c r="I241" i="17" s="1"/>
  <c r="G240" i="17"/>
  <c r="G241" i="17" s="1"/>
  <c r="G65" i="17"/>
  <c r="H331" i="17"/>
  <c r="I280" i="17" l="1"/>
  <c r="I331" i="17" s="1"/>
  <c r="G280" i="17"/>
  <c r="G331" i="17" s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<sst xmlns="http://schemas.openxmlformats.org/spreadsheetml/2006/main" count="776" uniqueCount="695">
  <si>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</si>
  <si>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</si>
  <si>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</si>
  <si>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</si>
  <si>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</si>
  <si>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</si>
  <si>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</si>
  <si>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</si>
  <si>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</si>
  <si>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</si>
  <si>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</si>
  <si>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</si>
  <si>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</si>
  <si>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</si>
  <si>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</si>
  <si>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</si>
  <si>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</si>
  <si>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</si>
  <si>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</si>
  <si>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</si>
  <si>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</si>
  <si>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</si>
  <si>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</si>
  <si>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</si>
  <si>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</si>
  <si>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</si>
  <si>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</si>
  <si>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</si>
  <si>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</si>
  <si>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</si>
  <si>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</si>
  <si>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</si>
  <si>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</si>
  <si>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</si>
  <si>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</si>
  <si>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</si>
  <si>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</si>
  <si>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</si>
  <si>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</si>
  <si>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</si>
  <si>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</si>
  <si>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</si>
  <si>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</si>
  <si>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</si>
  <si>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</si>
  <si>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</si>
  <si>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</si>
  <si>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</si>
  <si>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</si>
  <si>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</si>
  <si>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</si>
  <si>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</si>
  <si>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</si>
  <si>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</si>
  <si>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</si>
  <si>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</si>
  <si>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</si>
  <si>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</si>
  <si>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</si>
  <si>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</si>
  <si>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</si>
  <si>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</si>
  <si>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</si>
  <si>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</si>
  <si>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</si>
  <si>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</si>
  <si>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</si>
  <si>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</si>
  <si>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</si>
  <si>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</si>
  <si>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</si>
  <si>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</si>
  <si>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</si>
  <si>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</si>
  <si>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</si>
  <si>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</si>
  <si>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</si>
  <si>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</si>
  <si>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</si>
  <si>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</si>
  <si>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</si>
  <si>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</si>
  <si>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</si>
  <si>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</si>
  <si>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</si>
  <si>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</si>
  <si>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</si>
  <si>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</si>
  <si>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</si>
  <si>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</si>
  <si>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</si>
  <si>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</si>
  <si>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</si>
  <si>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</si>
  <si>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</si>
  <si>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</si>
  <si>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</si>
  <si>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</si>
  <si>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</si>
  <si>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</si>
  <si>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</si>
  <si>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</si>
  <si>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</si>
  <si>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</si>
  <si>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</si>
  <si>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</si>
  <si>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</si>
  <si>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</si>
  <si>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</si>
  <si>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</si>
  <si>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</si>
  <si>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</si>
  <si>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</si>
  <si>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</si>
  <si>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</si>
  <si>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</si>
  <si>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</si>
  <si>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</si>
  <si>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</si>
  <si>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</si>
  <si>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</si>
  <si>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</si>
  <si>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</si>
  <si>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</si>
  <si>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</si>
  <si>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</si>
  <si>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</si>
  <si>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</si>
  <si>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</si>
  <si>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</si>
  <si>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</si>
  <si>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</si>
  <si>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</si>
  <si>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</si>
  <si>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</si>
  <si>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</si>
  <si>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</si>
  <si>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</si>
  <si>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</si>
  <si>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</si>
  <si>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</si>
  <si>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</si>
  <si>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</si>
  <si>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</si>
  <si>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</si>
  <si>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</si>
  <si>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</si>
  <si>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</si>
  <si>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</si>
  <si>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</si>
  <si>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</si>
  <si>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</si>
  <si>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</si>
  <si>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</si>
  <si>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</si>
  <si>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</si>
  <si>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</si>
  <si>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</si>
  <si>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</si>
  <si>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</si>
  <si>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</si>
  <si>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</si>
  <si>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</si>
  <si>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</si>
  <si>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</si>
  <si>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</si>
  <si>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</si>
  <si>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</si>
  <si>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</si>
  <si>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</si>
  <si>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</si>
  <si>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</si>
  <si>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</si>
  <si>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</si>
  <si>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</si>
  <si>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</si>
  <si>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</si>
  <si>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</si>
  <si>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</si>
  <si>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</si>
  <si>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</si>
  <si>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</si>
  <si>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</si>
  <si>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</si>
  <si>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</si>
  <si>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</si>
  <si>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</si>
  <si>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</si>
  <si>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</si>
  <si>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</si>
  <si>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</si>
  <si>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</si>
  <si>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</si>
  <si>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</si>
  <si>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</si>
  <si>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</si>
  <si>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</si>
  <si>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</si>
  <si>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</si>
  <si>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</si>
  <si>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</si>
  <si>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</si>
  <si>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</si>
  <si>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</si>
  <si>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</si>
  <si>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</si>
  <si>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</si>
  <si>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</si>
  <si>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</si>
  <si>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</si>
  <si>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</si>
  <si>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</si>
  <si>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</si>
  <si>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</si>
  <si>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</si>
  <si>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</si>
  <si>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</si>
  <si>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</si>
  <si>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</si>
  <si>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</si>
  <si>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</si>
  <si>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</si>
  <si>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</si>
  <si>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</si>
  <si>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</si>
  <si>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</si>
  <si>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</si>
  <si>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</si>
  <si>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</si>
  <si>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</si>
  <si>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</si>
  <si>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</si>
  <si>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</si>
  <si>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</si>
  <si>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</si>
  <si>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</si>
  <si>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</si>
  <si>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</si>
  <si>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</si>
  <si>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</si>
  <si>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</si>
  <si>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</si>
  <si>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</si>
  <si>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</si>
  <si>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</si>
  <si>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</si>
  <si>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</si>
  <si>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</si>
  <si>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</si>
  <si>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</si>
  <si>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</si>
  <si>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</si>
  <si>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</si>
  <si>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</si>
  <si>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</si>
  <si>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</si>
  <si>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</si>
  <si>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</si>
  <si>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</si>
  <si>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</si>
  <si>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</si>
  <si>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</si>
  <si>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</si>
  <si>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</si>
  <si>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</si>
  <si>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</si>
  <si>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</si>
  <si>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</si>
  <si>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</si>
  <si>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</si>
  <si>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</si>
  <si>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</si>
  <si>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</si>
  <si>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</si>
  <si>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</si>
  <si>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</si>
  <si>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</si>
  <si>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</si>
  <si>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</si>
  <si>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</si>
  <si>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</si>
  <si>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</si>
  <si>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</si>
  <si>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</si>
  <si>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</si>
  <si>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</si>
  <si>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</si>
  <si>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</si>
  <si>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</si>
  <si>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</si>
  <si>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</si>
  <si>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</si>
  <si>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</si>
  <si>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</si>
  <si>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</si>
  <si>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</si>
  <si>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</si>
  <si>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</si>
  <si>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</si>
  <si>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</si>
  <si>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</si>
  <si>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</si>
  <si>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</si>
  <si>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</si>
  <si>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</si>
  <si>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</si>
  <si>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</si>
  <si>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</si>
  <si>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</si>
  <si>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</si>
  <si>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</si>
  <si>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</si>
  <si>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</si>
  <si>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</si>
  <si>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</si>
  <si>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</si>
  <si>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</si>
  <si>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</si>
  <si>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</si>
  <si>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</si>
  <si>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</si>
  <si>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</si>
  <si>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</si>
  <si>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</si>
  <si>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</si>
  <si>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</si>
  <si>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</si>
  <si>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</si>
  <si>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</si>
  <si>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</si>
  <si>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</si>
  <si>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</si>
  <si>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</si>
  <si>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</si>
  <si>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</si>
  <si>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</si>
  <si>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</si>
  <si>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</si>
  <si>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</si>
  <si>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</si>
  <si>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</si>
  <si>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</si>
  <si>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</si>
  <si>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</si>
  <si>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</si>
  <si>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</si>
  <si>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</si>
  <si>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</si>
  <si>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</si>
  <si>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</si>
  <si>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</si>
  <si>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</si>
  <si>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</si>
  <si>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</si>
  <si>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</si>
  <si>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</si>
  <si>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</si>
  <si>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</si>
  <si>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</si>
  <si>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</si>
  <si>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</si>
  <si>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</si>
  <si>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</si>
  <si>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</si>
  <si>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</si>
  <si>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</si>
  <si>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</si>
  <si>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</si>
  <si>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</si>
  <si>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</si>
  <si>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</si>
  <si>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</si>
  <si>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</si>
  <si>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</si>
  <si>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</si>
  <si>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</si>
  <si>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</si>
  <si>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</si>
  <si>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</si>
  <si>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</si>
  <si>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</si>
  <si>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</si>
  <si>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</si>
  <si>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</si>
  <si>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</si>
  <si>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</si>
  <si>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</si>
  <si>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</si>
  <si>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</si>
  <si>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</si>
  <si>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</si>
  <si>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</si>
  <si>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</si>
  <si>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</si>
  <si>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</si>
  <si>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</si>
  <si>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</si>
  <si>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</si>
  <si>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</si>
  <si>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</si>
  <si>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</si>
  <si>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</si>
  <si>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</si>
  <si>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</si>
  <si>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</si>
  <si>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</si>
  <si>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</si>
  <si>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</si>
  <si>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</si>
  <si>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</si>
  <si>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</si>
  <si>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</si>
  <si>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</si>
  <si>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</si>
  <si>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</si>
  <si>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</si>
  <si>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</si>
  <si>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</si>
  <si>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</si>
  <si>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</si>
  <si>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</si>
  <si>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</si>
  <si>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</si>
  <si>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</si>
  <si>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</si>
  <si>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</si>
  <si>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</si>
  <si>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</si>
  <si>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</si>
  <si>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</si>
  <si>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</si>
  <si>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</si>
  <si>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</si>
  <si>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</si>
  <si>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</si>
  <si>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</si>
  <si>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</si>
  <si>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</si>
  <si>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</si>
  <si>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</si>
  <si>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</si>
  <si>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</si>
  <si>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</si>
  <si>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</si>
  <si>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</si>
  <si>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</si>
  <si>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</si>
  <si>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</si>
  <si>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</si>
  <si>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</si>
  <si>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</si>
  <si>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</si>
  <si>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</si>
  <si>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</si>
  <si>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</si>
  <si>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</si>
  <si>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</si>
  <si>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</si>
  <si>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</si>
  <si>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</si>
  <si>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</si>
  <si>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</si>
  <si>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</si>
  <si>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</si>
  <si>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</si>
  <si>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</si>
  <si>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</si>
  <si>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</si>
  <si>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</si>
  <si>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</si>
  <si>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</si>
  <si>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</si>
  <si>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</si>
  <si>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</si>
  <si>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</si>
  <si>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</si>
  <si>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</si>
  <si>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</si>
  <si>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</si>
  <si>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</si>
  <si>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</si>
  <si>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</si>
  <si>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</si>
  <si>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</si>
  <si>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</si>
  <si>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</si>
  <si>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</si>
  <si>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</si>
  <si>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</si>
  <si>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</si>
  <si>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</si>
  <si>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</si>
  <si>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</si>
  <si>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</si>
  <si>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</si>
  <si>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</si>
  <si>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</si>
  <si>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</si>
  <si>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</si>
  <si>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</si>
  <si>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</si>
  <si>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</si>
  <si>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</si>
  <si>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</si>
  <si>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</si>
  <si>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</si>
  <si>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</si>
  <si>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</si>
  <si>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</si>
  <si>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</si>
  <si>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</si>
  <si>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</si>
  <si>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</si>
  <si>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</si>
  <si>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</si>
  <si>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</si>
  <si>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</si>
  <si>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</si>
  <si>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</si>
  <si>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</si>
  <si>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</si>
  <si>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</si>
  <si>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</si>
  <si>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</si>
  <si>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</si>
  <si>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</si>
  <si>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</si>
  <si>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</si>
  <si>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</si>
  <si>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</si>
  <si>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</si>
  <si>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</si>
  <si>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</si>
  <si>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</si>
  <si>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</si>
  <si>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</si>
  <si>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</si>
  <si>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</si>
  <si>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</si>
  <si>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</si>
  <si>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</si>
  <si>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</si>
  <si>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</si>
  <si>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</si>
  <si>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</si>
  <si>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</si>
  <si>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</si>
  <si>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</si>
  <si>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</si>
  <si>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</si>
  <si>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</si>
  <si>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</si>
  <si>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</si>
  <si>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</si>
  <si>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</si>
  <si>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</si>
  <si>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</si>
  <si>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</si>
  <si>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</si>
  <si>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</si>
  <si>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</si>
  <si>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</si>
  <si>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</si>
  <si>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</si>
  <si>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</si>
  <si>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</si>
  <si>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</si>
  <si>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</si>
  <si>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</si>
  <si>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</si>
  <si>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</si>
  <si>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</si>
  <si>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</si>
  <si>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</si>
  <si>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</si>
  <si>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</si>
  <si>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</si>
  <si>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</si>
  <si>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</si>
  <si>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</si>
  <si>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</si>
  <si>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</si>
  <si>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</si>
  <si>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</si>
  <si>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</si>
  <si>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</si>
  <si>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</si>
  <si>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</si>
  <si>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</si>
  <si>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</si>
  <si>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</si>
  <si>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</si>
  <si>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</si>
  <si>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</si>
  <si>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</si>
  <si>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</si>
  <si>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</si>
  <si>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</si>
  <si>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</si>
  <si>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</si>
  <si>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</si>
  <si>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</si>
  <si>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</si>
  <si>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</si>
  <si>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</si>
  <si>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</si>
  <si>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</si>
  <si>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</si>
  <si>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</si>
  <si>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</si>
  <si>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</si>
  <si>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</si>
  <si>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</si>
  <si>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</si>
  <si>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</si>
  <si>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</si>
  <si>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</si>
  <si>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</si>
  <si>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</si>
  <si>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</si>
  <si>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</si>
  <si>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</si>
  <si>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</si>
  <si>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</si>
  <si>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</si>
  <si>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</si>
  <si>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</si>
  <si>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</si>
  <si>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</si>
  <si>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</si>
  <si>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</si>
  <si>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</si>
  <si>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</si>
  <si>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</si>
  <si>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</si>
  <si>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</si>
  <si>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</si>
  <si>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</si>
  <si>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</si>
  <si>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</si>
  <si>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</si>
  <si>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</si>
  <si>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</si>
  <si>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</si>
  <si>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</si>
  <si>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</si>
  <si>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</si>
  <si>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</si>
  <si>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</si>
  <si>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</si>
  <si>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</si>
  <si>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</si>
  <si>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</si>
  <si>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</si>
  <si>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</si>
  <si>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</si>
  <si>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</si>
  <si>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</si>
  <si>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</si>
  <si>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</si>
  <si>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</si>
  <si>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</si>
  <si>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</si>
  <si>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</si>
  <si>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</si>
  <si>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</si>
  <si>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</si>
  <si>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</si>
  <si>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</si>
  <si>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</si>
  <si>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</si>
  <si>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</si>
  <si>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</si>
  <si>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</si>
  <si>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</si>
  <si>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</si>
  <si>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</si>
  <si>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</si>
  <si>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</si>
  <si>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</si>
  <si>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</si>
  <si>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</si>
  <si>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</si>
  <si>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</si>
  <si>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</si>
  <si>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</si>
  <si>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</si>
  <si>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</si>
  <si>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</si>
  <si>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</si>
  <si>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</si>
  <si>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</si>
  <si>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</si>
  <si>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</si>
  <si>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May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</si>
</sst>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5" fillId="0" borderId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42" fontId="36" fillId="0" borderId="0" xfId="0" applyNumberFormat="1" applyFont="1"/>
  </cellXfs>
  <cellStyles count="41">
    <cellStyle name="Normal" xfId="0" builtinId="0"/>
    <cellStyle name="Normal 2" xfId="4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NotAssigned"/>
      <sheetName val="931 Q1"/>
      <sheetName val="931 YTD"/>
      <sheetName val="FM download (2)"/>
      <sheetName val="Sheet1"/>
      <sheetName val="GAAP (2)"/>
      <sheetName val="Lead (2)"/>
      <sheetName val="NotAssigned (2)"/>
      <sheetName val="931 Q1 (2)"/>
      <sheetName val="APR YTD"/>
      <sheetName val="MAY YTD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-27245028.600000001</v>
          </cell>
          <cell r="D3">
            <v>-11943317.58</v>
          </cell>
          <cell r="E3">
            <v>42740765.409999996</v>
          </cell>
          <cell r="F3">
            <v>28031567.84</v>
          </cell>
          <cell r="G3">
            <v>14709197.57</v>
          </cell>
          <cell r="H3">
            <v>786539.24</v>
          </cell>
          <cell r="I3">
            <v>2765879.99</v>
          </cell>
          <cell r="K3">
            <v>3552419.23</v>
          </cell>
        </row>
        <row r="4">
          <cell r="A4" t="str">
            <v>ZW_OPERATING_INCOME</v>
          </cell>
          <cell r="B4" t="str">
            <v>WUTC Operating Incom</v>
          </cell>
          <cell r="C4">
            <v>-26306704.379999999</v>
          </cell>
          <cell r="D4">
            <v>-10494622.130000001</v>
          </cell>
          <cell r="E4">
            <v>26048893.43</v>
          </cell>
          <cell r="F4">
            <v>16973197.440000001</v>
          </cell>
          <cell r="G4">
            <v>9075695.9900000002</v>
          </cell>
          <cell r="H4">
            <v>-9333506.9399999995</v>
          </cell>
          <cell r="I4">
            <v>-1418926.14</v>
          </cell>
          <cell r="K4">
            <v>-10752433.08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-181026210.02000001</v>
          </cell>
          <cell r="D5">
            <v>-59871075.789999999</v>
          </cell>
          <cell r="H5">
            <v>-181026210.02000001</v>
          </cell>
          <cell r="I5">
            <v>-59871075.789999999</v>
          </cell>
          <cell r="K5">
            <v>-240897285.81</v>
          </cell>
        </row>
        <row r="6">
          <cell r="A6" t="str">
            <v>ZW_SALES_CUSTOMERS</v>
          </cell>
          <cell r="B6" t="str">
            <v>WUTC Sales to Custom</v>
          </cell>
          <cell r="C6">
            <v>-161547340.33000001</v>
          </cell>
          <cell r="D6">
            <v>-60207189.920000002</v>
          </cell>
          <cell r="H6">
            <v>-161547340.33000001</v>
          </cell>
          <cell r="I6">
            <v>-60207189.920000002</v>
          </cell>
          <cell r="K6">
            <v>-221754530.25</v>
          </cell>
        </row>
        <row r="7">
          <cell r="A7" t="str">
            <v>9440000</v>
          </cell>
          <cell r="B7" t="str">
            <v>El Residential Sales</v>
          </cell>
          <cell r="C7">
            <v>-87159560.129999995</v>
          </cell>
          <cell r="H7">
            <v>-87159560.129999995</v>
          </cell>
          <cell r="K7">
            <v>-87159560.129999995</v>
          </cell>
        </row>
        <row r="8">
          <cell r="A8" t="str">
            <v>9442000</v>
          </cell>
          <cell r="B8" t="str">
            <v>El Comm &amp; Ind Sales</v>
          </cell>
          <cell r="C8">
            <v>-72895235.370000005</v>
          </cell>
          <cell r="H8">
            <v>-72895235.370000005</v>
          </cell>
          <cell r="K8">
            <v>-72895235.370000005</v>
          </cell>
        </row>
        <row r="9">
          <cell r="A9" t="str">
            <v>9444000</v>
          </cell>
          <cell r="B9" t="str">
            <v>Publ St &amp; Hghwy Ltng</v>
          </cell>
          <cell r="C9">
            <v>-1492544.83</v>
          </cell>
          <cell r="H9">
            <v>-1492544.83</v>
          </cell>
          <cell r="K9">
            <v>-1492544.83</v>
          </cell>
        </row>
        <row r="10">
          <cell r="A10" t="str">
            <v>9480000</v>
          </cell>
          <cell r="B10" t="str">
            <v>Gs Residential Sales</v>
          </cell>
          <cell r="D10">
            <v>-39705308.609999999</v>
          </cell>
          <cell r="I10">
            <v>-39705308.609999999</v>
          </cell>
          <cell r="K10">
            <v>-39705308.609999999</v>
          </cell>
        </row>
        <row r="11">
          <cell r="A11" t="str">
            <v>9481000</v>
          </cell>
          <cell r="B11" t="str">
            <v>Gs Comm &amp; Ind Sales</v>
          </cell>
          <cell r="D11">
            <v>-18873532.27</v>
          </cell>
          <cell r="I11">
            <v>-18873532.27</v>
          </cell>
          <cell r="K11">
            <v>-18873532.27</v>
          </cell>
        </row>
        <row r="12">
          <cell r="A12" t="str">
            <v>9489300</v>
          </cell>
          <cell r="B12" t="str">
            <v>Rev fr Transp Oth</v>
          </cell>
          <cell r="D12">
            <v>-1628349.04</v>
          </cell>
          <cell r="I12">
            <v>-1628349.04</v>
          </cell>
          <cell r="K12">
            <v>-1628349.04</v>
          </cell>
        </row>
        <row r="13">
          <cell r="A13" t="str">
            <v>ZW_SALES_RESALE</v>
          </cell>
          <cell r="B13" t="str">
            <v>WUTC Sales for Resal</v>
          </cell>
          <cell r="C13">
            <v>-23406.13</v>
          </cell>
          <cell r="H13">
            <v>-23406.13</v>
          </cell>
          <cell r="K13">
            <v>-23406.13</v>
          </cell>
        </row>
        <row r="14">
          <cell r="A14" t="str">
            <v>9447030</v>
          </cell>
          <cell r="B14" t="str">
            <v>Elec Resale-Firm</v>
          </cell>
          <cell r="C14">
            <v>-23406.13</v>
          </cell>
          <cell r="H14">
            <v>-23406.13</v>
          </cell>
          <cell r="K14">
            <v>-23406.13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-15594347.279999999</v>
          </cell>
          <cell r="H15">
            <v>-15594347.279999999</v>
          </cell>
          <cell r="K15">
            <v>-15594347.279999999</v>
          </cell>
        </row>
        <row r="16">
          <cell r="A16" t="str">
            <v>9447010</v>
          </cell>
          <cell r="B16" t="str">
            <v>Elec Resale-Sales</v>
          </cell>
          <cell r="C16">
            <v>-6756854.7199999997</v>
          </cell>
          <cell r="H16">
            <v>-6756854.7199999997</v>
          </cell>
          <cell r="K16">
            <v>-6756854.7199999997</v>
          </cell>
        </row>
        <row r="17">
          <cell r="A17" t="str">
            <v>9447020</v>
          </cell>
          <cell r="B17" t="str">
            <v>Elec Resale-Purch</v>
          </cell>
          <cell r="C17">
            <v>-8837492.5600000005</v>
          </cell>
          <cell r="H17">
            <v>-8837492.5600000005</v>
          </cell>
          <cell r="K17">
            <v>-8837492.5600000005</v>
          </cell>
        </row>
        <row r="18">
          <cell r="A18" t="str">
            <v>ZW_OTHER_OPER_REV</v>
          </cell>
          <cell r="B18" t="str">
            <v>WUTC Other Operating</v>
          </cell>
          <cell r="C18">
            <v>-3861116.28</v>
          </cell>
          <cell r="D18">
            <v>336114.13</v>
          </cell>
          <cell r="H18">
            <v>-3861116.28</v>
          </cell>
          <cell r="I18">
            <v>336114.13</v>
          </cell>
          <cell r="K18">
            <v>-3525002.15</v>
          </cell>
        </row>
        <row r="19">
          <cell r="A19" t="str">
            <v>9449100</v>
          </cell>
          <cell r="B19" t="str">
            <v>Prov for Elec Rt Ref</v>
          </cell>
          <cell r="C19">
            <v>-83623.11</v>
          </cell>
          <cell r="H19">
            <v>-83623.11</v>
          </cell>
          <cell r="K19">
            <v>-83623.11</v>
          </cell>
        </row>
        <row r="20">
          <cell r="A20" t="str">
            <v>9450000</v>
          </cell>
          <cell r="B20" t="str">
            <v>Elec Forfeited Disc</v>
          </cell>
          <cell r="C20">
            <v>35.17</v>
          </cell>
          <cell r="H20">
            <v>35.17</v>
          </cell>
          <cell r="K20">
            <v>35.17</v>
          </cell>
        </row>
        <row r="21">
          <cell r="A21" t="str">
            <v>9451000</v>
          </cell>
          <cell r="B21" t="str">
            <v>Misc Elec Serv Rev</v>
          </cell>
          <cell r="C21">
            <v>-1100540.95</v>
          </cell>
          <cell r="H21">
            <v>-1100540.95</v>
          </cell>
          <cell r="K21">
            <v>-1100540.95</v>
          </cell>
        </row>
        <row r="22">
          <cell r="A22" t="str">
            <v>9454000</v>
          </cell>
          <cell r="B22" t="str">
            <v>Rent from Elec Prop</v>
          </cell>
          <cell r="C22">
            <v>-1446957.31</v>
          </cell>
          <cell r="H22">
            <v>-1446957.31</v>
          </cell>
          <cell r="K22">
            <v>-1446957.31</v>
          </cell>
        </row>
        <row r="23">
          <cell r="A23" t="str">
            <v>9456100</v>
          </cell>
          <cell r="B23" t="str">
            <v>Rev frm Transm Other</v>
          </cell>
          <cell r="C23">
            <v>-2246896.4900000002</v>
          </cell>
          <cell r="H23">
            <v>-2246896.4900000002</v>
          </cell>
          <cell r="K23">
            <v>-2246896.4900000002</v>
          </cell>
        </row>
        <row r="24">
          <cell r="A24" t="str">
            <v>9456020</v>
          </cell>
          <cell r="B24" t="str">
            <v>Oth Electr Revenues</v>
          </cell>
          <cell r="C24">
            <v>1016866.41</v>
          </cell>
          <cell r="H24">
            <v>1016866.41</v>
          </cell>
          <cell r="K24">
            <v>1016866.41</v>
          </cell>
        </row>
        <row r="25">
          <cell r="A25" t="str">
            <v>9487000</v>
          </cell>
          <cell r="B25" t="str">
            <v>Gas Forfeited Disc</v>
          </cell>
          <cell r="D25">
            <v>92.85</v>
          </cell>
          <cell r="I25">
            <v>92.85</v>
          </cell>
          <cell r="K25">
            <v>92.85</v>
          </cell>
        </row>
        <row r="26">
          <cell r="A26" t="str">
            <v>9488000</v>
          </cell>
          <cell r="B26" t="str">
            <v>Misc Gas Serv Rev</v>
          </cell>
          <cell r="D26">
            <v>-104237.9</v>
          </cell>
          <cell r="I26">
            <v>-104237.9</v>
          </cell>
          <cell r="K26">
            <v>-104237.9</v>
          </cell>
        </row>
        <row r="27">
          <cell r="A27" t="str">
            <v>9489400</v>
          </cell>
          <cell r="B27" t="str">
            <v>Rev frm Storing Gas</v>
          </cell>
          <cell r="D27">
            <v>-159438.82999999999</v>
          </cell>
          <cell r="I27">
            <v>-159438.82999999999</v>
          </cell>
          <cell r="K27">
            <v>-159438.82999999999</v>
          </cell>
        </row>
        <row r="28">
          <cell r="A28" t="str">
            <v>9493000</v>
          </cell>
          <cell r="B28" t="str">
            <v>Rent frm Gas Prop</v>
          </cell>
          <cell r="D28">
            <v>-356.51</v>
          </cell>
          <cell r="I28">
            <v>-356.51</v>
          </cell>
          <cell r="K28">
            <v>-356.51</v>
          </cell>
        </row>
        <row r="29">
          <cell r="A29" t="str">
            <v>9495000</v>
          </cell>
          <cell r="B29" t="str">
            <v>Other Gas Revenues</v>
          </cell>
          <cell r="D29">
            <v>633220.77</v>
          </cell>
          <cell r="I29">
            <v>633220.77</v>
          </cell>
          <cell r="K29">
            <v>633220.77</v>
          </cell>
        </row>
        <row r="30">
          <cell r="A30" t="str">
            <v>9496000</v>
          </cell>
          <cell r="B30" t="str">
            <v>Prov for Gas Rt Ref</v>
          </cell>
          <cell r="D30">
            <v>-33166.25</v>
          </cell>
          <cell r="I30">
            <v>-33166.25</v>
          </cell>
          <cell r="K30">
            <v>-33166.25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154719505.63999999</v>
          </cell>
          <cell r="D31">
            <v>49376453.659999996</v>
          </cell>
          <cell r="E31">
            <v>26048893.43</v>
          </cell>
          <cell r="F31">
            <v>16973197.440000001</v>
          </cell>
          <cell r="G31">
            <v>9075695.9900000002</v>
          </cell>
          <cell r="H31">
            <v>171692703.08000001</v>
          </cell>
          <cell r="I31">
            <v>58452149.649999999</v>
          </cell>
          <cell r="K31">
            <v>230144852.72999999</v>
          </cell>
        </row>
        <row r="32">
          <cell r="A32" t="str">
            <v>ZW_PRODUCTION_EXP</v>
          </cell>
          <cell r="B32" t="str">
            <v>WUTC Production Expe</v>
          </cell>
          <cell r="C32">
            <v>70128373.109999999</v>
          </cell>
          <cell r="D32">
            <v>20494437.199999999</v>
          </cell>
          <cell r="H32">
            <v>70128373.109999999</v>
          </cell>
          <cell r="I32">
            <v>20494437.199999999</v>
          </cell>
          <cell r="K32">
            <v>90622810.310000002</v>
          </cell>
        </row>
        <row r="33">
          <cell r="A33" t="str">
            <v>ZW_FUEL</v>
          </cell>
          <cell r="B33" t="str">
            <v>WUTC Fuel</v>
          </cell>
          <cell r="C33">
            <v>16162957.710000001</v>
          </cell>
          <cell r="H33">
            <v>16162957.710000001</v>
          </cell>
          <cell r="K33">
            <v>16162957.710000001</v>
          </cell>
        </row>
        <row r="34">
          <cell r="A34" t="str">
            <v>9501000</v>
          </cell>
          <cell r="B34" t="str">
            <v>Stm Op Fuel</v>
          </cell>
          <cell r="C34">
            <v>2457920.65</v>
          </cell>
          <cell r="H34">
            <v>2457920.65</v>
          </cell>
          <cell r="K34">
            <v>2457920.65</v>
          </cell>
        </row>
        <row r="35">
          <cell r="A35" t="str">
            <v>9547000</v>
          </cell>
          <cell r="B35" t="str">
            <v>Oth Pwr Op Fuel</v>
          </cell>
          <cell r="C35">
            <v>13705037.060000001</v>
          </cell>
          <cell r="H35">
            <v>13705037.060000001</v>
          </cell>
          <cell r="K35">
            <v>13705037.060000001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49260141.670000002</v>
          </cell>
          <cell r="D36">
            <v>20494437.199999999</v>
          </cell>
          <cell r="H36">
            <v>49260141.670000002</v>
          </cell>
          <cell r="I36">
            <v>20494437.199999999</v>
          </cell>
          <cell r="K36">
            <v>69754578.870000005</v>
          </cell>
        </row>
        <row r="37">
          <cell r="A37" t="str">
            <v>9555010</v>
          </cell>
          <cell r="B37" t="str">
            <v>Purch Pwr-Pur &amp; Int</v>
          </cell>
          <cell r="C37">
            <v>45550989.039999999</v>
          </cell>
          <cell r="H37">
            <v>45550989.039999999</v>
          </cell>
          <cell r="K37">
            <v>45550989.039999999</v>
          </cell>
        </row>
        <row r="38">
          <cell r="A38" t="str">
            <v>9557000</v>
          </cell>
          <cell r="B38" t="str">
            <v>Other Expenses</v>
          </cell>
          <cell r="C38">
            <v>3709152.63</v>
          </cell>
          <cell r="H38">
            <v>3709152.63</v>
          </cell>
          <cell r="K38">
            <v>3709152.63</v>
          </cell>
        </row>
        <row r="39">
          <cell r="A39" t="str">
            <v>9804000</v>
          </cell>
          <cell r="B39" t="str">
            <v>Nat Gas City G Purch</v>
          </cell>
          <cell r="D39">
            <v>35904535.729999997</v>
          </cell>
          <cell r="I39">
            <v>35904535.729999997</v>
          </cell>
          <cell r="K39">
            <v>35904535.729999997</v>
          </cell>
        </row>
        <row r="40">
          <cell r="A40" t="str">
            <v>9805100</v>
          </cell>
          <cell r="B40" t="str">
            <v>Purch Gas Cost Adj</v>
          </cell>
          <cell r="D40">
            <v>-2757158.03</v>
          </cell>
          <cell r="I40">
            <v>-2757158.03</v>
          </cell>
          <cell r="K40">
            <v>-2757158.03</v>
          </cell>
        </row>
        <row r="41">
          <cell r="A41" t="str">
            <v>9808100</v>
          </cell>
          <cell r="B41" t="str">
            <v>Gas Withd fr Storage</v>
          </cell>
          <cell r="D41">
            <v>541192.9</v>
          </cell>
          <cell r="I41">
            <v>541192.9</v>
          </cell>
          <cell r="K41">
            <v>541192.9</v>
          </cell>
        </row>
        <row r="42">
          <cell r="A42" t="str">
            <v>9808200</v>
          </cell>
          <cell r="B42" t="str">
            <v>Gas Deliv to Storage</v>
          </cell>
          <cell r="D42">
            <v>-13194133.4</v>
          </cell>
          <cell r="I42">
            <v>-13194133.4</v>
          </cell>
          <cell r="K42">
            <v>-13194133.4</v>
          </cell>
        </row>
        <row r="43">
          <cell r="A43" t="str">
            <v>ZW_WHEELING</v>
          </cell>
          <cell r="B43" t="str">
            <v>WUTC Wheeling</v>
          </cell>
          <cell r="C43">
            <v>10399038.560000001</v>
          </cell>
          <cell r="H43">
            <v>10399038.560000001</v>
          </cell>
          <cell r="K43">
            <v>10399038.560000001</v>
          </cell>
        </row>
        <row r="44">
          <cell r="A44" t="str">
            <v>9565000</v>
          </cell>
          <cell r="B44" t="str">
            <v>Trm Op Electr by Oth</v>
          </cell>
          <cell r="C44">
            <v>10399038.560000001</v>
          </cell>
          <cell r="H44">
            <v>10399038.560000001</v>
          </cell>
          <cell r="K44">
            <v>10399038.560000001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-5693764.8300000001</v>
          </cell>
          <cell r="H45">
            <v>-5693764.8300000001</v>
          </cell>
          <cell r="K45">
            <v>-5693764.8300000001</v>
          </cell>
        </row>
        <row r="46">
          <cell r="A46" t="str">
            <v>9555020</v>
          </cell>
          <cell r="B46" t="str">
            <v>Purch Pwr-Res Exch</v>
          </cell>
          <cell r="C46">
            <v>-5693764.8300000001</v>
          </cell>
          <cell r="H46">
            <v>-5693764.8300000001</v>
          </cell>
          <cell r="K46">
            <v>-5693764.8300000001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32406981.780000001</v>
          </cell>
          <cell r="D47">
            <v>10086343.6</v>
          </cell>
          <cell r="E47">
            <v>13639808.439999999</v>
          </cell>
          <cell r="F47">
            <v>8760359.2799999993</v>
          </cell>
          <cell r="G47">
            <v>4879449.16</v>
          </cell>
          <cell r="H47">
            <v>41167341.060000002</v>
          </cell>
          <cell r="I47">
            <v>14965792.76</v>
          </cell>
          <cell r="K47">
            <v>56133133.82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8599560.25</v>
          </cell>
          <cell r="D48">
            <v>744146.99</v>
          </cell>
          <cell r="H48">
            <v>8599560.25</v>
          </cell>
          <cell r="I48">
            <v>744146.99</v>
          </cell>
          <cell r="K48">
            <v>9343707.2400000002</v>
          </cell>
        </row>
        <row r="49">
          <cell r="A49" t="str">
            <v>9500000</v>
          </cell>
          <cell r="B49" t="str">
            <v>Stm Op Supv &amp; Eng</v>
          </cell>
          <cell r="C49">
            <v>104602.09</v>
          </cell>
          <cell r="H49">
            <v>104602.09</v>
          </cell>
          <cell r="K49">
            <v>104602.09</v>
          </cell>
        </row>
        <row r="50">
          <cell r="A50" t="str">
            <v>9502000</v>
          </cell>
          <cell r="B50" t="str">
            <v>Stm Op Steam Exp</v>
          </cell>
          <cell r="C50">
            <v>564600.79</v>
          </cell>
          <cell r="H50">
            <v>564600.79</v>
          </cell>
          <cell r="K50">
            <v>564600.79</v>
          </cell>
        </row>
        <row r="51">
          <cell r="A51" t="str">
            <v>9505000</v>
          </cell>
          <cell r="B51" t="str">
            <v>Stm Op Electric Exp</v>
          </cell>
          <cell r="C51">
            <v>68902.990000000005</v>
          </cell>
          <cell r="H51">
            <v>68902.990000000005</v>
          </cell>
          <cell r="K51">
            <v>68902.990000000005</v>
          </cell>
        </row>
        <row r="52">
          <cell r="A52" t="str">
            <v>9506000</v>
          </cell>
          <cell r="B52" t="str">
            <v>Stm Op Misc Pwr Exp</v>
          </cell>
          <cell r="C52">
            <v>674154.77</v>
          </cell>
          <cell r="H52">
            <v>674154.77</v>
          </cell>
          <cell r="K52">
            <v>674154.77</v>
          </cell>
        </row>
        <row r="53">
          <cell r="A53" t="str">
            <v>9510000</v>
          </cell>
          <cell r="B53" t="str">
            <v>Stm Mn Supv &amp; Eng</v>
          </cell>
          <cell r="C53">
            <v>127341.28</v>
          </cell>
          <cell r="H53">
            <v>127341.28</v>
          </cell>
          <cell r="K53">
            <v>127341.28</v>
          </cell>
        </row>
        <row r="54">
          <cell r="A54" t="str">
            <v>9511000</v>
          </cell>
          <cell r="B54" t="str">
            <v>Stm Mn Structures</v>
          </cell>
          <cell r="C54">
            <v>71469.850000000006</v>
          </cell>
          <cell r="H54">
            <v>71469.850000000006</v>
          </cell>
          <cell r="K54">
            <v>71469.850000000006</v>
          </cell>
        </row>
        <row r="55">
          <cell r="A55" t="str">
            <v>9512000</v>
          </cell>
          <cell r="B55" t="str">
            <v>Stm Mn Boiler Plant</v>
          </cell>
          <cell r="C55">
            <v>1564946.11</v>
          </cell>
          <cell r="H55">
            <v>1564946.11</v>
          </cell>
          <cell r="K55">
            <v>1564946.11</v>
          </cell>
        </row>
        <row r="56">
          <cell r="A56" t="str">
            <v>9513000</v>
          </cell>
          <cell r="B56" t="str">
            <v>Stm Mn Electr Plant</v>
          </cell>
          <cell r="C56">
            <v>1245194.44</v>
          </cell>
          <cell r="H56">
            <v>1245194.44</v>
          </cell>
          <cell r="K56">
            <v>1245194.44</v>
          </cell>
        </row>
        <row r="57">
          <cell r="A57" t="str">
            <v>9514000</v>
          </cell>
          <cell r="B57" t="str">
            <v>Stm Mn Misc Plt Exp</v>
          </cell>
          <cell r="C57">
            <v>153640.03</v>
          </cell>
          <cell r="H57">
            <v>153640.03</v>
          </cell>
          <cell r="K57">
            <v>153640.03</v>
          </cell>
        </row>
        <row r="58">
          <cell r="A58" t="str">
            <v>9535000</v>
          </cell>
          <cell r="B58" t="str">
            <v>Hyd Op Supv &amp; Eng</v>
          </cell>
          <cell r="C58">
            <v>138568.66</v>
          </cell>
          <cell r="H58">
            <v>138568.66</v>
          </cell>
          <cell r="K58">
            <v>138568.66</v>
          </cell>
        </row>
        <row r="59">
          <cell r="A59" t="str">
            <v>9537000</v>
          </cell>
          <cell r="B59" t="str">
            <v>Hyd Op Hydraulic Exp</v>
          </cell>
          <cell r="C59">
            <v>272044.51</v>
          </cell>
          <cell r="H59">
            <v>272044.51</v>
          </cell>
          <cell r="K59">
            <v>272044.51</v>
          </cell>
        </row>
        <row r="60">
          <cell r="A60" t="str">
            <v>9538000</v>
          </cell>
          <cell r="B60" t="str">
            <v>Hyd Op Electric Exp</v>
          </cell>
          <cell r="C60">
            <v>17440.03</v>
          </cell>
          <cell r="H60">
            <v>17440.03</v>
          </cell>
          <cell r="K60">
            <v>17440.03</v>
          </cell>
        </row>
        <row r="61">
          <cell r="A61" t="str">
            <v>9539000</v>
          </cell>
          <cell r="B61" t="str">
            <v>Hyd Op Misc Pwr Exp</v>
          </cell>
          <cell r="C61">
            <v>162190.32999999999</v>
          </cell>
          <cell r="H61">
            <v>162190.32999999999</v>
          </cell>
          <cell r="K61">
            <v>162190.32999999999</v>
          </cell>
        </row>
        <row r="62">
          <cell r="A62" t="str">
            <v>9541000</v>
          </cell>
          <cell r="B62" t="str">
            <v>Hyd Mn Supv &amp; Eng</v>
          </cell>
          <cell r="C62">
            <v>7822.84</v>
          </cell>
          <cell r="H62">
            <v>7822.84</v>
          </cell>
          <cell r="K62">
            <v>7822.84</v>
          </cell>
        </row>
        <row r="63">
          <cell r="A63" t="str">
            <v>9542000</v>
          </cell>
          <cell r="B63" t="str">
            <v>Hyd Mn Structures</v>
          </cell>
          <cell r="C63">
            <v>12031.01</v>
          </cell>
          <cell r="H63">
            <v>12031.01</v>
          </cell>
          <cell r="K63">
            <v>12031.01</v>
          </cell>
        </row>
        <row r="64">
          <cell r="A64" t="str">
            <v>9543000</v>
          </cell>
          <cell r="B64" t="str">
            <v>Hyd Mn Resv Dams</v>
          </cell>
          <cell r="C64">
            <v>18229.18</v>
          </cell>
          <cell r="H64">
            <v>18229.18</v>
          </cell>
          <cell r="K64">
            <v>18229.18</v>
          </cell>
        </row>
        <row r="65">
          <cell r="A65" t="str">
            <v>9544000</v>
          </cell>
          <cell r="B65" t="str">
            <v>Hyd Mn Electr Plant</v>
          </cell>
          <cell r="C65">
            <v>63311.01</v>
          </cell>
          <cell r="H65">
            <v>63311.01</v>
          </cell>
          <cell r="K65">
            <v>63311.01</v>
          </cell>
        </row>
        <row r="66">
          <cell r="A66" t="str">
            <v>9545000</v>
          </cell>
          <cell r="B66" t="str">
            <v>Hyd Mn Misc Plt Exp</v>
          </cell>
          <cell r="C66">
            <v>161866.18</v>
          </cell>
          <cell r="H66">
            <v>161866.18</v>
          </cell>
          <cell r="K66">
            <v>161866.18</v>
          </cell>
        </row>
        <row r="67">
          <cell r="A67" t="str">
            <v>9546000</v>
          </cell>
          <cell r="B67" t="str">
            <v>Oth Pwr Op Sup &amp; Eng</v>
          </cell>
          <cell r="C67">
            <v>332640.78000000003</v>
          </cell>
          <cell r="H67">
            <v>332640.78000000003</v>
          </cell>
          <cell r="K67">
            <v>332640.78000000003</v>
          </cell>
        </row>
        <row r="68">
          <cell r="A68" t="str">
            <v>9548000</v>
          </cell>
          <cell r="B68" t="str">
            <v>Oth Pwr Op Gen Exp</v>
          </cell>
          <cell r="C68">
            <v>1129329.07</v>
          </cell>
          <cell r="H68">
            <v>1129329.07</v>
          </cell>
          <cell r="K68">
            <v>1129329.07</v>
          </cell>
        </row>
        <row r="69">
          <cell r="A69" t="str">
            <v>9549000</v>
          </cell>
          <cell r="B69" t="str">
            <v>Oth Pwr Op Misc Exp</v>
          </cell>
          <cell r="C69">
            <v>282236.78999999998</v>
          </cell>
          <cell r="H69">
            <v>282236.78999999998</v>
          </cell>
          <cell r="K69">
            <v>282236.78999999998</v>
          </cell>
        </row>
        <row r="70">
          <cell r="A70" t="str">
            <v>9550000</v>
          </cell>
          <cell r="B70" t="str">
            <v>Oth Pwr Op Rents</v>
          </cell>
          <cell r="C70">
            <v>772771.73</v>
          </cell>
          <cell r="H70">
            <v>772771.73</v>
          </cell>
          <cell r="K70">
            <v>772771.73</v>
          </cell>
        </row>
        <row r="71">
          <cell r="A71" t="str">
            <v>9551000</v>
          </cell>
          <cell r="B71" t="str">
            <v>Oth Pwr Mn Sup &amp; Eng</v>
          </cell>
          <cell r="C71">
            <v>39622.32</v>
          </cell>
          <cell r="H71">
            <v>39622.32</v>
          </cell>
          <cell r="K71">
            <v>39622.32</v>
          </cell>
        </row>
        <row r="72">
          <cell r="A72" t="str">
            <v>9552000</v>
          </cell>
          <cell r="B72" t="str">
            <v>Oth Pwr Mn Structure</v>
          </cell>
          <cell r="C72">
            <v>29633.63</v>
          </cell>
          <cell r="H72">
            <v>29633.63</v>
          </cell>
          <cell r="K72">
            <v>29633.63</v>
          </cell>
        </row>
        <row r="73">
          <cell r="A73" t="str">
            <v>9553000</v>
          </cell>
          <cell r="B73" t="str">
            <v>Oth Pwr Mn Equipment</v>
          </cell>
          <cell r="C73">
            <v>359102.2</v>
          </cell>
          <cell r="H73">
            <v>359102.2</v>
          </cell>
          <cell r="K73">
            <v>359102.2</v>
          </cell>
        </row>
        <row r="74">
          <cell r="A74" t="str">
            <v>9554000</v>
          </cell>
          <cell r="B74" t="str">
            <v>Oth Pwr Mn Misc Exp</v>
          </cell>
          <cell r="C74">
            <v>225867.63</v>
          </cell>
          <cell r="H74">
            <v>225867.63</v>
          </cell>
          <cell r="K74">
            <v>225867.63</v>
          </cell>
        </row>
        <row r="75">
          <cell r="A75" t="str">
            <v>9717000</v>
          </cell>
          <cell r="B75" t="str">
            <v>Mfd Op Liq Petro Exp</v>
          </cell>
          <cell r="D75">
            <v>21527.56</v>
          </cell>
          <cell r="I75">
            <v>21527.56</v>
          </cell>
          <cell r="K75">
            <v>21527.56</v>
          </cell>
        </row>
        <row r="76">
          <cell r="A76" t="str">
            <v>9807500</v>
          </cell>
          <cell r="B76" t="str">
            <v>Oth Purch Gas Exp</v>
          </cell>
          <cell r="D76">
            <v>195452.24</v>
          </cell>
          <cell r="I76">
            <v>195452.24</v>
          </cell>
          <cell r="K76">
            <v>195452.24</v>
          </cell>
        </row>
        <row r="77">
          <cell r="A77" t="str">
            <v>9812000</v>
          </cell>
          <cell r="B77" t="str">
            <v>Gas Used fr Oth Util</v>
          </cell>
          <cell r="D77">
            <v>-1014.19</v>
          </cell>
          <cell r="I77">
            <v>-1014.19</v>
          </cell>
          <cell r="K77">
            <v>-1014.19</v>
          </cell>
        </row>
        <row r="78">
          <cell r="A78" t="str">
            <v>9813000</v>
          </cell>
          <cell r="B78" t="str">
            <v>Oth Gas Supply Exp</v>
          </cell>
          <cell r="D78">
            <v>50361.37</v>
          </cell>
          <cell r="I78">
            <v>50361.37</v>
          </cell>
          <cell r="K78">
            <v>50361.37</v>
          </cell>
        </row>
        <row r="79">
          <cell r="A79" t="str">
            <v>9814000</v>
          </cell>
          <cell r="B79" t="str">
            <v>UGS Op Supv &amp; Eng</v>
          </cell>
          <cell r="D79">
            <v>12997.08</v>
          </cell>
          <cell r="I79">
            <v>12997.08</v>
          </cell>
          <cell r="K79">
            <v>12997.08</v>
          </cell>
        </row>
        <row r="80">
          <cell r="A80" t="str">
            <v>9816000</v>
          </cell>
          <cell r="B80" t="str">
            <v>UGS Op Wells Expense</v>
          </cell>
          <cell r="D80">
            <v>1833.7</v>
          </cell>
          <cell r="I80">
            <v>1833.7</v>
          </cell>
          <cell r="K80">
            <v>1833.7</v>
          </cell>
        </row>
        <row r="81">
          <cell r="A81" t="str">
            <v>9817000</v>
          </cell>
          <cell r="B81" t="str">
            <v>UGS Op Lines Expesne</v>
          </cell>
          <cell r="D81">
            <v>450.05</v>
          </cell>
          <cell r="I81">
            <v>450.05</v>
          </cell>
          <cell r="K81">
            <v>450.05</v>
          </cell>
        </row>
        <row r="82">
          <cell r="A82" t="str">
            <v>9818000</v>
          </cell>
          <cell r="B82" t="str">
            <v>UGS Op Compr Stn Exp</v>
          </cell>
          <cell r="D82">
            <v>29138.16</v>
          </cell>
          <cell r="I82">
            <v>29138.16</v>
          </cell>
          <cell r="K82">
            <v>29138.16</v>
          </cell>
        </row>
        <row r="83">
          <cell r="A83" t="str">
            <v>9820000</v>
          </cell>
          <cell r="B83" t="str">
            <v>UGS Op Mea &amp; Reg Exp</v>
          </cell>
          <cell r="D83">
            <v>1369.57</v>
          </cell>
          <cell r="I83">
            <v>1369.57</v>
          </cell>
          <cell r="K83">
            <v>1369.57</v>
          </cell>
        </row>
        <row r="84">
          <cell r="A84" t="str">
            <v>9824000</v>
          </cell>
          <cell r="B84" t="str">
            <v>UGS Op Other Expense</v>
          </cell>
          <cell r="D84">
            <v>13966.6</v>
          </cell>
          <cell r="I84">
            <v>13966.6</v>
          </cell>
          <cell r="K84">
            <v>13966.6</v>
          </cell>
        </row>
        <row r="85">
          <cell r="A85" t="str">
            <v>9830000</v>
          </cell>
          <cell r="B85" t="str">
            <v>UGS Mn Supv &amp; Eng</v>
          </cell>
          <cell r="D85">
            <v>11994.01</v>
          </cell>
          <cell r="I85">
            <v>11994.01</v>
          </cell>
          <cell r="K85">
            <v>11994.01</v>
          </cell>
        </row>
        <row r="86">
          <cell r="A86" t="str">
            <v>9831000</v>
          </cell>
          <cell r="B86" t="str">
            <v>UGS Mn Stuctures</v>
          </cell>
          <cell r="D86">
            <v>1717.28</v>
          </cell>
          <cell r="I86">
            <v>1717.28</v>
          </cell>
          <cell r="K86">
            <v>1717.28</v>
          </cell>
        </row>
        <row r="87">
          <cell r="A87" t="str">
            <v>9832000</v>
          </cell>
          <cell r="B87" t="str">
            <v>UGS Mn Reserv &amp; Well</v>
          </cell>
          <cell r="D87">
            <v>278157.57</v>
          </cell>
          <cell r="I87">
            <v>278157.57</v>
          </cell>
          <cell r="K87">
            <v>278157.57</v>
          </cell>
        </row>
        <row r="88">
          <cell r="A88" t="str">
            <v>9834000</v>
          </cell>
          <cell r="B88" t="str">
            <v>UGS Mn Compr Stn Eq</v>
          </cell>
          <cell r="D88">
            <v>58232.47</v>
          </cell>
          <cell r="I88">
            <v>58232.47</v>
          </cell>
          <cell r="K88">
            <v>58232.47</v>
          </cell>
        </row>
        <row r="89">
          <cell r="A89" t="str">
            <v>9836000</v>
          </cell>
          <cell r="B89" t="str">
            <v>UGS Mn Purificat Equ</v>
          </cell>
          <cell r="D89">
            <v>529.14</v>
          </cell>
          <cell r="I89">
            <v>529.14</v>
          </cell>
          <cell r="K89">
            <v>529.14</v>
          </cell>
        </row>
        <row r="90">
          <cell r="A90" t="str">
            <v>9837000</v>
          </cell>
          <cell r="B90" t="str">
            <v>UGS Mn Oth Equipment</v>
          </cell>
          <cell r="D90">
            <v>40.4</v>
          </cell>
          <cell r="I90">
            <v>40.4</v>
          </cell>
          <cell r="K90">
            <v>40.4</v>
          </cell>
        </row>
        <row r="91">
          <cell r="A91" t="str">
            <v>9841000</v>
          </cell>
          <cell r="B91" t="str">
            <v>OS Op Labor &amp; Exp</v>
          </cell>
          <cell r="D91">
            <v>69286.2</v>
          </cell>
          <cell r="I91">
            <v>69286.2</v>
          </cell>
          <cell r="K91">
            <v>69286.2</v>
          </cell>
        </row>
        <row r="92">
          <cell r="A92" t="str">
            <v>9844100</v>
          </cell>
          <cell r="B92" t="str">
            <v>LNG Op Supv &amp; Eng</v>
          </cell>
          <cell r="D92">
            <v>-1892.22</v>
          </cell>
          <cell r="I92">
            <v>-1892.22</v>
          </cell>
          <cell r="K92">
            <v>-1892.22</v>
          </cell>
        </row>
        <row r="93">
          <cell r="A93" t="str">
            <v>ZW_TRANSMISSION_EXP</v>
          </cell>
          <cell r="B93" t="str">
            <v>WUTC Transmission Ex</v>
          </cell>
          <cell r="C93">
            <v>1875074.68</v>
          </cell>
          <cell r="H93">
            <v>1875074.68</v>
          </cell>
          <cell r="K93">
            <v>1875074.68</v>
          </cell>
        </row>
        <row r="94">
          <cell r="A94" t="str">
            <v>9560000</v>
          </cell>
          <cell r="B94" t="str">
            <v>Transm Op Supv &amp; Eng</v>
          </cell>
          <cell r="C94">
            <v>213614.7</v>
          </cell>
          <cell r="H94">
            <v>213614.7</v>
          </cell>
          <cell r="K94">
            <v>213614.7</v>
          </cell>
        </row>
        <row r="95">
          <cell r="A95" t="str">
            <v>9561100</v>
          </cell>
          <cell r="B95" t="str">
            <v>Load Disp-Reliabilit</v>
          </cell>
          <cell r="C95">
            <v>3782.04</v>
          </cell>
          <cell r="H95">
            <v>3782.04</v>
          </cell>
          <cell r="K95">
            <v>3782.04</v>
          </cell>
        </row>
        <row r="96">
          <cell r="A96" t="str">
            <v>9561200</v>
          </cell>
          <cell r="B96" t="str">
            <v>Load Disp-Monit &amp; Op</v>
          </cell>
          <cell r="C96">
            <v>191519.76</v>
          </cell>
          <cell r="H96">
            <v>191519.76</v>
          </cell>
          <cell r="K96">
            <v>191519.76</v>
          </cell>
        </row>
        <row r="97">
          <cell r="A97" t="str">
            <v>9561300</v>
          </cell>
          <cell r="B97" t="str">
            <v>Load Disp-Transm Svc</v>
          </cell>
          <cell r="C97">
            <v>82157.52</v>
          </cell>
          <cell r="H97">
            <v>82157.52</v>
          </cell>
          <cell r="K97">
            <v>82157.52</v>
          </cell>
        </row>
        <row r="98">
          <cell r="A98" t="str">
            <v>9561500</v>
          </cell>
          <cell r="B98" t="str">
            <v>Reliab Plng &amp; Stndrd</v>
          </cell>
          <cell r="C98">
            <v>150345.17000000001</v>
          </cell>
          <cell r="H98">
            <v>150345.17000000001</v>
          </cell>
          <cell r="K98">
            <v>150345.17000000001</v>
          </cell>
        </row>
        <row r="99">
          <cell r="A99" t="str">
            <v>9561700</v>
          </cell>
          <cell r="B99" t="str">
            <v>Gen Interconn Study</v>
          </cell>
          <cell r="C99">
            <v>106731.27</v>
          </cell>
          <cell r="H99">
            <v>106731.27</v>
          </cell>
          <cell r="K99">
            <v>106731.27</v>
          </cell>
        </row>
        <row r="100">
          <cell r="A100" t="str">
            <v>9561800</v>
          </cell>
          <cell r="B100" t="str">
            <v>Reliab Plng &amp; SD Svc</v>
          </cell>
          <cell r="C100">
            <v>7850.19</v>
          </cell>
          <cell r="H100">
            <v>7850.19</v>
          </cell>
          <cell r="K100">
            <v>7850.19</v>
          </cell>
        </row>
        <row r="101">
          <cell r="A101" t="str">
            <v>9562000</v>
          </cell>
          <cell r="B101" t="str">
            <v>Trm Op Station Exp</v>
          </cell>
          <cell r="C101">
            <v>199277.34</v>
          </cell>
          <cell r="H101">
            <v>199277.34</v>
          </cell>
          <cell r="K101">
            <v>199277.34</v>
          </cell>
        </row>
        <row r="102">
          <cell r="A102" t="str">
            <v>9563000</v>
          </cell>
          <cell r="B102" t="str">
            <v>Trm Op Ovhd Line Exp</v>
          </cell>
          <cell r="C102">
            <v>20587.12</v>
          </cell>
          <cell r="H102">
            <v>20587.12</v>
          </cell>
          <cell r="K102">
            <v>20587.12</v>
          </cell>
        </row>
        <row r="103">
          <cell r="A103" t="str">
            <v>9566000</v>
          </cell>
          <cell r="B103" t="str">
            <v>Trm Op Misc Expenses</v>
          </cell>
          <cell r="C103">
            <v>216876.13</v>
          </cell>
          <cell r="H103">
            <v>216876.13</v>
          </cell>
          <cell r="K103">
            <v>216876.13</v>
          </cell>
        </row>
        <row r="104">
          <cell r="A104" t="str">
            <v>9567000</v>
          </cell>
          <cell r="B104" t="str">
            <v>Trm Op Rents</v>
          </cell>
          <cell r="C104">
            <v>25210.1</v>
          </cell>
          <cell r="H104">
            <v>25210.1</v>
          </cell>
          <cell r="K104">
            <v>25210.1</v>
          </cell>
        </row>
        <row r="105">
          <cell r="A105" t="str">
            <v>9568000</v>
          </cell>
          <cell r="B105" t="str">
            <v>Trm Mn Supv &amp; Eng</v>
          </cell>
          <cell r="C105">
            <v>2228.98</v>
          </cell>
          <cell r="H105">
            <v>2228.98</v>
          </cell>
          <cell r="K105">
            <v>2228.98</v>
          </cell>
        </row>
        <row r="106">
          <cell r="A106" t="str">
            <v>9569000</v>
          </cell>
          <cell r="B106" t="str">
            <v>Trm Mn Structures</v>
          </cell>
          <cell r="C106">
            <v>123.39</v>
          </cell>
          <cell r="H106">
            <v>123.39</v>
          </cell>
          <cell r="K106">
            <v>123.39</v>
          </cell>
        </row>
        <row r="107">
          <cell r="A107" t="str">
            <v>9569200</v>
          </cell>
          <cell r="B107" t="str">
            <v>Trm Mn Comp Software</v>
          </cell>
          <cell r="C107">
            <v>282.63</v>
          </cell>
          <cell r="H107">
            <v>282.63</v>
          </cell>
          <cell r="K107">
            <v>282.63</v>
          </cell>
        </row>
        <row r="108">
          <cell r="A108" t="str">
            <v>9570000</v>
          </cell>
          <cell r="B108" t="str">
            <v>Trm Mn Station Equip</v>
          </cell>
          <cell r="C108">
            <v>223176.32000000001</v>
          </cell>
          <cell r="H108">
            <v>223176.32000000001</v>
          </cell>
          <cell r="K108">
            <v>223176.32000000001</v>
          </cell>
        </row>
        <row r="109">
          <cell r="A109" t="str">
            <v>9571000</v>
          </cell>
          <cell r="B109" t="str">
            <v>Trm Mn Ovhd Lines</v>
          </cell>
          <cell r="C109">
            <v>425463.26</v>
          </cell>
          <cell r="H109">
            <v>425463.26</v>
          </cell>
          <cell r="K109">
            <v>425463.26</v>
          </cell>
        </row>
        <row r="110">
          <cell r="A110" t="str">
            <v>9573000</v>
          </cell>
          <cell r="B110" t="str">
            <v>Trm Mn Misc Transm</v>
          </cell>
          <cell r="C110">
            <v>5848.76</v>
          </cell>
          <cell r="H110">
            <v>5848.76</v>
          </cell>
          <cell r="K110">
            <v>5848.76</v>
          </cell>
        </row>
        <row r="111">
          <cell r="A111" t="str">
            <v>ZW_DISTRIBUTION_EXP</v>
          </cell>
          <cell r="B111" t="str">
            <v>WUTC Distribution Ex</v>
          </cell>
          <cell r="C111">
            <v>6402997.3700000001</v>
          </cell>
          <cell r="D111">
            <v>5836148.3399999999</v>
          </cell>
          <cell r="H111">
            <v>6402997.3700000001</v>
          </cell>
          <cell r="I111">
            <v>5836148.3399999999</v>
          </cell>
          <cell r="K111">
            <v>12239145.710000001</v>
          </cell>
        </row>
        <row r="112">
          <cell r="A112" t="str">
            <v>9580000</v>
          </cell>
          <cell r="B112" t="str">
            <v>Dis Op Supv &amp; Eng</v>
          </cell>
          <cell r="C112">
            <v>182226.2</v>
          </cell>
          <cell r="H112">
            <v>182226.2</v>
          </cell>
          <cell r="K112">
            <v>182226.2</v>
          </cell>
        </row>
        <row r="113">
          <cell r="A113" t="str">
            <v>9581000</v>
          </cell>
          <cell r="B113" t="str">
            <v>Dis Op Load Dispatch</v>
          </cell>
          <cell r="C113">
            <v>144319.87</v>
          </cell>
          <cell r="H113">
            <v>144319.87</v>
          </cell>
          <cell r="K113">
            <v>144319.87</v>
          </cell>
        </row>
        <row r="114">
          <cell r="A114" t="str">
            <v>9582000</v>
          </cell>
          <cell r="B114" t="str">
            <v>Dis Op Station Exp</v>
          </cell>
          <cell r="C114">
            <v>161320.16</v>
          </cell>
          <cell r="H114">
            <v>161320.16</v>
          </cell>
          <cell r="K114">
            <v>161320.16</v>
          </cell>
        </row>
        <row r="115">
          <cell r="A115" t="str">
            <v>9583000</v>
          </cell>
          <cell r="B115" t="str">
            <v>Dis Op Ovhd Line Exp</v>
          </cell>
          <cell r="C115">
            <v>210686.58</v>
          </cell>
          <cell r="H115">
            <v>210686.58</v>
          </cell>
          <cell r="K115">
            <v>210686.58</v>
          </cell>
        </row>
        <row r="116">
          <cell r="A116" t="str">
            <v>9584000</v>
          </cell>
          <cell r="B116" t="str">
            <v>Dis Op Undg Line Exp</v>
          </cell>
          <cell r="C116">
            <v>476087.46</v>
          </cell>
          <cell r="H116">
            <v>476087.46</v>
          </cell>
          <cell r="K116">
            <v>476087.46</v>
          </cell>
        </row>
        <row r="117">
          <cell r="A117" t="str">
            <v>9586000</v>
          </cell>
          <cell r="B117" t="str">
            <v>Dis Op Meter Exp</v>
          </cell>
          <cell r="C117">
            <v>182546.22</v>
          </cell>
          <cell r="H117">
            <v>182546.22</v>
          </cell>
          <cell r="K117">
            <v>182546.22</v>
          </cell>
        </row>
        <row r="118">
          <cell r="A118" t="str">
            <v>9587000</v>
          </cell>
          <cell r="B118" t="str">
            <v>Dis Op Cust Install</v>
          </cell>
          <cell r="C118">
            <v>313698.39</v>
          </cell>
          <cell r="H118">
            <v>313698.39</v>
          </cell>
          <cell r="K118">
            <v>313698.39</v>
          </cell>
        </row>
        <row r="119">
          <cell r="A119" t="str">
            <v>9588000</v>
          </cell>
          <cell r="B119" t="str">
            <v>Dis Op Misc Expenses</v>
          </cell>
          <cell r="C119">
            <v>595711.56999999995</v>
          </cell>
          <cell r="H119">
            <v>595711.56999999995</v>
          </cell>
          <cell r="K119">
            <v>595711.56999999995</v>
          </cell>
        </row>
        <row r="120">
          <cell r="A120" t="str">
            <v>9589000</v>
          </cell>
          <cell r="B120" t="str">
            <v>Dis Op Rents</v>
          </cell>
          <cell r="C120">
            <v>97527.37</v>
          </cell>
          <cell r="H120">
            <v>97527.37</v>
          </cell>
          <cell r="K120">
            <v>97527.37</v>
          </cell>
        </row>
        <row r="121">
          <cell r="A121" t="str">
            <v>9590000</v>
          </cell>
          <cell r="B121" t="str">
            <v>Dis Mn Supv &amp; Eng</v>
          </cell>
          <cell r="C121">
            <v>28609.51</v>
          </cell>
          <cell r="H121">
            <v>28609.51</v>
          </cell>
          <cell r="K121">
            <v>28609.51</v>
          </cell>
        </row>
        <row r="122">
          <cell r="A122" t="str">
            <v>9592000</v>
          </cell>
          <cell r="B122" t="str">
            <v>Dis Mn Station Equip</v>
          </cell>
          <cell r="C122">
            <v>207596.53</v>
          </cell>
          <cell r="H122">
            <v>207596.53</v>
          </cell>
          <cell r="K122">
            <v>207596.53</v>
          </cell>
        </row>
        <row r="123">
          <cell r="A123" t="str">
            <v>9593000</v>
          </cell>
          <cell r="B123" t="str">
            <v>Dis Mn Ovhd Lines</v>
          </cell>
          <cell r="C123">
            <v>2570318.09</v>
          </cell>
          <cell r="H123">
            <v>2570318.09</v>
          </cell>
          <cell r="K123">
            <v>2570318.09</v>
          </cell>
        </row>
        <row r="124">
          <cell r="A124" t="str">
            <v>9594000</v>
          </cell>
          <cell r="B124" t="str">
            <v>Dis Mn Undgrd Lines</v>
          </cell>
          <cell r="C124">
            <v>1007253.27</v>
          </cell>
          <cell r="H124">
            <v>1007253.27</v>
          </cell>
          <cell r="K124">
            <v>1007253.27</v>
          </cell>
        </row>
        <row r="125">
          <cell r="A125" t="str">
            <v>9595000</v>
          </cell>
          <cell r="B125" t="str">
            <v>Dis Mn Line Transfor</v>
          </cell>
          <cell r="C125">
            <v>12580.22</v>
          </cell>
          <cell r="H125">
            <v>12580.22</v>
          </cell>
          <cell r="K125">
            <v>12580.22</v>
          </cell>
        </row>
        <row r="126">
          <cell r="A126" t="str">
            <v>9596000</v>
          </cell>
          <cell r="B126" t="str">
            <v>Dis Mn St Ltng &amp; Sig</v>
          </cell>
          <cell r="C126">
            <v>155057.78</v>
          </cell>
          <cell r="H126">
            <v>155057.78</v>
          </cell>
          <cell r="K126">
            <v>155057.78</v>
          </cell>
        </row>
        <row r="127">
          <cell r="A127" t="str">
            <v>9597000</v>
          </cell>
          <cell r="B127" t="str">
            <v>Dis Mn Meters</v>
          </cell>
          <cell r="C127">
            <v>57458.15</v>
          </cell>
          <cell r="H127">
            <v>57458.15</v>
          </cell>
          <cell r="K127">
            <v>57458.15</v>
          </cell>
        </row>
        <row r="128">
          <cell r="A128" t="str">
            <v>9870000</v>
          </cell>
          <cell r="B128" t="str">
            <v>Dis Op Supv &amp; Eng</v>
          </cell>
          <cell r="D128">
            <v>157078.39999999999</v>
          </cell>
          <cell r="I128">
            <v>157078.39999999999</v>
          </cell>
          <cell r="K128">
            <v>157078.39999999999</v>
          </cell>
        </row>
        <row r="129">
          <cell r="A129" t="str">
            <v>9871000</v>
          </cell>
          <cell r="B129" t="str">
            <v>Dis Op Load Dispatch</v>
          </cell>
          <cell r="D129">
            <v>25121.25</v>
          </cell>
          <cell r="I129">
            <v>25121.25</v>
          </cell>
          <cell r="K129">
            <v>25121.25</v>
          </cell>
        </row>
        <row r="130">
          <cell r="A130" t="str">
            <v>9874000</v>
          </cell>
          <cell r="B130" t="str">
            <v>Dis Op Mains &amp; Serv</v>
          </cell>
          <cell r="D130">
            <v>2539487.83</v>
          </cell>
          <cell r="I130">
            <v>2539487.83</v>
          </cell>
          <cell r="K130">
            <v>2539487.83</v>
          </cell>
        </row>
        <row r="131">
          <cell r="A131" t="str">
            <v>9875000</v>
          </cell>
          <cell r="B131" t="str">
            <v>Dis Op M &amp; R Stn-Gen</v>
          </cell>
          <cell r="D131">
            <v>152249.88</v>
          </cell>
          <cell r="I131">
            <v>152249.88</v>
          </cell>
          <cell r="K131">
            <v>152249.88</v>
          </cell>
        </row>
        <row r="132">
          <cell r="A132" t="str">
            <v>9876000</v>
          </cell>
          <cell r="B132" t="str">
            <v>Dis Op M &amp; R Stn-Ind</v>
          </cell>
          <cell r="D132">
            <v>88371.94</v>
          </cell>
          <cell r="I132">
            <v>88371.94</v>
          </cell>
          <cell r="K132">
            <v>88371.94</v>
          </cell>
        </row>
        <row r="133">
          <cell r="A133" t="str">
            <v>9878000</v>
          </cell>
          <cell r="B133" t="str">
            <v>Dis Op Mtr &amp; Hou Reg</v>
          </cell>
          <cell r="D133">
            <v>182737.75</v>
          </cell>
          <cell r="I133">
            <v>182737.75</v>
          </cell>
          <cell r="K133">
            <v>182737.75</v>
          </cell>
        </row>
        <row r="134">
          <cell r="A134" t="str">
            <v>9879000</v>
          </cell>
          <cell r="B134" t="str">
            <v>Dis Op Cust Install</v>
          </cell>
          <cell r="D134">
            <v>93119.76</v>
          </cell>
          <cell r="I134">
            <v>93119.76</v>
          </cell>
          <cell r="K134">
            <v>93119.76</v>
          </cell>
        </row>
        <row r="135">
          <cell r="A135" t="str">
            <v>9880000</v>
          </cell>
          <cell r="B135" t="str">
            <v>Dis Op Other Expense</v>
          </cell>
          <cell r="D135">
            <v>1161816.68</v>
          </cell>
          <cell r="I135">
            <v>1161816.68</v>
          </cell>
          <cell r="K135">
            <v>1161816.68</v>
          </cell>
        </row>
        <row r="136">
          <cell r="A136" t="str">
            <v>9881000</v>
          </cell>
          <cell r="B136" t="str">
            <v>Dis Op Rents</v>
          </cell>
          <cell r="D136">
            <v>16792.64</v>
          </cell>
          <cell r="I136">
            <v>16792.64</v>
          </cell>
          <cell r="K136">
            <v>16792.64</v>
          </cell>
        </row>
        <row r="137">
          <cell r="A137" t="str">
            <v>9885000</v>
          </cell>
          <cell r="B137" t="str">
            <v>Dis Mn Supv &amp; Eng</v>
          </cell>
          <cell r="D137">
            <v>2099.41</v>
          </cell>
          <cell r="I137">
            <v>2099.41</v>
          </cell>
          <cell r="K137">
            <v>2099.41</v>
          </cell>
        </row>
        <row r="138">
          <cell r="A138" t="str">
            <v>9886000</v>
          </cell>
          <cell r="B138" t="str">
            <v>Dis Mn Structures</v>
          </cell>
          <cell r="D138">
            <v>7436.83</v>
          </cell>
          <cell r="I138">
            <v>7436.83</v>
          </cell>
          <cell r="K138">
            <v>7436.83</v>
          </cell>
        </row>
        <row r="139">
          <cell r="A139" t="str">
            <v>9887000</v>
          </cell>
          <cell r="B139" t="str">
            <v>Dis Mn Mains</v>
          </cell>
          <cell r="D139">
            <v>711356.17</v>
          </cell>
          <cell r="I139">
            <v>711356.17</v>
          </cell>
          <cell r="K139">
            <v>711356.17</v>
          </cell>
        </row>
        <row r="140">
          <cell r="A140" t="str">
            <v>9889000</v>
          </cell>
          <cell r="B140" t="str">
            <v>Dis Mn M &amp; R Stn-Gen</v>
          </cell>
          <cell r="D140">
            <v>67547.199999999997</v>
          </cell>
          <cell r="I140">
            <v>67547.199999999997</v>
          </cell>
          <cell r="K140">
            <v>67547.199999999997</v>
          </cell>
        </row>
        <row r="141">
          <cell r="A141" t="str">
            <v>9890000</v>
          </cell>
          <cell r="B141" t="str">
            <v>Dis Mn M &amp; R Stn-Ind</v>
          </cell>
          <cell r="D141">
            <v>3803.94</v>
          </cell>
          <cell r="I141">
            <v>3803.94</v>
          </cell>
          <cell r="K141">
            <v>3803.94</v>
          </cell>
        </row>
        <row r="142">
          <cell r="A142" t="str">
            <v>9892000</v>
          </cell>
          <cell r="B142" t="str">
            <v>Dis Mn Services</v>
          </cell>
          <cell r="D142">
            <v>551207.48</v>
          </cell>
          <cell r="I142">
            <v>551207.48</v>
          </cell>
          <cell r="K142">
            <v>551207.48</v>
          </cell>
        </row>
        <row r="143">
          <cell r="A143" t="str">
            <v>9893000</v>
          </cell>
          <cell r="B143" t="str">
            <v>Dis Mn Mtr &amp; Hou Reg</v>
          </cell>
          <cell r="D143">
            <v>48889.78</v>
          </cell>
          <cell r="I143">
            <v>48889.78</v>
          </cell>
          <cell r="K143">
            <v>48889.78</v>
          </cell>
        </row>
        <row r="144">
          <cell r="A144" t="str">
            <v>9894000</v>
          </cell>
          <cell r="B144" t="str">
            <v>Dis Mn Other Equipm</v>
          </cell>
          <cell r="D144">
            <v>27031.4</v>
          </cell>
          <cell r="I144">
            <v>27031.4</v>
          </cell>
          <cell r="K144">
            <v>27031.4</v>
          </cell>
        </row>
        <row r="145">
          <cell r="A145" t="str">
            <v>ZW_CUSTOMER_ACCTS_EXP</v>
          </cell>
          <cell r="B145" t="str">
            <v>WUTC Customer Accoun</v>
          </cell>
          <cell r="C145">
            <v>3596783.73</v>
          </cell>
          <cell r="D145">
            <v>1172745.8999999999</v>
          </cell>
          <cell r="E145">
            <v>2237919.69</v>
          </cell>
          <cell r="F145">
            <v>1308684.1399999999</v>
          </cell>
          <cell r="G145">
            <v>929235.55</v>
          </cell>
          <cell r="H145">
            <v>4905467.87</v>
          </cell>
          <cell r="I145">
            <v>2101981.4500000002</v>
          </cell>
          <cell r="K145">
            <v>7007449.3200000003</v>
          </cell>
        </row>
        <row r="146">
          <cell r="A146" t="str">
            <v>9901000</v>
          </cell>
          <cell r="B146" t="str">
            <v>Customer Accts Supv</v>
          </cell>
          <cell r="C146">
            <v>0</v>
          </cell>
          <cell r="D146">
            <v>0</v>
          </cell>
          <cell r="E146">
            <v>17445.75</v>
          </cell>
          <cell r="F146">
            <v>10142.959999999999</v>
          </cell>
          <cell r="G146">
            <v>7302.79</v>
          </cell>
          <cell r="H146">
            <v>10142.959999999999</v>
          </cell>
          <cell r="I146">
            <v>7302.79</v>
          </cell>
          <cell r="K146">
            <v>17445.75</v>
          </cell>
        </row>
        <row r="147">
          <cell r="A147" t="str">
            <v>9902000</v>
          </cell>
          <cell r="B147" t="str">
            <v>Meter Reading Exp</v>
          </cell>
          <cell r="C147">
            <v>896047.02</v>
          </cell>
          <cell r="D147">
            <v>733445.11</v>
          </cell>
          <cell r="E147">
            <v>169453.98</v>
          </cell>
          <cell r="F147">
            <v>106078.2</v>
          </cell>
          <cell r="G147">
            <v>63375.78</v>
          </cell>
          <cell r="H147">
            <v>1002125.22</v>
          </cell>
          <cell r="I147">
            <v>796820.89</v>
          </cell>
          <cell r="K147">
            <v>1798946.11</v>
          </cell>
        </row>
        <row r="148">
          <cell r="A148" t="str">
            <v>9902100</v>
          </cell>
          <cell r="B148" t="str">
            <v>Meter Reading Exp-E</v>
          </cell>
          <cell r="C148">
            <v>1127.0899999999999</v>
          </cell>
          <cell r="H148">
            <v>1127.0899999999999</v>
          </cell>
          <cell r="K148">
            <v>1127.0899999999999</v>
          </cell>
        </row>
        <row r="149">
          <cell r="A149" t="str">
            <v>9902200</v>
          </cell>
          <cell r="B149" t="str">
            <v>Meter Reading Exp-G</v>
          </cell>
          <cell r="D149">
            <v>2067.75</v>
          </cell>
          <cell r="I149">
            <v>2067.75</v>
          </cell>
          <cell r="K149">
            <v>2067.75</v>
          </cell>
        </row>
        <row r="150">
          <cell r="A150" t="str">
            <v>9903000</v>
          </cell>
          <cell r="B150" t="str">
            <v>Customer Rec &amp; Coll</v>
          </cell>
          <cell r="C150">
            <v>654950.5</v>
          </cell>
          <cell r="D150">
            <v>19848.95</v>
          </cell>
          <cell r="E150">
            <v>2051019.96</v>
          </cell>
          <cell r="F150">
            <v>1192462.98</v>
          </cell>
          <cell r="G150">
            <v>858556.98</v>
          </cell>
          <cell r="H150">
            <v>1847413.48</v>
          </cell>
          <cell r="I150">
            <v>878405.93</v>
          </cell>
          <cell r="K150">
            <v>2725819.41</v>
          </cell>
        </row>
        <row r="151">
          <cell r="A151" t="str">
            <v>9903100</v>
          </cell>
          <cell r="B151" t="str">
            <v>Cust Rec Col Exp-E</v>
          </cell>
          <cell r="C151">
            <v>50801.74</v>
          </cell>
          <cell r="H151">
            <v>50801.74</v>
          </cell>
          <cell r="K151">
            <v>50801.74</v>
          </cell>
        </row>
        <row r="152">
          <cell r="A152" t="str">
            <v>9903200</v>
          </cell>
          <cell r="B152" t="str">
            <v>Cust Rec Col Exp-G</v>
          </cell>
          <cell r="D152">
            <v>16411.919999999998</v>
          </cell>
          <cell r="I152">
            <v>16411.919999999998</v>
          </cell>
          <cell r="K152">
            <v>16411.919999999998</v>
          </cell>
        </row>
        <row r="153">
          <cell r="A153" t="str">
            <v>9904000</v>
          </cell>
          <cell r="B153" t="str">
            <v>Uncollectible Accts</v>
          </cell>
          <cell r="C153">
            <v>1993857.38</v>
          </cell>
          <cell r="D153">
            <v>400972.17</v>
          </cell>
          <cell r="H153">
            <v>1993857.38</v>
          </cell>
          <cell r="I153">
            <v>400972.17</v>
          </cell>
          <cell r="K153">
            <v>2394829.5499999998</v>
          </cell>
        </row>
        <row r="154">
          <cell r="A154" t="str">
            <v>ZW_CUSTOMER_SERV_EXP</v>
          </cell>
          <cell r="B154" t="str">
            <v>WUTC Customer Servic</v>
          </cell>
          <cell r="C154">
            <v>1648412.92</v>
          </cell>
          <cell r="D154">
            <v>305501.96999999997</v>
          </cell>
          <cell r="E154">
            <v>350785.59</v>
          </cell>
          <cell r="F154">
            <v>203946.8</v>
          </cell>
          <cell r="G154">
            <v>146838.79</v>
          </cell>
          <cell r="H154">
            <v>1852359.72</v>
          </cell>
          <cell r="I154">
            <v>452340.76</v>
          </cell>
          <cell r="K154">
            <v>2304700.48</v>
          </cell>
        </row>
        <row r="155">
          <cell r="A155" t="str">
            <v>9908010</v>
          </cell>
          <cell r="B155" t="str">
            <v>Customer Serv Exp</v>
          </cell>
          <cell r="C155">
            <v>1545945.27</v>
          </cell>
          <cell r="D155">
            <v>304966.03999999998</v>
          </cell>
          <cell r="E155">
            <v>238037.31</v>
          </cell>
          <cell r="F155">
            <v>138394.92000000001</v>
          </cell>
          <cell r="G155">
            <v>99642.39</v>
          </cell>
          <cell r="H155">
            <v>1684340.19</v>
          </cell>
          <cell r="I155">
            <v>404608.43</v>
          </cell>
          <cell r="K155">
            <v>2088948.62</v>
          </cell>
        </row>
        <row r="156">
          <cell r="A156" t="str">
            <v>9909000</v>
          </cell>
          <cell r="B156" t="str">
            <v>Infor &amp; Inst Adv Exp</v>
          </cell>
          <cell r="C156">
            <v>27285.29</v>
          </cell>
          <cell r="D156">
            <v>535.92999999999995</v>
          </cell>
          <cell r="E156">
            <v>129996.35</v>
          </cell>
          <cell r="F156">
            <v>75579.91</v>
          </cell>
          <cell r="G156">
            <v>54416.44</v>
          </cell>
          <cell r="H156">
            <v>102865.2</v>
          </cell>
          <cell r="I156">
            <v>54952.37</v>
          </cell>
          <cell r="K156">
            <v>157817.57</v>
          </cell>
        </row>
        <row r="157">
          <cell r="A157" t="str">
            <v>9912000</v>
          </cell>
          <cell r="B157" t="str">
            <v>Demonstr &amp; Sell Exp</v>
          </cell>
          <cell r="C157">
            <v>75182.36</v>
          </cell>
          <cell r="D157">
            <v>0</v>
          </cell>
          <cell r="E157">
            <v>-17248.07</v>
          </cell>
          <cell r="F157">
            <v>-10028.030000000001</v>
          </cell>
          <cell r="G157">
            <v>-7220.04</v>
          </cell>
          <cell r="H157">
            <v>65154.33</v>
          </cell>
          <cell r="I157">
            <v>-7220.04</v>
          </cell>
          <cell r="K157">
            <v>57934.29</v>
          </cell>
        </row>
        <row r="158">
          <cell r="A158" t="str">
            <v>ZW_CONSERV_AMORTIZATION</v>
          </cell>
          <cell r="B158" t="str">
            <v>WUTC Conservation Am</v>
          </cell>
          <cell r="C158">
            <v>5629456.4800000004</v>
          </cell>
          <cell r="D158">
            <v>959684.99</v>
          </cell>
          <cell r="H158">
            <v>5629456.4800000004</v>
          </cell>
          <cell r="I158">
            <v>959684.99</v>
          </cell>
          <cell r="K158">
            <v>6589141.4699999997</v>
          </cell>
        </row>
        <row r="159">
          <cell r="A159" t="str">
            <v>9908020</v>
          </cell>
          <cell r="B159" t="str">
            <v>Conserv Amortization</v>
          </cell>
          <cell r="C159">
            <v>5629456.4800000004</v>
          </cell>
          <cell r="D159">
            <v>959684.99</v>
          </cell>
          <cell r="H159">
            <v>5629456.4800000004</v>
          </cell>
          <cell r="I159">
            <v>959684.99</v>
          </cell>
          <cell r="K159">
            <v>6589141.4699999997</v>
          </cell>
        </row>
        <row r="160">
          <cell r="A160" t="str">
            <v>ZW_ADMIN_GEN_EXP</v>
          </cell>
          <cell r="B160" t="str">
            <v>WUTC Admin &amp; General</v>
          </cell>
          <cell r="C160">
            <v>4654696.3499999996</v>
          </cell>
          <cell r="D160">
            <v>1068115.4099999999</v>
          </cell>
          <cell r="E160">
            <v>11051103.16</v>
          </cell>
          <cell r="F160">
            <v>7247728.3399999999</v>
          </cell>
          <cell r="G160">
            <v>3803374.82</v>
          </cell>
          <cell r="H160">
            <v>11902424.689999999</v>
          </cell>
          <cell r="I160">
            <v>4871490.2300000004</v>
          </cell>
          <cell r="K160">
            <v>16773914.92</v>
          </cell>
        </row>
        <row r="161">
          <cell r="A161" t="str">
            <v>9920000</v>
          </cell>
          <cell r="B161" t="str">
            <v>Admin &amp; Gen Salaries</v>
          </cell>
          <cell r="C161">
            <v>570893.34</v>
          </cell>
          <cell r="D161">
            <v>49673.8</v>
          </cell>
          <cell r="E161">
            <v>6665833.9699999997</v>
          </cell>
          <cell r="F161">
            <v>4416125.03</v>
          </cell>
          <cell r="G161">
            <v>2249708.94</v>
          </cell>
          <cell r="H161">
            <v>4987018.37</v>
          </cell>
          <cell r="I161">
            <v>2299382.7400000002</v>
          </cell>
          <cell r="K161">
            <v>7286401.1100000003</v>
          </cell>
        </row>
        <row r="162">
          <cell r="A162" t="str">
            <v>9921000</v>
          </cell>
          <cell r="B162" t="str">
            <v>Office Suppies &amp; Exp</v>
          </cell>
          <cell r="C162">
            <v>35698.81</v>
          </cell>
          <cell r="D162">
            <v>9080.57</v>
          </cell>
          <cell r="E162">
            <v>707157.11</v>
          </cell>
          <cell r="F162">
            <v>468492.1</v>
          </cell>
          <cell r="G162">
            <v>238665.01</v>
          </cell>
          <cell r="H162">
            <v>504190.91</v>
          </cell>
          <cell r="I162">
            <v>247745.58</v>
          </cell>
          <cell r="K162">
            <v>751936.49</v>
          </cell>
        </row>
        <row r="163">
          <cell r="A163" t="str">
            <v>9922000</v>
          </cell>
          <cell r="B163" t="str">
            <v>Admin Exp Transf-Cr</v>
          </cell>
          <cell r="C163">
            <v>-17035.98</v>
          </cell>
          <cell r="D163">
            <v>-8678.69</v>
          </cell>
          <cell r="E163">
            <v>-2926485.78</v>
          </cell>
          <cell r="F163">
            <v>-1938796.83</v>
          </cell>
          <cell r="G163">
            <v>-987688.95</v>
          </cell>
          <cell r="H163">
            <v>-1955832.81</v>
          </cell>
          <cell r="I163">
            <v>-996367.64</v>
          </cell>
          <cell r="K163">
            <v>-2952200.45</v>
          </cell>
        </row>
        <row r="164">
          <cell r="A164" t="str">
            <v>9923000</v>
          </cell>
          <cell r="B164" t="str">
            <v>Outside Svc Employed</v>
          </cell>
          <cell r="C164">
            <v>540515.49</v>
          </cell>
          <cell r="D164">
            <v>28463.9</v>
          </cell>
          <cell r="E164">
            <v>1363477.21</v>
          </cell>
          <cell r="F164">
            <v>903303.69</v>
          </cell>
          <cell r="G164">
            <v>460173.52</v>
          </cell>
          <cell r="H164">
            <v>1443819.18</v>
          </cell>
          <cell r="I164">
            <v>488637.42</v>
          </cell>
          <cell r="K164">
            <v>1932456.6</v>
          </cell>
        </row>
        <row r="165">
          <cell r="A165" t="str">
            <v>9924000</v>
          </cell>
          <cell r="B165" t="str">
            <v>Property Insurance</v>
          </cell>
          <cell r="C165">
            <v>795761.85</v>
          </cell>
          <cell r="D165">
            <v>15621</v>
          </cell>
          <cell r="E165">
            <v>-68911.27</v>
          </cell>
          <cell r="F165">
            <v>-41057.339999999997</v>
          </cell>
          <cell r="G165">
            <v>-27853.93</v>
          </cell>
          <cell r="H165">
            <v>754704.51</v>
          </cell>
          <cell r="I165">
            <v>-12232.93</v>
          </cell>
          <cell r="K165">
            <v>742471.58</v>
          </cell>
        </row>
        <row r="166">
          <cell r="A166" t="str">
            <v>9925000</v>
          </cell>
          <cell r="B166" t="str">
            <v>Injuries and Damages</v>
          </cell>
          <cell r="C166">
            <v>72566.47</v>
          </cell>
          <cell r="D166">
            <v>39379.94</v>
          </cell>
          <cell r="E166">
            <v>619774.06999999995</v>
          </cell>
          <cell r="F166">
            <v>360336.69</v>
          </cell>
          <cell r="G166">
            <v>259437.38</v>
          </cell>
          <cell r="H166">
            <v>432903.16</v>
          </cell>
          <cell r="I166">
            <v>298817.32</v>
          </cell>
          <cell r="K166">
            <v>731720.48</v>
          </cell>
        </row>
        <row r="167">
          <cell r="A167" t="str">
            <v>9926000</v>
          </cell>
          <cell r="B167" t="str">
            <v>Employee Pen &amp; Ben</v>
          </cell>
          <cell r="C167">
            <v>1809717.08</v>
          </cell>
          <cell r="D167">
            <v>695745.22</v>
          </cell>
          <cell r="E167">
            <v>1441379.87</v>
          </cell>
          <cell r="F167">
            <v>926943.35</v>
          </cell>
          <cell r="G167">
            <v>514436.52</v>
          </cell>
          <cell r="H167">
            <v>2736660.43</v>
          </cell>
          <cell r="I167">
            <v>1210181.74</v>
          </cell>
          <cell r="K167">
            <v>3946842.17</v>
          </cell>
        </row>
        <row r="168">
          <cell r="A168" t="str">
            <v>9928000</v>
          </cell>
          <cell r="B168" t="str">
            <v>Reg Commission Exp</v>
          </cell>
          <cell r="C168">
            <v>670443.99</v>
          </cell>
          <cell r="D168">
            <v>122873.45</v>
          </cell>
          <cell r="E168">
            <v>63035.58</v>
          </cell>
          <cell r="F168">
            <v>41761.06</v>
          </cell>
          <cell r="G168">
            <v>21274.52</v>
          </cell>
          <cell r="H168">
            <v>712205.05</v>
          </cell>
          <cell r="I168">
            <v>144147.97</v>
          </cell>
          <cell r="K168">
            <v>856353.02</v>
          </cell>
        </row>
        <row r="169">
          <cell r="A169" t="str">
            <v>9930200</v>
          </cell>
          <cell r="B169" t="str">
            <v>Misc General Exp</v>
          </cell>
          <cell r="C169">
            <v>74232.91</v>
          </cell>
          <cell r="D169">
            <v>37001.599999999999</v>
          </cell>
          <cell r="E169">
            <v>639176.93999999994</v>
          </cell>
          <cell r="F169">
            <v>423454.71</v>
          </cell>
          <cell r="G169">
            <v>215722.23</v>
          </cell>
          <cell r="H169">
            <v>497687.62</v>
          </cell>
          <cell r="I169">
            <v>252723.83</v>
          </cell>
          <cell r="K169">
            <v>750411.45</v>
          </cell>
        </row>
        <row r="170">
          <cell r="A170" t="str">
            <v>9931000</v>
          </cell>
          <cell r="B170" t="str">
            <v>Rents</v>
          </cell>
          <cell r="C170">
            <v>44546.25</v>
          </cell>
          <cell r="D170">
            <v>0</v>
          </cell>
          <cell r="E170">
            <v>879187.08</v>
          </cell>
          <cell r="F170">
            <v>582461.43000000005</v>
          </cell>
          <cell r="G170">
            <v>296725.65000000002</v>
          </cell>
          <cell r="H170">
            <v>627007.68000000005</v>
          </cell>
          <cell r="I170">
            <v>296725.65000000002</v>
          </cell>
          <cell r="K170">
            <v>923733.33</v>
          </cell>
        </row>
        <row r="171">
          <cell r="A171" t="str">
            <v>9932000</v>
          </cell>
          <cell r="B171" t="str">
            <v>Gas Maint of Gen Plt</v>
          </cell>
          <cell r="D171">
            <v>78954.62</v>
          </cell>
          <cell r="I171">
            <v>78954.62</v>
          </cell>
          <cell r="K171">
            <v>78954.62</v>
          </cell>
        </row>
        <row r="172">
          <cell r="A172" t="str">
            <v>9935000</v>
          </cell>
          <cell r="B172" t="str">
            <v>Ele Maint of Gen Plt</v>
          </cell>
          <cell r="C172">
            <v>57356.14</v>
          </cell>
          <cell r="D172">
            <v>0</v>
          </cell>
          <cell r="E172">
            <v>1667478.38</v>
          </cell>
          <cell r="F172">
            <v>1104704.45</v>
          </cell>
          <cell r="G172">
            <v>562773.93000000005</v>
          </cell>
          <cell r="H172">
            <v>1162060.5900000001</v>
          </cell>
          <cell r="I172">
            <v>562773.93000000005</v>
          </cell>
          <cell r="K172">
            <v>1724834.52</v>
          </cell>
        </row>
        <row r="173">
          <cell r="A173" t="str">
            <v>ZW_DEPR_DEPL_AMORTIZ</v>
          </cell>
          <cell r="B173" t="str">
            <v>WUTC Depreciation, D</v>
          </cell>
          <cell r="C173">
            <v>34209834.100000001</v>
          </cell>
          <cell r="D173">
            <v>12086524.529999999</v>
          </cell>
          <cell r="E173">
            <v>11806654.08</v>
          </cell>
          <cell r="F173">
            <v>7821908.3300000001</v>
          </cell>
          <cell r="G173">
            <v>3984745.75</v>
          </cell>
          <cell r="H173">
            <v>42031742.43</v>
          </cell>
          <cell r="I173">
            <v>16071270.279999999</v>
          </cell>
          <cell r="K173">
            <v>58103012.710000001</v>
          </cell>
        </row>
        <row r="174">
          <cell r="A174" t="str">
            <v>ZW_DEPRECIATION</v>
          </cell>
          <cell r="B174" t="str">
            <v>WUTC Depreciation</v>
          </cell>
          <cell r="C174">
            <v>29339502.870000001</v>
          </cell>
          <cell r="D174">
            <v>10693223.25</v>
          </cell>
          <cell r="E174">
            <v>2234124.5699999998</v>
          </cell>
          <cell r="F174">
            <v>1480107.53</v>
          </cell>
          <cell r="G174">
            <v>754017.04</v>
          </cell>
          <cell r="H174">
            <v>30819610.399999999</v>
          </cell>
          <cell r="I174">
            <v>11447240.289999999</v>
          </cell>
          <cell r="K174">
            <v>42266850.689999998</v>
          </cell>
        </row>
        <row r="175">
          <cell r="A175" t="str">
            <v>9403000</v>
          </cell>
          <cell r="B175" t="str">
            <v>Depreciation Expense</v>
          </cell>
          <cell r="C175">
            <v>28540312.16</v>
          </cell>
          <cell r="D175">
            <v>10679770.970000001</v>
          </cell>
          <cell r="E175">
            <v>2229677.9900000002</v>
          </cell>
          <cell r="F175">
            <v>1477161.67</v>
          </cell>
          <cell r="G175">
            <v>752516.32</v>
          </cell>
          <cell r="H175">
            <v>30017473.829999998</v>
          </cell>
          <cell r="I175">
            <v>11432287.289999999</v>
          </cell>
          <cell r="K175">
            <v>41449761.119999997</v>
          </cell>
        </row>
        <row r="176">
          <cell r="A176" t="str">
            <v>9403100</v>
          </cell>
          <cell r="B176" t="str">
            <v>Dep Exp Asset Retire</v>
          </cell>
          <cell r="C176">
            <v>799190.71</v>
          </cell>
          <cell r="D176">
            <v>13452.28</v>
          </cell>
          <cell r="E176">
            <v>4446.58</v>
          </cell>
          <cell r="F176">
            <v>2945.86</v>
          </cell>
          <cell r="G176">
            <v>1500.72</v>
          </cell>
          <cell r="H176">
            <v>802136.57</v>
          </cell>
          <cell r="I176">
            <v>14953</v>
          </cell>
          <cell r="K176">
            <v>817089.57</v>
          </cell>
        </row>
        <row r="177">
          <cell r="A177" t="str">
            <v>ZW_AMORTIZATION</v>
          </cell>
          <cell r="B177" t="str">
            <v>WUTC Amortization</v>
          </cell>
          <cell r="C177">
            <v>2681052.58</v>
          </cell>
          <cell r="D177">
            <v>541651.30000000005</v>
          </cell>
          <cell r="E177">
            <v>10211402.51</v>
          </cell>
          <cell r="F177">
            <v>6765054.1600000001</v>
          </cell>
          <cell r="G177">
            <v>3446348.35</v>
          </cell>
          <cell r="H177">
            <v>9446106.7400000002</v>
          </cell>
          <cell r="I177">
            <v>3987999.65</v>
          </cell>
          <cell r="K177">
            <v>13434106.390000001</v>
          </cell>
        </row>
        <row r="178">
          <cell r="A178" t="str">
            <v>9404000</v>
          </cell>
          <cell r="B178" t="str">
            <v>Amort of Limitd-Term</v>
          </cell>
          <cell r="C178">
            <v>1374795.48</v>
          </cell>
          <cell r="D178">
            <v>0</v>
          </cell>
          <cell r="E178">
            <v>10210051.33</v>
          </cell>
          <cell r="F178">
            <v>6764159</v>
          </cell>
          <cell r="G178">
            <v>3445892.33</v>
          </cell>
          <cell r="H178">
            <v>8138954.4800000004</v>
          </cell>
          <cell r="I178">
            <v>3445892.33</v>
          </cell>
          <cell r="K178">
            <v>11584846.810000001</v>
          </cell>
        </row>
        <row r="179">
          <cell r="A179" t="str">
            <v>9406000</v>
          </cell>
          <cell r="B179" t="str">
            <v>Amor of Plnt Acq Adj</v>
          </cell>
          <cell r="C179">
            <v>1001403.67</v>
          </cell>
          <cell r="H179">
            <v>1001403.67</v>
          </cell>
          <cell r="K179">
            <v>1001403.67</v>
          </cell>
        </row>
        <row r="180">
          <cell r="A180" t="str">
            <v>9411000</v>
          </cell>
          <cell r="B180" t="str">
            <v>Accretion Expense</v>
          </cell>
          <cell r="C180">
            <v>304853.43</v>
          </cell>
          <cell r="D180">
            <v>20544.439999999999</v>
          </cell>
          <cell r="E180">
            <v>1351.18</v>
          </cell>
          <cell r="F180">
            <v>895.16</v>
          </cell>
          <cell r="G180">
            <v>456.02</v>
          </cell>
          <cell r="H180">
            <v>305748.59000000003</v>
          </cell>
          <cell r="I180">
            <v>21000.46</v>
          </cell>
          <cell r="K180">
            <v>326749.05</v>
          </cell>
        </row>
        <row r="181">
          <cell r="A181" t="str">
            <v>9404300</v>
          </cell>
          <cell r="B181" t="str">
            <v>Amort of Lim-Ter Gas</v>
          </cell>
          <cell r="D181">
            <v>521106.86</v>
          </cell>
          <cell r="I181">
            <v>521106.86</v>
          </cell>
          <cell r="K181">
            <v>521106.86</v>
          </cell>
        </row>
        <row r="182">
          <cell r="A182" t="str">
            <v>ZW_AMORTIZ_PROP_LOSS</v>
          </cell>
          <cell r="B182" t="str">
            <v>WUTC Amortization of</v>
          </cell>
          <cell r="C182">
            <v>1820536</v>
          </cell>
          <cell r="H182">
            <v>1820536</v>
          </cell>
          <cell r="K182">
            <v>1820536</v>
          </cell>
        </row>
        <row r="183">
          <cell r="A183" t="str">
            <v>9407000</v>
          </cell>
          <cell r="B183" t="str">
            <v>Amor of Prop Loss Un</v>
          </cell>
          <cell r="C183">
            <v>1820536</v>
          </cell>
          <cell r="H183">
            <v>1820536</v>
          </cell>
          <cell r="K183">
            <v>1820536</v>
          </cell>
        </row>
        <row r="184">
          <cell r="A184" t="str">
            <v>ZW_OTHER_OPERATING_EXP</v>
          </cell>
          <cell r="B184" t="str">
            <v>WUTC Other Operating</v>
          </cell>
          <cell r="C184">
            <v>-945528.51</v>
          </cell>
          <cell r="D184">
            <v>851649.98</v>
          </cell>
          <cell r="E184">
            <v>-638873</v>
          </cell>
          <cell r="F184">
            <v>-423253.36</v>
          </cell>
          <cell r="G184">
            <v>-215619.64</v>
          </cell>
          <cell r="H184">
            <v>-1368781.87</v>
          </cell>
          <cell r="I184">
            <v>636030.34</v>
          </cell>
          <cell r="K184">
            <v>-732751.53</v>
          </cell>
        </row>
        <row r="185">
          <cell r="A185" t="str">
            <v>9407300</v>
          </cell>
          <cell r="B185" t="str">
            <v>Regulatory Debits</v>
          </cell>
          <cell r="C185">
            <v>1009410.79</v>
          </cell>
          <cell r="D185">
            <v>749990.17</v>
          </cell>
          <cell r="H185">
            <v>1009410.79</v>
          </cell>
          <cell r="I185">
            <v>749990.17</v>
          </cell>
          <cell r="K185">
            <v>1759400.96</v>
          </cell>
        </row>
        <row r="186">
          <cell r="A186" t="str">
            <v>9407400</v>
          </cell>
          <cell r="B186" t="str">
            <v>Regulatory Credits</v>
          </cell>
          <cell r="C186">
            <v>-1414429.3</v>
          </cell>
          <cell r="D186">
            <v>99372</v>
          </cell>
          <cell r="E186">
            <v>-638873</v>
          </cell>
          <cell r="F186">
            <v>-423253.36</v>
          </cell>
          <cell r="G186">
            <v>-215619.64</v>
          </cell>
          <cell r="H186">
            <v>-1837682.66</v>
          </cell>
          <cell r="I186">
            <v>-116247.64</v>
          </cell>
          <cell r="K186">
            <v>-1953930.3</v>
          </cell>
        </row>
        <row r="187">
          <cell r="A187" t="str">
            <v>9411600</v>
          </cell>
          <cell r="B187" t="str">
            <v>Gns from Disposition</v>
          </cell>
          <cell r="C187">
            <v>-540510</v>
          </cell>
          <cell r="D187">
            <v>654.80999999999995</v>
          </cell>
          <cell r="H187">
            <v>-540510</v>
          </cell>
          <cell r="I187">
            <v>654.80999999999995</v>
          </cell>
          <cell r="K187">
            <v>-539855.18999999994</v>
          </cell>
        </row>
        <row r="188">
          <cell r="A188" t="str">
            <v>9411700</v>
          </cell>
          <cell r="B188" t="str">
            <v>Lss from Disposition</v>
          </cell>
          <cell r="D188">
            <v>1633</v>
          </cell>
          <cell r="I188">
            <v>1633</v>
          </cell>
          <cell r="K188">
            <v>1633</v>
          </cell>
        </row>
        <row r="189">
          <cell r="A189" t="str">
            <v>ZW_ASC_815</v>
          </cell>
          <cell r="B189" t="str">
            <v>WUTC ASC 815</v>
          </cell>
          <cell r="C189">
            <v>1314271.1599999999</v>
          </cell>
          <cell r="H189">
            <v>1314271.1599999999</v>
          </cell>
          <cell r="K189">
            <v>1314271.1599999999</v>
          </cell>
        </row>
        <row r="190">
          <cell r="A190" t="str">
            <v>9421010</v>
          </cell>
          <cell r="B190" t="str">
            <v>Msc NonOp FAS 133 Gn</v>
          </cell>
          <cell r="C190">
            <v>-5803643.5800000001</v>
          </cell>
          <cell r="H190">
            <v>-5803643.5800000001</v>
          </cell>
          <cell r="K190">
            <v>-5803643.5800000001</v>
          </cell>
        </row>
        <row r="191">
          <cell r="A191" t="str">
            <v>9426510</v>
          </cell>
          <cell r="B191" t="str">
            <v>FAS 133 Loss</v>
          </cell>
          <cell r="C191">
            <v>7117914.7400000002</v>
          </cell>
          <cell r="H191">
            <v>7117914.7400000002</v>
          </cell>
          <cell r="K191">
            <v>7117914.7400000002</v>
          </cell>
        </row>
        <row r="192">
          <cell r="A192" t="str">
            <v>ZW_TAXES_OTHER_INC_TAX</v>
          </cell>
          <cell r="B192" t="str">
            <v>WUTC Taxes Other Tha</v>
          </cell>
          <cell r="C192">
            <v>16833003.77</v>
          </cell>
          <cell r="D192">
            <v>6521804.2300000004</v>
          </cell>
          <cell r="E192">
            <v>602430.91</v>
          </cell>
          <cell r="F192">
            <v>390929.83</v>
          </cell>
          <cell r="G192">
            <v>211501.08</v>
          </cell>
          <cell r="H192">
            <v>17223933.600000001</v>
          </cell>
          <cell r="I192">
            <v>6733305.3099999996</v>
          </cell>
          <cell r="K192">
            <v>23957238.91</v>
          </cell>
        </row>
        <row r="193">
          <cell r="A193" t="str">
            <v>9408100</v>
          </cell>
          <cell r="B193" t="str">
            <v>Other Taxes-Utl Oper</v>
          </cell>
          <cell r="C193">
            <v>16833003.77</v>
          </cell>
          <cell r="D193">
            <v>6521804.2300000004</v>
          </cell>
          <cell r="E193">
            <v>602430.91</v>
          </cell>
          <cell r="F193">
            <v>390929.83</v>
          </cell>
          <cell r="G193">
            <v>211501.08</v>
          </cell>
          <cell r="H193">
            <v>17223933.600000001</v>
          </cell>
          <cell r="I193">
            <v>6733305.3099999996</v>
          </cell>
          <cell r="K193">
            <v>23957238.91</v>
          </cell>
        </row>
        <row r="194">
          <cell r="A194" t="str">
            <v>ZW_INCOME_TAXES</v>
          </cell>
          <cell r="B194" t="str">
            <v>WUTC Income Taxes</v>
          </cell>
          <cell r="C194">
            <v>3616641.14</v>
          </cell>
          <cell r="D194">
            <v>2406756.5299999998</v>
          </cell>
          <cell r="H194">
            <v>3616641.14</v>
          </cell>
          <cell r="I194">
            <v>2406756.5299999998</v>
          </cell>
          <cell r="K194">
            <v>6023397.6699999999</v>
          </cell>
        </row>
        <row r="195">
          <cell r="A195" t="str">
            <v>9409110</v>
          </cell>
          <cell r="B195" t="str">
            <v>State Income Taxes</v>
          </cell>
          <cell r="C195">
            <v>4565.74</v>
          </cell>
          <cell r="H195">
            <v>4565.74</v>
          </cell>
          <cell r="K195">
            <v>4565.74</v>
          </cell>
        </row>
        <row r="196">
          <cell r="A196" t="str">
            <v>9409120</v>
          </cell>
          <cell r="B196" t="str">
            <v>Federal Income Taxes</v>
          </cell>
          <cell r="C196">
            <v>3612075.4</v>
          </cell>
          <cell r="D196">
            <v>2406756.5299999998</v>
          </cell>
          <cell r="H196">
            <v>3612075.4</v>
          </cell>
          <cell r="I196">
            <v>2406756.5299999998</v>
          </cell>
          <cell r="K196">
            <v>6018831.9299999997</v>
          </cell>
        </row>
        <row r="197">
          <cell r="A197" t="str">
            <v>ZW_DEFERRED_INC_TAXES</v>
          </cell>
          <cell r="B197" t="str">
            <v>WUTC Deferred Income</v>
          </cell>
          <cell r="C197">
            <v>-2475328.2599999998</v>
          </cell>
          <cell r="D197">
            <v>-2219412.4300000002</v>
          </cell>
          <cell r="H197">
            <v>-2475328.2599999998</v>
          </cell>
          <cell r="I197">
            <v>-2219412.4300000002</v>
          </cell>
          <cell r="K197">
            <v>-4694740.6900000004</v>
          </cell>
        </row>
        <row r="198">
          <cell r="A198" t="str">
            <v>9410100</v>
          </cell>
          <cell r="B198" t="str">
            <v>Prov Def Taxes-Utl</v>
          </cell>
          <cell r="C198">
            <v>3094098.18</v>
          </cell>
          <cell r="D198">
            <v>1327077.8400000001</v>
          </cell>
          <cell r="H198">
            <v>3094098.18</v>
          </cell>
          <cell r="I198">
            <v>1327077.8400000001</v>
          </cell>
          <cell r="K198">
            <v>4421176.0199999996</v>
          </cell>
        </row>
        <row r="199">
          <cell r="A199" t="str">
            <v>9411100</v>
          </cell>
          <cell r="B199" t="str">
            <v>Prov Def Tx-Cr Util</v>
          </cell>
          <cell r="C199">
            <v>-5569426.4400000004</v>
          </cell>
          <cell r="D199">
            <v>-3546490.27</v>
          </cell>
          <cell r="H199">
            <v>-5569426.4400000004</v>
          </cell>
          <cell r="I199">
            <v>-3546490.27</v>
          </cell>
          <cell r="K199">
            <v>-9115916.7100000009</v>
          </cell>
        </row>
        <row r="200">
          <cell r="A200" t="str">
            <v>ZW_NON-OPERATING_INCOME</v>
          </cell>
          <cell r="B200" t="str">
            <v>WUTC Non-Operating I</v>
          </cell>
          <cell r="C200">
            <v>-938324.22</v>
          </cell>
          <cell r="D200">
            <v>-1448695.45</v>
          </cell>
          <cell r="E200">
            <v>16691871.98</v>
          </cell>
          <cell r="F200">
            <v>11058370.4</v>
          </cell>
          <cell r="G200">
            <v>5633501.5800000001</v>
          </cell>
          <cell r="H200">
            <v>10120046.18</v>
          </cell>
          <cell r="I200">
            <v>4184806.13</v>
          </cell>
          <cell r="K200">
            <v>14304852.310000001</v>
          </cell>
        </row>
        <row r="201">
          <cell r="A201" t="str">
            <v>ZW_OTHER_INCOME</v>
          </cell>
          <cell r="B201" t="str">
            <v>WUTC Other Income</v>
          </cell>
          <cell r="C201">
            <v>-1324158.05</v>
          </cell>
          <cell r="D201">
            <v>-885113.83</v>
          </cell>
          <cell r="E201">
            <v>-2790423.41</v>
          </cell>
          <cell r="F201">
            <v>-1848655.52</v>
          </cell>
          <cell r="G201">
            <v>-941767.89</v>
          </cell>
          <cell r="H201">
            <v>-3172813.57</v>
          </cell>
          <cell r="I201">
            <v>-1826881.72</v>
          </cell>
          <cell r="K201">
            <v>-4999695.29</v>
          </cell>
        </row>
        <row r="202">
          <cell r="A202" t="str">
            <v>9408200</v>
          </cell>
          <cell r="B202" t="str">
            <v>Other Taxes-Oth Inc</v>
          </cell>
          <cell r="C202">
            <v>32097.34</v>
          </cell>
          <cell r="H202">
            <v>32097.34</v>
          </cell>
          <cell r="K202">
            <v>32097.34</v>
          </cell>
        </row>
        <row r="203">
          <cell r="A203" t="str">
            <v>9409200</v>
          </cell>
          <cell r="B203" t="str">
            <v>Inc Taxes-Other Inc</v>
          </cell>
          <cell r="C203">
            <v>0</v>
          </cell>
          <cell r="D203">
            <v>0</v>
          </cell>
          <cell r="E203">
            <v>-1604877.25</v>
          </cell>
          <cell r="F203">
            <v>-1063231.18</v>
          </cell>
          <cell r="G203">
            <v>-541646.06999999995</v>
          </cell>
          <cell r="H203">
            <v>-1063231.18</v>
          </cell>
          <cell r="I203">
            <v>-541646.06999999995</v>
          </cell>
          <cell r="K203">
            <v>-1604877.25</v>
          </cell>
        </row>
        <row r="204">
          <cell r="A204" t="str">
            <v>9410200</v>
          </cell>
          <cell r="B204" t="str">
            <v>Prov Def Taxes-Oth</v>
          </cell>
          <cell r="C204">
            <v>0</v>
          </cell>
          <cell r="D204">
            <v>0</v>
          </cell>
          <cell r="E204">
            <v>-204526.84</v>
          </cell>
          <cell r="F204">
            <v>-135499.03</v>
          </cell>
          <cell r="G204">
            <v>-69027.81</v>
          </cell>
          <cell r="H204">
            <v>-135499.03</v>
          </cell>
          <cell r="I204">
            <v>-69027.81</v>
          </cell>
          <cell r="K204">
            <v>-204526.84</v>
          </cell>
        </row>
        <row r="205">
          <cell r="A205" t="str">
            <v>9415000</v>
          </cell>
          <cell r="B205" t="str">
            <v>Rev frm Merch &amp; Job</v>
          </cell>
          <cell r="C205">
            <v>0</v>
          </cell>
          <cell r="D205">
            <v>0</v>
          </cell>
          <cell r="E205">
            <v>-9827.98</v>
          </cell>
          <cell r="F205">
            <v>-6511.04</v>
          </cell>
          <cell r="G205">
            <v>-3316.94</v>
          </cell>
          <cell r="H205">
            <v>-6511.04</v>
          </cell>
          <cell r="I205">
            <v>-3316.94</v>
          </cell>
          <cell r="K205">
            <v>-9827.98</v>
          </cell>
        </row>
        <row r="206">
          <cell r="A206" t="str">
            <v>9416000</v>
          </cell>
          <cell r="B206" t="str">
            <v>Exp frm Merch &amp; Job</v>
          </cell>
          <cell r="C206">
            <v>0</v>
          </cell>
          <cell r="D206">
            <v>0</v>
          </cell>
          <cell r="E206">
            <v>9237.51</v>
          </cell>
          <cell r="F206">
            <v>6119.87</v>
          </cell>
          <cell r="G206">
            <v>3117.64</v>
          </cell>
          <cell r="H206">
            <v>6119.87</v>
          </cell>
          <cell r="I206">
            <v>3117.64</v>
          </cell>
          <cell r="K206">
            <v>9237.51</v>
          </cell>
        </row>
        <row r="207">
          <cell r="A207" t="str">
            <v>9416200</v>
          </cell>
          <cell r="B207" t="str">
            <v>Exp fr Merch &amp; Job-G</v>
          </cell>
          <cell r="D207">
            <v>3213.57</v>
          </cell>
          <cell r="I207">
            <v>3213.57</v>
          </cell>
          <cell r="K207">
            <v>3213.57</v>
          </cell>
        </row>
        <row r="208">
          <cell r="A208" t="str">
            <v>9417000</v>
          </cell>
          <cell r="B208" t="str">
            <v>Rev frm Nonutil Oper</v>
          </cell>
          <cell r="C208">
            <v>0</v>
          </cell>
          <cell r="D208">
            <v>-1693.07</v>
          </cell>
          <cell r="E208">
            <v>-3318227.63</v>
          </cell>
          <cell r="F208">
            <v>-2198325.7999999998</v>
          </cell>
          <cell r="G208">
            <v>-1119901.83</v>
          </cell>
          <cell r="H208">
            <v>-2198325.7999999998</v>
          </cell>
          <cell r="I208">
            <v>-1121594.8999999999</v>
          </cell>
          <cell r="K208">
            <v>-3319920.7</v>
          </cell>
        </row>
        <row r="209">
          <cell r="A209" t="str">
            <v>9417100</v>
          </cell>
          <cell r="B209" t="str">
            <v>Exp frm Nonutil Oper</v>
          </cell>
          <cell r="C209">
            <v>0</v>
          </cell>
          <cell r="D209">
            <v>0</v>
          </cell>
          <cell r="E209">
            <v>2257187.41</v>
          </cell>
          <cell r="F209">
            <v>1495386.66</v>
          </cell>
          <cell r="G209">
            <v>761800.75</v>
          </cell>
          <cell r="H209">
            <v>1495386.66</v>
          </cell>
          <cell r="I209">
            <v>761800.75</v>
          </cell>
          <cell r="K209">
            <v>2257187.41</v>
          </cell>
        </row>
        <row r="210">
          <cell r="A210" t="str">
            <v>9419000</v>
          </cell>
          <cell r="B210" t="str">
            <v>Inter &amp; Dividend Inc</v>
          </cell>
          <cell r="C210">
            <v>214010.92</v>
          </cell>
          <cell r="D210">
            <v>38175.82</v>
          </cell>
          <cell r="E210">
            <v>-673096.18</v>
          </cell>
          <cell r="F210">
            <v>-445926.22</v>
          </cell>
          <cell r="G210">
            <v>-227169.96</v>
          </cell>
          <cell r="H210">
            <v>-231915.3</v>
          </cell>
          <cell r="I210">
            <v>-188994.14</v>
          </cell>
          <cell r="K210">
            <v>-420909.44</v>
          </cell>
        </row>
        <row r="211">
          <cell r="A211" t="str">
            <v>9419100</v>
          </cell>
          <cell r="B211" t="str">
            <v>Allow for Oth FUDC</v>
          </cell>
          <cell r="C211">
            <v>-1172883.1399999999</v>
          </cell>
          <cell r="D211">
            <v>-923447.12</v>
          </cell>
          <cell r="E211">
            <v>-223156.21</v>
          </cell>
          <cell r="F211">
            <v>-147840.99</v>
          </cell>
          <cell r="G211">
            <v>-75315.22</v>
          </cell>
          <cell r="H211">
            <v>-1320724.1299999999</v>
          </cell>
          <cell r="I211">
            <v>-998762.34</v>
          </cell>
          <cell r="K211">
            <v>-2319486.4700000002</v>
          </cell>
        </row>
        <row r="212">
          <cell r="A212" t="str">
            <v>9421020</v>
          </cell>
          <cell r="B212" t="str">
            <v>Misc NonOper Income</v>
          </cell>
          <cell r="C212">
            <v>-6841.54</v>
          </cell>
          <cell r="D212">
            <v>0</v>
          </cell>
          <cell r="E212">
            <v>-716.9</v>
          </cell>
          <cell r="F212">
            <v>-474.95</v>
          </cell>
          <cell r="G212">
            <v>-241.95</v>
          </cell>
          <cell r="H212">
            <v>-7316.49</v>
          </cell>
          <cell r="I212">
            <v>-241.95</v>
          </cell>
          <cell r="K212">
            <v>-7558.44</v>
          </cell>
        </row>
        <row r="213">
          <cell r="A213" t="str">
            <v>9421030</v>
          </cell>
          <cell r="B213" t="str">
            <v>Misc NonOp Inc-AFUDC</v>
          </cell>
          <cell r="C213">
            <v>-390541.63</v>
          </cell>
          <cell r="H213">
            <v>-390541.63</v>
          </cell>
          <cell r="K213">
            <v>-390541.63</v>
          </cell>
        </row>
        <row r="214">
          <cell r="A214" t="str">
            <v>9426100</v>
          </cell>
          <cell r="B214" t="str">
            <v>Donations</v>
          </cell>
          <cell r="C214">
            <v>0</v>
          </cell>
          <cell r="D214">
            <v>0</v>
          </cell>
          <cell r="E214">
            <v>1260</v>
          </cell>
          <cell r="F214">
            <v>834.76</v>
          </cell>
          <cell r="G214">
            <v>425.24</v>
          </cell>
          <cell r="H214">
            <v>834.76</v>
          </cell>
          <cell r="I214">
            <v>425.24</v>
          </cell>
          <cell r="K214">
            <v>1260</v>
          </cell>
        </row>
        <row r="215">
          <cell r="A215" t="str">
            <v>9426300</v>
          </cell>
          <cell r="B215" t="str">
            <v>Penalties</v>
          </cell>
          <cell r="D215">
            <v>-5000</v>
          </cell>
          <cell r="I215">
            <v>-5000</v>
          </cell>
          <cell r="K215">
            <v>-5000</v>
          </cell>
        </row>
        <row r="216">
          <cell r="A216" t="str">
            <v>9426400</v>
          </cell>
          <cell r="B216" t="str">
            <v>Exp Civic Politi Act</v>
          </cell>
          <cell r="C216">
            <v>0</v>
          </cell>
          <cell r="D216">
            <v>3636.97</v>
          </cell>
          <cell r="E216">
            <v>431229.07</v>
          </cell>
          <cell r="F216">
            <v>285689.23</v>
          </cell>
          <cell r="G216">
            <v>145539.84</v>
          </cell>
          <cell r="H216">
            <v>285689.23</v>
          </cell>
          <cell r="I216">
            <v>149176.81</v>
          </cell>
          <cell r="K216">
            <v>434866.04</v>
          </cell>
        </row>
        <row r="217">
          <cell r="A217" t="str">
            <v>9426520</v>
          </cell>
          <cell r="B217" t="str">
            <v>Other Deductions</v>
          </cell>
          <cell r="C217">
            <v>0</v>
          </cell>
          <cell r="D217">
            <v>0</v>
          </cell>
          <cell r="E217">
            <v>545091.59</v>
          </cell>
          <cell r="F217">
            <v>361123.17</v>
          </cell>
          <cell r="G217">
            <v>183968.42</v>
          </cell>
          <cell r="H217">
            <v>361123.17</v>
          </cell>
          <cell r="I217">
            <v>183968.42</v>
          </cell>
          <cell r="K217">
            <v>545091.59</v>
          </cell>
        </row>
        <row r="218">
          <cell r="A218" t="str">
            <v>ZW_INTEREST</v>
          </cell>
          <cell r="B218" t="str">
            <v>WUTC Interest</v>
          </cell>
          <cell r="C218">
            <v>385833.83</v>
          </cell>
          <cell r="D218">
            <v>-563581.62</v>
          </cell>
          <cell r="E218">
            <v>19482295.390000001</v>
          </cell>
          <cell r="F218">
            <v>12907025.92</v>
          </cell>
          <cell r="G218">
            <v>6575269.4699999997</v>
          </cell>
          <cell r="H218">
            <v>13292859.75</v>
          </cell>
          <cell r="I218">
            <v>6011687.8499999996</v>
          </cell>
          <cell r="K218">
            <v>19304547.600000001</v>
          </cell>
        </row>
        <row r="219">
          <cell r="A219" t="str">
            <v>9427000</v>
          </cell>
          <cell r="B219" t="str">
            <v>Interest on LT Debt</v>
          </cell>
          <cell r="C219">
            <v>0</v>
          </cell>
          <cell r="D219">
            <v>0</v>
          </cell>
          <cell r="E219">
            <v>18932069.5</v>
          </cell>
          <cell r="F219">
            <v>12542496.050000001</v>
          </cell>
          <cell r="G219">
            <v>6389573.4500000002</v>
          </cell>
          <cell r="H219">
            <v>12542496.050000001</v>
          </cell>
          <cell r="I219">
            <v>6389573.4500000002</v>
          </cell>
          <cell r="K219">
            <v>18932069.5</v>
          </cell>
        </row>
        <row r="220">
          <cell r="A220" t="str">
            <v>9428000</v>
          </cell>
          <cell r="B220" t="str">
            <v>Amort Debt Disp&amp;Exp</v>
          </cell>
          <cell r="C220">
            <v>0</v>
          </cell>
          <cell r="D220">
            <v>0</v>
          </cell>
          <cell r="E220">
            <v>206805.33</v>
          </cell>
          <cell r="F220">
            <v>137013.73000000001</v>
          </cell>
          <cell r="G220">
            <v>69791.600000000006</v>
          </cell>
          <cell r="H220">
            <v>137013.73000000001</v>
          </cell>
          <cell r="I220">
            <v>69791.600000000006</v>
          </cell>
          <cell r="K220">
            <v>206805.33</v>
          </cell>
        </row>
        <row r="221">
          <cell r="A221" t="str">
            <v>9428100</v>
          </cell>
          <cell r="B221" t="str">
            <v>Amort Lss Reacq Debt</v>
          </cell>
          <cell r="C221">
            <v>505.3</v>
          </cell>
          <cell r="D221">
            <v>296.77</v>
          </cell>
          <cell r="E221">
            <v>181389.08</v>
          </cell>
          <cell r="F221">
            <v>120170.28</v>
          </cell>
          <cell r="G221">
            <v>61218.8</v>
          </cell>
          <cell r="H221">
            <v>120675.58</v>
          </cell>
          <cell r="I221">
            <v>61515.57</v>
          </cell>
          <cell r="K221">
            <v>182191.15</v>
          </cell>
        </row>
        <row r="222">
          <cell r="A222" t="str">
            <v>9431000</v>
          </cell>
          <cell r="B222" t="str">
            <v>Oth Interest Expense</v>
          </cell>
          <cell r="C222">
            <v>1081724.6200000001</v>
          </cell>
          <cell r="D222">
            <v>9135.4</v>
          </cell>
          <cell r="E222">
            <v>296717.07</v>
          </cell>
          <cell r="F222">
            <v>196575.06</v>
          </cell>
          <cell r="G222">
            <v>100142.01</v>
          </cell>
          <cell r="H222">
            <v>1278299.68</v>
          </cell>
          <cell r="I222">
            <v>109277.41</v>
          </cell>
          <cell r="K222">
            <v>1387577.09</v>
          </cell>
        </row>
        <row r="223">
          <cell r="A223" t="str">
            <v>9432000</v>
          </cell>
          <cell r="B223" t="str">
            <v>Allow for Borr FUDC</v>
          </cell>
          <cell r="C223">
            <v>-696396.09</v>
          </cell>
          <cell r="D223">
            <v>-573013.79</v>
          </cell>
          <cell r="E223">
            <v>-134685.59</v>
          </cell>
          <cell r="F223">
            <v>-89229.2</v>
          </cell>
          <cell r="G223">
            <v>-45456.39</v>
          </cell>
          <cell r="H223">
            <v>-785625.29</v>
          </cell>
          <cell r="I223">
            <v>-618470.18000000005</v>
          </cell>
          <cell r="K223">
            <v>-1404095.47</v>
          </cell>
        </row>
        <row r="224">
          <cell r="A224" t="str">
            <v>Not Assigned Reg Account (s)</v>
          </cell>
          <cell r="B224" t="str">
            <v/>
          </cell>
          <cell r="C224">
            <v>0</v>
          </cell>
          <cell r="D224">
            <v>-0.02</v>
          </cell>
          <cell r="H224">
            <v>0</v>
          </cell>
          <cell r="I224">
            <v>-0.02</v>
          </cell>
          <cell r="J224">
            <v>80196906.170000002</v>
          </cell>
          <cell r="K224">
            <v>80196906.150000006</v>
          </cell>
        </row>
        <row r="225">
          <cell r="A225" t="str">
            <v>#</v>
          </cell>
          <cell r="B225" t="str">
            <v>PSE/Not assigned</v>
          </cell>
          <cell r="J225">
            <v>83749325.379999995</v>
          </cell>
          <cell r="K225">
            <v>83749325.379999995</v>
          </cell>
        </row>
        <row r="226">
          <cell r="A226" t="str">
            <v>9101000</v>
          </cell>
          <cell r="B226" t="str">
            <v>Plant in Service</v>
          </cell>
          <cell r="J226">
            <v>23613605.079999998</v>
          </cell>
          <cell r="K226">
            <v>23613605.079999998</v>
          </cell>
        </row>
        <row r="227">
          <cell r="A227" t="str">
            <v>9101100</v>
          </cell>
          <cell r="B227" t="str">
            <v>Property-Cap Leases</v>
          </cell>
          <cell r="J227">
            <v>-50589.41</v>
          </cell>
          <cell r="K227">
            <v>-50589.41</v>
          </cell>
        </row>
        <row r="228">
          <cell r="A228" t="str">
            <v>9105000</v>
          </cell>
          <cell r="B228" t="str">
            <v>Plant Held for Futur</v>
          </cell>
          <cell r="J228">
            <v>190.34</v>
          </cell>
          <cell r="K228">
            <v>190.34</v>
          </cell>
        </row>
        <row r="229">
          <cell r="A229" t="str">
            <v>9106000</v>
          </cell>
          <cell r="B229" t="str">
            <v>Const not Classified</v>
          </cell>
          <cell r="J229">
            <v>14347580.24</v>
          </cell>
          <cell r="K229">
            <v>14347580.24</v>
          </cell>
        </row>
        <row r="230">
          <cell r="A230" t="str">
            <v>9107000</v>
          </cell>
          <cell r="B230" t="str">
            <v>Const Work in Prog</v>
          </cell>
          <cell r="J230">
            <v>23236486.190000001</v>
          </cell>
          <cell r="K230">
            <v>23236486.190000001</v>
          </cell>
        </row>
        <row r="231">
          <cell r="A231" t="str">
            <v>9108000</v>
          </cell>
          <cell r="B231" t="str">
            <v>Accum Prov Depreciat</v>
          </cell>
          <cell r="J231">
            <v>-36353555</v>
          </cell>
          <cell r="K231">
            <v>-36353555</v>
          </cell>
        </row>
        <row r="232">
          <cell r="A232" t="str">
            <v>9111000</v>
          </cell>
          <cell r="B232" t="str">
            <v>Accum Prov Amortizat</v>
          </cell>
          <cell r="J232">
            <v>-7608908.9500000002</v>
          </cell>
          <cell r="K232">
            <v>-7608908.9500000002</v>
          </cell>
        </row>
        <row r="233">
          <cell r="A233" t="str">
            <v>9115000</v>
          </cell>
          <cell r="B233" t="str">
            <v>Amort of Plt Acq Adj</v>
          </cell>
          <cell r="J233">
            <v>-701199.43</v>
          </cell>
          <cell r="K233">
            <v>-701199.43</v>
          </cell>
        </row>
        <row r="234">
          <cell r="A234" t="str">
            <v>9121000</v>
          </cell>
          <cell r="B234" t="str">
            <v>Nonutility Property</v>
          </cell>
          <cell r="J234">
            <v>-1602.93</v>
          </cell>
          <cell r="K234">
            <v>-1602.93</v>
          </cell>
        </row>
        <row r="235">
          <cell r="A235" t="str">
            <v>9122000</v>
          </cell>
          <cell r="B235" t="str">
            <v>Deprec &amp; Amort-Non</v>
          </cell>
          <cell r="J235">
            <v>-0.08</v>
          </cell>
          <cell r="K235">
            <v>-0.08</v>
          </cell>
        </row>
        <row r="236">
          <cell r="A236" t="str">
            <v>9123100</v>
          </cell>
          <cell r="B236" t="str">
            <v>Invsmnt in Subs Comp</v>
          </cell>
          <cell r="J236">
            <v>700000</v>
          </cell>
          <cell r="K236">
            <v>700000</v>
          </cell>
        </row>
        <row r="237">
          <cell r="A237" t="str">
            <v>9124000</v>
          </cell>
          <cell r="B237" t="str">
            <v>Other Investments</v>
          </cell>
          <cell r="J237">
            <v>-19245.04</v>
          </cell>
          <cell r="K237">
            <v>-19245.04</v>
          </cell>
        </row>
        <row r="238">
          <cell r="A238" t="str">
            <v>9128000</v>
          </cell>
          <cell r="B238" t="str">
            <v>Other Special Funds</v>
          </cell>
          <cell r="J238">
            <v>14.35</v>
          </cell>
          <cell r="K238">
            <v>14.35</v>
          </cell>
        </row>
        <row r="239">
          <cell r="A239" t="str">
            <v>9131000</v>
          </cell>
          <cell r="B239" t="str">
            <v>Cash</v>
          </cell>
          <cell r="J239">
            <v>4869120.25</v>
          </cell>
          <cell r="K239">
            <v>4869120.25</v>
          </cell>
        </row>
        <row r="240">
          <cell r="A240" t="str">
            <v>9134000</v>
          </cell>
          <cell r="B240" t="str">
            <v>Other Special Dep</v>
          </cell>
          <cell r="J240">
            <v>-1215943.1399999999</v>
          </cell>
          <cell r="K240">
            <v>-1215943.1399999999</v>
          </cell>
        </row>
        <row r="241">
          <cell r="A241" t="str">
            <v>9135000</v>
          </cell>
          <cell r="B241" t="str">
            <v>Working Funds</v>
          </cell>
          <cell r="J241">
            <v>-72438.14</v>
          </cell>
          <cell r="K241">
            <v>-72438.14</v>
          </cell>
        </row>
        <row r="242">
          <cell r="A242" t="str">
            <v>9142000</v>
          </cell>
          <cell r="B242" t="str">
            <v>Cust Accounts Receiv</v>
          </cell>
          <cell r="J242">
            <v>-23305141.59</v>
          </cell>
          <cell r="K242">
            <v>-23305141.59</v>
          </cell>
        </row>
        <row r="243">
          <cell r="A243" t="str">
            <v>9143000</v>
          </cell>
          <cell r="B243" t="str">
            <v>Oth Accounts Receiv</v>
          </cell>
          <cell r="J243">
            <v>-9402822.6199999992</v>
          </cell>
          <cell r="K243">
            <v>-9402822.6199999992</v>
          </cell>
        </row>
        <row r="244">
          <cell r="A244" t="str">
            <v>9144000</v>
          </cell>
          <cell r="B244" t="str">
            <v>Accum Prov Uncollect</v>
          </cell>
          <cell r="J244">
            <v>-1612976.19</v>
          </cell>
          <cell r="K244">
            <v>-1612976.19</v>
          </cell>
        </row>
        <row r="245">
          <cell r="A245" t="str">
            <v>9146000</v>
          </cell>
          <cell r="B245" t="str">
            <v>Accts Rec Assoc Comp</v>
          </cell>
          <cell r="J245">
            <v>1563040.14</v>
          </cell>
          <cell r="K245">
            <v>1563040.14</v>
          </cell>
        </row>
        <row r="246">
          <cell r="A246" t="str">
            <v>9151000</v>
          </cell>
          <cell r="B246" t="str">
            <v>Fuel Stock</v>
          </cell>
          <cell r="J246">
            <v>-9448.08</v>
          </cell>
          <cell r="K246">
            <v>-9448.08</v>
          </cell>
        </row>
        <row r="247">
          <cell r="A247" t="str">
            <v>9154000</v>
          </cell>
          <cell r="B247" t="str">
            <v>Plnt Mat &amp; Oper Supp</v>
          </cell>
          <cell r="J247">
            <v>1734256.95</v>
          </cell>
          <cell r="K247">
            <v>1734256.95</v>
          </cell>
        </row>
        <row r="248">
          <cell r="A248" t="str">
            <v>9156000</v>
          </cell>
          <cell r="B248" t="str">
            <v>Oth Mat &amp; Oper Supp</v>
          </cell>
          <cell r="J248">
            <v>24899.17</v>
          </cell>
          <cell r="K248">
            <v>24899.17</v>
          </cell>
        </row>
        <row r="249">
          <cell r="A249" t="str">
            <v>9163000</v>
          </cell>
          <cell r="B249" t="str">
            <v>Stores Exp Undistrib</v>
          </cell>
          <cell r="J249">
            <v>87452.88</v>
          </cell>
          <cell r="K249">
            <v>87452.88</v>
          </cell>
        </row>
        <row r="250">
          <cell r="A250" t="str">
            <v>9164100</v>
          </cell>
          <cell r="B250" t="str">
            <v>Gas Stored-Current</v>
          </cell>
          <cell r="J250">
            <v>12660174.77</v>
          </cell>
          <cell r="K250">
            <v>12660174.77</v>
          </cell>
        </row>
        <row r="251">
          <cell r="A251" t="str">
            <v>9164200</v>
          </cell>
          <cell r="B251" t="str">
            <v>Liquef Nat Gas Store</v>
          </cell>
          <cell r="J251">
            <v>-7234.27</v>
          </cell>
          <cell r="K251">
            <v>-7234.27</v>
          </cell>
        </row>
        <row r="252">
          <cell r="A252" t="str">
            <v>9165000</v>
          </cell>
          <cell r="B252" t="str">
            <v>Prepayments</v>
          </cell>
          <cell r="J252">
            <v>-5580390.3899999997</v>
          </cell>
          <cell r="K252">
            <v>-5580390.3899999997</v>
          </cell>
        </row>
        <row r="253">
          <cell r="A253" t="str">
            <v>9173000</v>
          </cell>
          <cell r="B253" t="str">
            <v>Accrued Utility Rev</v>
          </cell>
          <cell r="J253">
            <v>-5809292.7400000002</v>
          </cell>
          <cell r="K253">
            <v>-5809292.7400000002</v>
          </cell>
        </row>
        <row r="254">
          <cell r="A254" t="str">
            <v>9174000</v>
          </cell>
          <cell r="B254" t="str">
            <v>Misc Cur &amp; Acc Asst</v>
          </cell>
          <cell r="J254">
            <v>627722.64</v>
          </cell>
          <cell r="K254">
            <v>627722.64</v>
          </cell>
        </row>
        <row r="255">
          <cell r="A255" t="str">
            <v>9175000</v>
          </cell>
          <cell r="B255" t="str">
            <v>LT Deriv Instr Asset</v>
          </cell>
          <cell r="J255">
            <v>3465912.95</v>
          </cell>
          <cell r="K255">
            <v>3465912.95</v>
          </cell>
        </row>
        <row r="256">
          <cell r="A256" t="str">
            <v>9175100</v>
          </cell>
          <cell r="B256" t="str">
            <v>Deriv Instrum Assets</v>
          </cell>
          <cell r="J256">
            <v>5832291.4199999999</v>
          </cell>
          <cell r="K256">
            <v>5832291.4199999999</v>
          </cell>
        </row>
        <row r="257">
          <cell r="A257" t="str">
            <v>9181000</v>
          </cell>
          <cell r="B257" t="str">
            <v>Unamortiz Debt Exp</v>
          </cell>
          <cell r="J257">
            <v>-167842.65</v>
          </cell>
          <cell r="K257">
            <v>-167842.65</v>
          </cell>
        </row>
        <row r="258">
          <cell r="A258" t="str">
            <v>9182100</v>
          </cell>
          <cell r="B258" t="str">
            <v>Extraord Prop Losses</v>
          </cell>
          <cell r="J258">
            <v>-1980069.55</v>
          </cell>
          <cell r="K258">
            <v>-1980069.55</v>
          </cell>
        </row>
        <row r="259">
          <cell r="A259" t="str">
            <v>9182300</v>
          </cell>
          <cell r="B259" t="str">
            <v>Oth Regulatory Asset</v>
          </cell>
          <cell r="J259">
            <v>3964171.69</v>
          </cell>
          <cell r="K259">
            <v>3964171.69</v>
          </cell>
        </row>
        <row r="260">
          <cell r="A260" t="str">
            <v>9184000</v>
          </cell>
          <cell r="B260" t="str">
            <v>Clearing Accounts</v>
          </cell>
          <cell r="J260">
            <v>643214.35</v>
          </cell>
          <cell r="K260">
            <v>643214.35</v>
          </cell>
        </row>
        <row r="261">
          <cell r="A261" t="str">
            <v>9185000</v>
          </cell>
          <cell r="B261" t="str">
            <v>Temporary Facilities</v>
          </cell>
          <cell r="J261">
            <v>5277.41</v>
          </cell>
          <cell r="K261">
            <v>5277.41</v>
          </cell>
        </row>
        <row r="262">
          <cell r="A262" t="str">
            <v>9186000</v>
          </cell>
          <cell r="B262" t="str">
            <v>Misc Deferred Debits</v>
          </cell>
          <cell r="J262">
            <v>9725263.1300000008</v>
          </cell>
          <cell r="K262">
            <v>9725263.1300000008</v>
          </cell>
        </row>
        <row r="263">
          <cell r="A263" t="str">
            <v>9187000</v>
          </cell>
          <cell r="B263" t="str">
            <v>Defrrd Loss frm Disp</v>
          </cell>
          <cell r="J263">
            <v>-1633</v>
          </cell>
          <cell r="K263">
            <v>-1633</v>
          </cell>
        </row>
        <row r="264">
          <cell r="A264" t="str">
            <v>9189000</v>
          </cell>
          <cell r="B264" t="str">
            <v>Unamor Loss Reac Dbt</v>
          </cell>
          <cell r="J264">
            <v>-182191.15</v>
          </cell>
          <cell r="K264">
            <v>-182191.15</v>
          </cell>
        </row>
        <row r="265">
          <cell r="A265" t="str">
            <v>9190000</v>
          </cell>
          <cell r="B265" t="str">
            <v>Accum Defrrd Inc Tax</v>
          </cell>
          <cell r="J265">
            <v>102275.68</v>
          </cell>
          <cell r="K265">
            <v>102275.68</v>
          </cell>
        </row>
        <row r="266">
          <cell r="A266" t="str">
            <v>9191000</v>
          </cell>
          <cell r="B266" t="str">
            <v>Unrecov Purch Gas</v>
          </cell>
          <cell r="J266">
            <v>2870259.18</v>
          </cell>
          <cell r="K266">
            <v>2870259.18</v>
          </cell>
        </row>
        <row r="267">
          <cell r="A267" t="str">
            <v>9216000</v>
          </cell>
          <cell r="B267" t="str">
            <v>Unappro Ret Earnings</v>
          </cell>
          <cell r="J267">
            <v>0</v>
          </cell>
          <cell r="K267">
            <v>0</v>
          </cell>
        </row>
        <row r="268">
          <cell r="A268" t="str">
            <v>9219000</v>
          </cell>
          <cell r="B268" t="str">
            <v>Accum Oth Compr Inc</v>
          </cell>
          <cell r="J268">
            <v>-1518101.52</v>
          </cell>
          <cell r="K268">
            <v>-1518101.52</v>
          </cell>
        </row>
        <row r="269">
          <cell r="A269" t="str">
            <v>9226000</v>
          </cell>
          <cell r="B269" t="str">
            <v>Unarmot Disc LT Debt</v>
          </cell>
          <cell r="J269">
            <v>-38962.68</v>
          </cell>
          <cell r="K269">
            <v>-38962.68</v>
          </cell>
        </row>
        <row r="270">
          <cell r="A270" t="str">
            <v>9227000</v>
          </cell>
          <cell r="B270" t="str">
            <v>Oblig Undr Cap Ls-Nc</v>
          </cell>
          <cell r="J270">
            <v>25081.91</v>
          </cell>
          <cell r="K270">
            <v>25081.91</v>
          </cell>
        </row>
        <row r="271">
          <cell r="A271" t="str">
            <v>9228200</v>
          </cell>
          <cell r="B271" t="str">
            <v>Accum Prov Inj &amp; Dam</v>
          </cell>
          <cell r="J271">
            <v>90000</v>
          </cell>
          <cell r="K271">
            <v>90000</v>
          </cell>
        </row>
        <row r="272">
          <cell r="A272" t="str">
            <v>9228300</v>
          </cell>
          <cell r="B272" t="str">
            <v>Accum Prov Pen &amp; Ben</v>
          </cell>
          <cell r="J272">
            <v>-4362.55</v>
          </cell>
          <cell r="K272">
            <v>-4362.55</v>
          </cell>
        </row>
        <row r="273">
          <cell r="A273" t="str">
            <v>9230000</v>
          </cell>
          <cell r="B273" t="str">
            <v>Asset Retirem Obliga</v>
          </cell>
          <cell r="J273">
            <v>552130.53</v>
          </cell>
          <cell r="K273">
            <v>552130.53</v>
          </cell>
        </row>
        <row r="274">
          <cell r="A274" t="str">
            <v>9231000</v>
          </cell>
          <cell r="B274" t="str">
            <v>Notes Payable</v>
          </cell>
          <cell r="J274">
            <v>3700000</v>
          </cell>
          <cell r="K274">
            <v>3700000</v>
          </cell>
        </row>
        <row r="275">
          <cell r="A275" t="str">
            <v>9232000</v>
          </cell>
          <cell r="B275" t="str">
            <v>Accounts Payable</v>
          </cell>
          <cell r="J275">
            <v>-8883836.8300000001</v>
          </cell>
          <cell r="K275">
            <v>-8883836.8300000001</v>
          </cell>
        </row>
        <row r="276">
          <cell r="A276" t="str">
            <v>9234000</v>
          </cell>
          <cell r="B276" t="str">
            <v>Accts Payable Assoc</v>
          </cell>
          <cell r="J276">
            <v>77075.289999999994</v>
          </cell>
          <cell r="K276">
            <v>77075.289999999994</v>
          </cell>
        </row>
        <row r="277">
          <cell r="A277" t="str">
            <v>9235000</v>
          </cell>
          <cell r="B277" t="str">
            <v>Customer Deposits</v>
          </cell>
          <cell r="J277">
            <v>525320.34</v>
          </cell>
          <cell r="K277">
            <v>525320.34</v>
          </cell>
        </row>
        <row r="278">
          <cell r="A278" t="str">
            <v>9236000</v>
          </cell>
          <cell r="B278" t="str">
            <v>Taxes Accrued</v>
          </cell>
          <cell r="J278">
            <v>-3951480.8</v>
          </cell>
          <cell r="K278">
            <v>-3951480.8</v>
          </cell>
        </row>
        <row r="279">
          <cell r="A279" t="str">
            <v>9237000</v>
          </cell>
          <cell r="B279" t="str">
            <v>Interest Accrued</v>
          </cell>
          <cell r="J279">
            <v>-3426754.75</v>
          </cell>
          <cell r="K279">
            <v>-3426754.75</v>
          </cell>
        </row>
        <row r="280">
          <cell r="A280" t="str">
            <v>9241000</v>
          </cell>
          <cell r="B280" t="str">
            <v>Tax Collect Payable</v>
          </cell>
          <cell r="J280">
            <v>475063.9</v>
          </cell>
          <cell r="K280">
            <v>475063.9</v>
          </cell>
        </row>
        <row r="281">
          <cell r="A281" t="str">
            <v>9242000</v>
          </cell>
          <cell r="B281" t="str">
            <v>Misc Cur &amp; Acc Liab</v>
          </cell>
          <cell r="J281">
            <v>370193.86</v>
          </cell>
          <cell r="K281">
            <v>370193.86</v>
          </cell>
        </row>
        <row r="282">
          <cell r="A282" t="str">
            <v>9243000</v>
          </cell>
          <cell r="B282" t="str">
            <v>Oblig Under Cap Leas</v>
          </cell>
          <cell r="J282">
            <v>31776.58</v>
          </cell>
          <cell r="K282">
            <v>31776.58</v>
          </cell>
        </row>
        <row r="283">
          <cell r="A283" t="str">
            <v>9244000</v>
          </cell>
          <cell r="B283" t="str">
            <v>LT Deriv Instr Liab</v>
          </cell>
          <cell r="J283">
            <v>-1082618.21</v>
          </cell>
          <cell r="K283">
            <v>-1082618.21</v>
          </cell>
        </row>
        <row r="284">
          <cell r="A284" t="str">
            <v>9244100</v>
          </cell>
          <cell r="B284" t="str">
            <v>Deriv Instrum Liab</v>
          </cell>
          <cell r="J284">
            <v>-5460024.1500000004</v>
          </cell>
          <cell r="K284">
            <v>-5460024.1500000004</v>
          </cell>
        </row>
        <row r="285">
          <cell r="A285" t="str">
            <v>9252000</v>
          </cell>
          <cell r="B285" t="str">
            <v>Customer Adv Constr</v>
          </cell>
          <cell r="J285">
            <v>2319507.83</v>
          </cell>
          <cell r="K285">
            <v>2319507.83</v>
          </cell>
        </row>
        <row r="286">
          <cell r="A286" t="str">
            <v>9253000</v>
          </cell>
          <cell r="B286" t="str">
            <v>Oth Deferred Credits</v>
          </cell>
          <cell r="J286">
            <v>-3931469.13</v>
          </cell>
          <cell r="K286">
            <v>-3931469.13</v>
          </cell>
        </row>
        <row r="287">
          <cell r="A287" t="str">
            <v>9254000</v>
          </cell>
          <cell r="B287" t="str">
            <v>Oth Regulatory Liab</v>
          </cell>
          <cell r="J287">
            <v>-4980713.13</v>
          </cell>
          <cell r="K287">
            <v>-4980713.13</v>
          </cell>
        </row>
        <row r="288">
          <cell r="A288" t="str">
            <v>9256000</v>
          </cell>
          <cell r="B288" t="str">
            <v>Defrrd Gns from Disp</v>
          </cell>
          <cell r="J288">
            <v>538958.19999999995</v>
          </cell>
          <cell r="K288">
            <v>538958.19999999995</v>
          </cell>
        </row>
        <row r="289">
          <cell r="A289" t="str">
            <v>9282000</v>
          </cell>
          <cell r="B289" t="str">
            <v>Acc Defrd Inc Tax-Pr</v>
          </cell>
          <cell r="J289">
            <v>-1082815.5</v>
          </cell>
          <cell r="K289">
            <v>-1082815.5</v>
          </cell>
        </row>
        <row r="290">
          <cell r="A290" t="str">
            <v>9283000</v>
          </cell>
          <cell r="B290" t="str">
            <v>Acc Defrd Inc Tax-Ot</v>
          </cell>
          <cell r="J290">
            <v>-1187072.8500000001</v>
          </cell>
          <cell r="K290">
            <v>-1187072.8500000001</v>
          </cell>
        </row>
        <row r="291">
          <cell r="A291" t="str">
            <v>9438000</v>
          </cell>
          <cell r="B291" t="str">
            <v>Divid Declrd-Common</v>
          </cell>
          <cell r="J291">
            <v>7300000</v>
          </cell>
          <cell r="K291">
            <v>7300000</v>
          </cell>
        </row>
        <row r="292">
          <cell r="A292" t="str">
            <v>9991070</v>
          </cell>
          <cell r="B292" t="str">
            <v>CO-Construction WIP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0.02</v>
          </cell>
          <cell r="K292">
            <v>0.02</v>
          </cell>
        </row>
        <row r="293">
          <cell r="A293" t="str">
            <v>9991080</v>
          </cell>
          <cell r="B293" t="str">
            <v>CO-Retirement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9991210</v>
          </cell>
          <cell r="B294" t="str">
            <v>CO-Nonutility Proper</v>
          </cell>
          <cell r="J294">
            <v>0</v>
          </cell>
          <cell r="K294">
            <v>0</v>
          </cell>
        </row>
        <row r="295">
          <cell r="A295" t="str">
            <v>9991430</v>
          </cell>
          <cell r="B295" t="str">
            <v>CO-Other Accts Rcvbl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K295">
            <v>0</v>
          </cell>
        </row>
        <row r="296">
          <cell r="A296" t="str">
            <v>9991650</v>
          </cell>
          <cell r="B296" t="str">
            <v>CO-Prepayments</v>
          </cell>
          <cell r="C296">
            <v>0</v>
          </cell>
          <cell r="H296">
            <v>0</v>
          </cell>
          <cell r="K296">
            <v>0</v>
          </cell>
        </row>
        <row r="297">
          <cell r="A297" t="str">
            <v>9991821</v>
          </cell>
          <cell r="B297" t="str">
            <v>CO-Extraord prop los</v>
          </cell>
          <cell r="C297">
            <v>0</v>
          </cell>
          <cell r="H297">
            <v>0</v>
          </cell>
          <cell r="K297">
            <v>0</v>
          </cell>
        </row>
        <row r="298">
          <cell r="A298" t="str">
            <v>9991823</v>
          </cell>
          <cell r="B298" t="str">
            <v>CO-Other Reg Assets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K298">
            <v>0</v>
          </cell>
        </row>
        <row r="299">
          <cell r="A299" t="str">
            <v>9991840</v>
          </cell>
          <cell r="B299" t="str">
            <v>CO-Clearing Accounts</v>
          </cell>
          <cell r="C299">
            <v>0</v>
          </cell>
          <cell r="D299">
            <v>-0.02</v>
          </cell>
          <cell r="H299">
            <v>0</v>
          </cell>
          <cell r="I299">
            <v>-0.02</v>
          </cell>
          <cell r="K299">
            <v>-0.02</v>
          </cell>
        </row>
        <row r="300">
          <cell r="A300" t="str">
            <v>9991860</v>
          </cell>
          <cell r="B300" t="str">
            <v>CO-Misc Def Debits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K300">
            <v>0</v>
          </cell>
        </row>
        <row r="301">
          <cell r="A301" t="str">
            <v>9991861</v>
          </cell>
          <cell r="B301" t="str">
            <v>Misc Deferd Debit-C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9991862</v>
          </cell>
          <cell r="B302" t="str">
            <v>Misc Deferd Debit-E</v>
          </cell>
          <cell r="D302">
            <v>0</v>
          </cell>
          <cell r="I302">
            <v>0</v>
          </cell>
          <cell r="K302">
            <v>0</v>
          </cell>
        </row>
        <row r="303">
          <cell r="A303" t="str">
            <v>9992320</v>
          </cell>
          <cell r="B303" t="str">
            <v>CO-Accounts Payable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K303">
            <v>0</v>
          </cell>
        </row>
        <row r="304">
          <cell r="A304" t="str">
            <v>9992420</v>
          </cell>
          <cell r="B304" t="str">
            <v>CO-Misc Cur Accr Lia</v>
          </cell>
          <cell r="C304">
            <v>0</v>
          </cell>
          <cell r="H304">
            <v>0</v>
          </cell>
          <cell r="K304">
            <v>0</v>
          </cell>
        </row>
        <row r="305">
          <cell r="A305" t="str">
            <v>9992520</v>
          </cell>
          <cell r="B305" t="str">
            <v>CO-Cust Adv for Cons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9992530</v>
          </cell>
          <cell r="B306" t="str">
            <v>CO-Other Deferred Cr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9999990</v>
          </cell>
          <cell r="B307" t="str">
            <v>Balance Sheet Offset</v>
          </cell>
          <cell r="J307">
            <v>8112224.4900000002</v>
          </cell>
          <cell r="K307">
            <v>8112224.4900000002</v>
          </cell>
        </row>
        <row r="308">
          <cell r="A308" t="str">
            <v>9999991</v>
          </cell>
          <cell r="B308" t="str">
            <v>P&amp;L Sheet Offset</v>
          </cell>
          <cell r="J308">
            <v>-8112224.4900000002</v>
          </cell>
          <cell r="K308">
            <v>-8112224.4900000002</v>
          </cell>
        </row>
        <row r="309">
          <cell r="A309" t="str">
            <v>9999992</v>
          </cell>
          <cell r="B309" t="str">
            <v>Inter Payable Offset</v>
          </cell>
          <cell r="J309">
            <v>-4559805.29</v>
          </cell>
          <cell r="K309">
            <v>-4559805.29</v>
          </cell>
        </row>
        <row r="310">
          <cell r="A310" t="str">
            <v>9999993</v>
          </cell>
          <cell r="B310" t="str">
            <v>Inter Receiv Offset</v>
          </cell>
          <cell r="J310">
            <v>4559805.26</v>
          </cell>
          <cell r="K310">
            <v>4559805.26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8" activePane="bottomRight" state="frozen"/>
      <selection activeCell="K336" sqref="K336"/>
      <selection pane="topRight" activeCell="K336" sqref="K336"/>
      <selection pane="bottomLeft" activeCell="K336" sqref="K336"/>
      <selection pane="bottomRight" activeCell="K336" sqref="K336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330</v>
      </c>
      <c r="B1" s="39"/>
      <c r="C1" s="39"/>
      <c r="D1" s="39"/>
    </row>
    <row r="2" spans="1:4" x14ac:dyDescent="0.3">
      <c r="A2" s="40" t="s">
        <v>329</v>
      </c>
      <c r="B2" s="39"/>
      <c r="C2" s="39"/>
      <c r="D2" s="39"/>
    </row>
    <row r="3" spans="1:4" x14ac:dyDescent="0.3">
      <c r="A3" s="40" t="s">
        <v>694</v>
      </c>
      <c r="B3" s="40"/>
      <c r="C3" s="40"/>
      <c r="D3" s="40"/>
    </row>
    <row r="4" spans="1:4" x14ac:dyDescent="0.3">
      <c r="A4" s="160"/>
      <c r="B4" s="39"/>
      <c r="C4" s="39"/>
      <c r="D4" s="39"/>
    </row>
    <row r="5" spans="1:4" x14ac:dyDescent="0.3">
      <c r="A5" s="156"/>
      <c r="B5" s="156"/>
      <c r="C5" s="156"/>
      <c r="D5" s="156"/>
    </row>
    <row r="6" spans="1:4" x14ac:dyDescent="0.3">
      <c r="A6" s="156" t="s">
        <v>693</v>
      </c>
      <c r="B6" s="156"/>
      <c r="C6" s="156"/>
      <c r="D6" s="156"/>
    </row>
    <row r="7" spans="1:4" x14ac:dyDescent="0.3">
      <c r="A7" s="1"/>
      <c r="B7" s="38" t="s">
        <v>30</v>
      </c>
      <c r="C7" s="37" t="s">
        <v>29</v>
      </c>
      <c r="D7" s="36" t="s">
        <v>328</v>
      </c>
    </row>
    <row r="8" spans="1:4" x14ac:dyDescent="0.3">
      <c r="A8" s="34" t="s">
        <v>327</v>
      </c>
      <c r="B8" s="33"/>
      <c r="C8" s="33"/>
      <c r="D8" s="9"/>
    </row>
    <row r="9" spans="1:4" x14ac:dyDescent="0.3">
      <c r="A9" s="26" t="s">
        <v>27</v>
      </c>
      <c r="B9" s="28">
        <f>+'Unallocated Detail'!G18</f>
        <v>161547340.33000001</v>
      </c>
      <c r="C9" s="28">
        <f>+'Unallocated Detail'!H18</f>
        <v>60207189.919999994</v>
      </c>
      <c r="D9" s="18">
        <f>SUM(B9:C9)</f>
        <v>221754530.25</v>
      </c>
    </row>
    <row r="10" spans="1:4" x14ac:dyDescent="0.3">
      <c r="A10" s="26" t="s">
        <v>26</v>
      </c>
      <c r="B10" s="32">
        <f>+'Unallocated Detail'!G21</f>
        <v>23406.13</v>
      </c>
      <c r="C10" s="32">
        <f>+'Unallocated Detail'!H21</f>
        <v>0</v>
      </c>
      <c r="D10" s="9">
        <f>SUM(B10:C10)</f>
        <v>23406.13</v>
      </c>
    </row>
    <row r="11" spans="1:4" x14ac:dyDescent="0.3">
      <c r="A11" s="26" t="s">
        <v>25</v>
      </c>
      <c r="B11" s="32">
        <f>+'Unallocated Detail'!G25</f>
        <v>15594347.280000001</v>
      </c>
      <c r="C11" s="32">
        <f>+'Unallocated Detail'!H25</f>
        <v>0</v>
      </c>
      <c r="D11" s="9">
        <f>SUM(B11:C11)</f>
        <v>15594347.280000001</v>
      </c>
    </row>
    <row r="12" spans="1:4" x14ac:dyDescent="0.3">
      <c r="A12" s="26" t="s">
        <v>24</v>
      </c>
      <c r="B12" s="31">
        <f>+'Unallocated Detail'!G40</f>
        <v>3861116.2800000003</v>
      </c>
      <c r="C12" s="30">
        <f>+'Unallocated Detail'!H40</f>
        <v>-336114.13</v>
      </c>
      <c r="D12" s="35">
        <f>SUM(B12:C12)</f>
        <v>3525002.1500000004</v>
      </c>
    </row>
    <row r="13" spans="1:4" x14ac:dyDescent="0.3">
      <c r="A13" s="26" t="s">
        <v>23</v>
      </c>
      <c r="B13" s="19">
        <f>SUM(B9:B12)</f>
        <v>181026210.02000001</v>
      </c>
      <c r="C13" s="19">
        <f>SUM(C9:C12)</f>
        <v>59871075.789999992</v>
      </c>
      <c r="D13" s="18">
        <f>SUM(D9:D12)</f>
        <v>240897285.81</v>
      </c>
    </row>
    <row r="14" spans="1:4" x14ac:dyDescent="0.3">
      <c r="A14" s="34" t="s">
        <v>326</v>
      </c>
      <c r="B14" s="33"/>
      <c r="C14" s="33"/>
      <c r="D14" s="9"/>
    </row>
    <row r="15" spans="1:4" x14ac:dyDescent="0.3">
      <c r="A15" s="34" t="s">
        <v>325</v>
      </c>
      <c r="B15" s="33"/>
      <c r="C15" s="33"/>
      <c r="D15" s="9"/>
    </row>
    <row r="16" spans="1:4" x14ac:dyDescent="0.3">
      <c r="A16" s="34" t="s">
        <v>324</v>
      </c>
      <c r="B16" s="33"/>
      <c r="C16" s="33"/>
      <c r="D16" s="9"/>
    </row>
    <row r="17" spans="1:4" x14ac:dyDescent="0.3">
      <c r="A17" s="34" t="s">
        <v>323</v>
      </c>
      <c r="B17" s="33"/>
      <c r="C17" s="33"/>
      <c r="D17" s="9"/>
    </row>
    <row r="18" spans="1:4" x14ac:dyDescent="0.3">
      <c r="A18" s="26" t="s">
        <v>22</v>
      </c>
      <c r="B18" s="28">
        <f>+'Unallocated Detail'!G47</f>
        <v>16162957.710000001</v>
      </c>
      <c r="C18" s="28">
        <f>+'Unallocated Detail'!H47</f>
        <v>0</v>
      </c>
      <c r="D18" s="18">
        <f>B18+C18</f>
        <v>16162957.710000001</v>
      </c>
    </row>
    <row r="19" spans="1:4" x14ac:dyDescent="0.3">
      <c r="A19" s="26" t="s">
        <v>21</v>
      </c>
      <c r="B19" s="32">
        <f>+'Unallocated Detail'!G56</f>
        <v>49260141.670000002</v>
      </c>
      <c r="C19" s="32">
        <f>+'Unallocated Detail'!H56</f>
        <v>20494437.199999996</v>
      </c>
      <c r="D19" s="27">
        <f>B19+C19</f>
        <v>69754578.870000005</v>
      </c>
    </row>
    <row r="20" spans="1:4" x14ac:dyDescent="0.3">
      <c r="A20" s="26" t="s">
        <v>20</v>
      </c>
      <c r="B20" s="32">
        <f>+'Unallocated Detail'!G59</f>
        <v>10399038.560000001</v>
      </c>
      <c r="C20" s="32">
        <f>+'Unallocated Detail'!H59</f>
        <v>0</v>
      </c>
      <c r="D20" s="27">
        <f>B20+C20</f>
        <v>10399038.560000001</v>
      </c>
    </row>
    <row r="21" spans="1:4" x14ac:dyDescent="0.3">
      <c r="A21" s="26" t="s">
        <v>19</v>
      </c>
      <c r="B21" s="31">
        <f>+'Unallocated Detail'!G62</f>
        <v>-5693764.8300000001</v>
      </c>
      <c r="C21" s="30">
        <f>+'Unallocated Detail'!H62</f>
        <v>0</v>
      </c>
      <c r="D21" s="29">
        <f>B21+C21</f>
        <v>-5693764.8300000001</v>
      </c>
    </row>
    <row r="22" spans="1:4" x14ac:dyDescent="0.3">
      <c r="A22" s="26" t="s">
        <v>18</v>
      </c>
      <c r="B22" s="19">
        <f>SUM(B18:B21)</f>
        <v>70128373.109999999</v>
      </c>
      <c r="C22" s="19">
        <f>SUM(C18:C21)</f>
        <v>20494437.199999996</v>
      </c>
      <c r="D22" s="18">
        <f>SUM(D18:D21)</f>
        <v>90622810.310000017</v>
      </c>
    </row>
    <row r="23" spans="1:4" x14ac:dyDescent="0.3">
      <c r="A23" s="20" t="s">
        <v>322</v>
      </c>
      <c r="B23" s="16"/>
      <c r="C23" s="16"/>
      <c r="D23" s="15"/>
    </row>
    <row r="24" spans="1:4" x14ac:dyDescent="0.3">
      <c r="A24" s="26" t="s">
        <v>17</v>
      </c>
      <c r="B24" s="28">
        <f>+'Unallocated Detail'!G138</f>
        <v>8599560.2500000019</v>
      </c>
      <c r="C24" s="28">
        <f>+'Unallocated Detail'!H138</f>
        <v>744146.99</v>
      </c>
      <c r="D24" s="18">
        <f t="shared" ref="D24:D37" si="0">B24+C24</f>
        <v>9343707.2400000021</v>
      </c>
    </row>
    <row r="25" spans="1:4" x14ac:dyDescent="0.3">
      <c r="A25" s="26" t="s">
        <v>16</v>
      </c>
      <c r="B25" s="25">
        <f>+'Unallocated Detail'!G168</f>
        <v>1875074.68</v>
      </c>
      <c r="C25" s="25">
        <f>+'Unallocated Detail'!H168</f>
        <v>0</v>
      </c>
      <c r="D25" s="27">
        <f t="shared" si="0"/>
        <v>1875074.68</v>
      </c>
    </row>
    <row r="26" spans="1:4" x14ac:dyDescent="0.3">
      <c r="A26" s="26" t="s">
        <v>15</v>
      </c>
      <c r="B26" s="25">
        <f>+'Unallocated Detail'!G206</f>
        <v>6402997.3699999992</v>
      </c>
      <c r="C26" s="25">
        <f>+'Unallocated Detail'!H206</f>
        <v>5836148.3400000008</v>
      </c>
      <c r="D26" s="27">
        <f t="shared" si="0"/>
        <v>12239145.710000001</v>
      </c>
    </row>
    <row r="27" spans="1:4" x14ac:dyDescent="0.3">
      <c r="A27" s="26" t="s">
        <v>14</v>
      </c>
      <c r="B27" s="25">
        <f>+'Unallocated Detail'!G213</f>
        <v>4905467.8699999992</v>
      </c>
      <c r="C27" s="25">
        <f>+'Unallocated Detail'!H213</f>
        <v>2101981.4500000002</v>
      </c>
      <c r="D27" s="27">
        <f t="shared" si="0"/>
        <v>7007449.3199999994</v>
      </c>
    </row>
    <row r="28" spans="1:4" x14ac:dyDescent="0.3">
      <c r="A28" s="26" t="s">
        <v>13</v>
      </c>
      <c r="B28" s="25">
        <f>+'Unallocated Detail'!G222</f>
        <v>1852359.72</v>
      </c>
      <c r="C28" s="25">
        <f>+'Unallocated Detail'!H222</f>
        <v>452340.76</v>
      </c>
      <c r="D28" s="27">
        <f t="shared" si="0"/>
        <v>2304700.48</v>
      </c>
    </row>
    <row r="29" spans="1:4" x14ac:dyDescent="0.3">
      <c r="A29" s="26" t="s">
        <v>12</v>
      </c>
      <c r="B29" s="25">
        <f>+'Unallocated Detail'!G225</f>
        <v>5629456.4800000004</v>
      </c>
      <c r="C29" s="25">
        <f>+'Unallocated Detail'!H225</f>
        <v>959684.99</v>
      </c>
      <c r="D29" s="27">
        <f t="shared" si="0"/>
        <v>6589141.4700000007</v>
      </c>
    </row>
    <row r="30" spans="1:4" x14ac:dyDescent="0.3">
      <c r="A30" s="26" t="s">
        <v>11</v>
      </c>
      <c r="B30" s="25">
        <f>+'Unallocated Detail'!G240</f>
        <v>11880798.305</v>
      </c>
      <c r="C30" s="25">
        <f>+'Unallocated Detail'!H240</f>
        <v>4860473.0150000006</v>
      </c>
      <c r="D30" s="27">
        <f t="shared" si="0"/>
        <v>16741271.32</v>
      </c>
    </row>
    <row r="31" spans="1:4" x14ac:dyDescent="0.3">
      <c r="A31" s="26" t="s">
        <v>10</v>
      </c>
      <c r="B31" s="25">
        <f>+'Unallocated Detail'!G247</f>
        <v>30819610.399999999</v>
      </c>
      <c r="C31" s="25">
        <f>+'Unallocated Detail'!H247</f>
        <v>11447240.290000001</v>
      </c>
      <c r="D31" s="27">
        <f t="shared" si="0"/>
        <v>42266850.689999998</v>
      </c>
    </row>
    <row r="32" spans="1:4" x14ac:dyDescent="0.3">
      <c r="A32" s="26" t="s">
        <v>9</v>
      </c>
      <c r="B32" s="25">
        <f>+'Unallocated Detail'!G252</f>
        <v>9467733.125</v>
      </c>
      <c r="C32" s="25">
        <f>+'Unallocated Detail'!H252</f>
        <v>3999016.8649999998</v>
      </c>
      <c r="D32" s="27">
        <f t="shared" si="0"/>
        <v>13466749.99</v>
      </c>
    </row>
    <row r="33" spans="1:4" x14ac:dyDescent="0.3">
      <c r="A33" s="26" t="s">
        <v>8</v>
      </c>
      <c r="B33" s="25">
        <f>+'Unallocated Detail'!G255</f>
        <v>1820536</v>
      </c>
      <c r="C33" s="25">
        <f>+'Unallocated Detail'!H255</f>
        <v>0</v>
      </c>
      <c r="D33" s="27">
        <f t="shared" si="0"/>
        <v>1820536</v>
      </c>
    </row>
    <row r="34" spans="1:4" x14ac:dyDescent="0.3">
      <c r="A34" s="17" t="s">
        <v>7</v>
      </c>
      <c r="B34" s="25">
        <f>+'Unallocated Detail'!G263</f>
        <v>-1368781.87</v>
      </c>
      <c r="C34" s="25">
        <f>+'Unallocated Detail'!H263</f>
        <v>636030.34000000008</v>
      </c>
      <c r="D34" s="24">
        <f t="shared" si="0"/>
        <v>-732751.53</v>
      </c>
    </row>
    <row r="35" spans="1:4" x14ac:dyDescent="0.3">
      <c r="A35" s="17" t="s">
        <v>687</v>
      </c>
      <c r="B35" s="25">
        <f>+'Unallocated Detail'!G268</f>
        <v>17223933.599999998</v>
      </c>
      <c r="C35" s="25">
        <f>+'Unallocated Detail'!H268</f>
        <v>6733305.3100000005</v>
      </c>
      <c r="D35" s="24">
        <f t="shared" si="0"/>
        <v>23957238.909999996</v>
      </c>
    </row>
    <row r="36" spans="1:4" x14ac:dyDescent="0.3">
      <c r="A36" s="17" t="s">
        <v>688</v>
      </c>
      <c r="B36" s="25">
        <f>+'Unallocated Detail'!G273</f>
        <v>3616641.14</v>
      </c>
      <c r="C36" s="25">
        <f>+'Unallocated Detail'!H273</f>
        <v>2406756.5299999998</v>
      </c>
      <c r="D36" s="24">
        <f t="shared" si="0"/>
        <v>6023397.6699999999</v>
      </c>
    </row>
    <row r="37" spans="1:4" x14ac:dyDescent="0.3">
      <c r="A37" s="17" t="s">
        <v>689</v>
      </c>
      <c r="B37" s="23">
        <f>+'Unallocated Detail'!G278</f>
        <v>-2475328.2600000002</v>
      </c>
      <c r="C37" s="22">
        <f>+'Unallocated Detail'!H278</f>
        <v>-2219412.4299999997</v>
      </c>
      <c r="D37" s="21">
        <f t="shared" si="0"/>
        <v>-4694740.6899999995</v>
      </c>
    </row>
    <row r="38" spans="1:4" x14ac:dyDescent="0.3">
      <c r="A38" s="20" t="s">
        <v>690</v>
      </c>
      <c r="B38" s="19">
        <f>SUM(B22:B37)</f>
        <v>170378431.92000002</v>
      </c>
      <c r="C38" s="19">
        <f>SUM(C22:C37)</f>
        <v>58452149.649999999</v>
      </c>
      <c r="D38" s="18">
        <f>SUM(D22:D37)</f>
        <v>228830581.57000002</v>
      </c>
    </row>
    <row r="39" spans="1:4" x14ac:dyDescent="0.3">
      <c r="A39" s="17"/>
      <c r="B39" s="16"/>
      <c r="C39" s="16"/>
      <c r="D39" s="15"/>
    </row>
    <row r="40" spans="1:4" ht="17.399999999999999" x14ac:dyDescent="0.55000000000000004">
      <c r="A40" s="14" t="s">
        <v>6</v>
      </c>
      <c r="B40" s="13">
        <f>B13-B38</f>
        <v>10647778.099999994</v>
      </c>
      <c r="C40" s="13">
        <f>C13-C38</f>
        <v>1418926.1399999931</v>
      </c>
      <c r="D40" s="12">
        <f>D13-D38</f>
        <v>12066704.23999998</v>
      </c>
    </row>
    <row r="41" spans="1:4" x14ac:dyDescent="0.3">
      <c r="A41" s="11"/>
      <c r="B41" s="10"/>
      <c r="C41" s="10"/>
      <c r="D41" s="9"/>
    </row>
    <row r="42" spans="1:4" x14ac:dyDescent="0.3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pane xSplit="1" ySplit="5" topLeftCell="B27" activePane="bottomRight" state="frozen"/>
      <selection activeCell="K336" sqref="K336"/>
      <selection pane="topRight" activeCell="K336" sqref="K336"/>
      <selection pane="bottomLeft" activeCell="K336" sqref="K336"/>
      <selection pane="bottomRight" activeCell="I39" sqref="I39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16384" width="9.109375" style="4"/>
  </cols>
  <sheetData>
    <row r="1" spans="1:6" ht="18" customHeight="1" x14ac:dyDescent="0.3">
      <c r="A1" s="40" t="s">
        <v>330</v>
      </c>
      <c r="B1" s="58"/>
      <c r="C1" s="58"/>
      <c r="D1" s="58"/>
      <c r="E1" s="58"/>
      <c r="F1" s="58"/>
    </row>
    <row r="2" spans="1:6" ht="18" customHeight="1" x14ac:dyDescent="0.3">
      <c r="A2" s="40" t="s">
        <v>332</v>
      </c>
      <c r="B2" s="58"/>
      <c r="C2" s="58"/>
      <c r="D2" s="58"/>
      <c r="E2" s="58"/>
      <c r="F2" s="58"/>
    </row>
    <row r="3" spans="1:6" ht="18" customHeight="1" x14ac:dyDescent="0.3">
      <c r="A3" s="40" t="str">
        <f>Allocated!A3</f>
        <v>FOR THE MONTH ENDED May 31, 2021</v>
      </c>
      <c r="B3" s="58"/>
      <c r="C3" s="58"/>
      <c r="D3" s="58"/>
      <c r="E3" s="58"/>
      <c r="F3" s="58"/>
    </row>
    <row r="4" spans="1:6" ht="12" customHeight="1" x14ac:dyDescent="0.3"/>
    <row r="5" spans="1:6" ht="18" customHeight="1" x14ac:dyDescent="0.3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3">
      <c r="A6" s="55" t="s">
        <v>28</v>
      </c>
      <c r="B6" s="54"/>
      <c r="C6" s="54"/>
      <c r="D6" s="54"/>
      <c r="E6" s="54"/>
      <c r="F6" s="53"/>
    </row>
    <row r="7" spans="1:6" ht="18" customHeight="1" x14ac:dyDescent="0.3">
      <c r="A7" s="20" t="s">
        <v>327</v>
      </c>
      <c r="B7" s="33"/>
      <c r="C7" s="33"/>
      <c r="D7" s="33"/>
      <c r="E7" s="33"/>
      <c r="F7" s="9"/>
    </row>
    <row r="8" spans="1:6" ht="18" customHeight="1" x14ac:dyDescent="0.3">
      <c r="A8" s="17" t="s">
        <v>27</v>
      </c>
      <c r="B8" s="19">
        <f>+'Unallocated Detail'!B18</f>
        <v>161547340.33000001</v>
      </c>
      <c r="C8" s="19">
        <f>+'Unallocated Detail'!C18</f>
        <v>60207189.919999994</v>
      </c>
      <c r="D8" s="19">
        <f>+'Unallocated Detail'!D18</f>
        <v>0</v>
      </c>
      <c r="E8" s="19">
        <v>0</v>
      </c>
      <c r="F8" s="18">
        <f>SUM(B8:E8)</f>
        <v>221754530.25</v>
      </c>
    </row>
    <row r="9" spans="1:6" ht="18" customHeight="1" x14ac:dyDescent="0.3">
      <c r="A9" s="17" t="s">
        <v>26</v>
      </c>
      <c r="B9" s="122">
        <f>+'Unallocated Detail'!B21</f>
        <v>23406.13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23406.13</v>
      </c>
    </row>
    <row r="10" spans="1:6" ht="18" customHeight="1" x14ac:dyDescent="0.3">
      <c r="A10" s="17" t="s">
        <v>25</v>
      </c>
      <c r="B10" s="122">
        <f>+'Unallocated Detail'!B25</f>
        <v>15594347.280000001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15594347.280000001</v>
      </c>
    </row>
    <row r="11" spans="1:6" ht="18" customHeight="1" x14ac:dyDescent="0.3">
      <c r="A11" s="17" t="s">
        <v>24</v>
      </c>
      <c r="B11" s="31">
        <f>+'Unallocated Detail'!B40</f>
        <v>3861116.2800000003</v>
      </c>
      <c r="C11" s="52">
        <f>+'Unallocated Detail'!C40</f>
        <v>-336114.13</v>
      </c>
      <c r="D11" s="52">
        <f>+'Unallocated Detail'!D40</f>
        <v>0</v>
      </c>
      <c r="E11" s="30">
        <v>0</v>
      </c>
      <c r="F11" s="29">
        <f>SUM(B11:E11)</f>
        <v>3525002.1500000004</v>
      </c>
    </row>
    <row r="12" spans="1:6" ht="18" customHeight="1" x14ac:dyDescent="0.3">
      <c r="A12" s="17" t="s">
        <v>23</v>
      </c>
      <c r="B12" s="19">
        <f>SUM(B8:B11)</f>
        <v>181026210.02000001</v>
      </c>
      <c r="C12" s="19">
        <f>SUM(C8:C11)</f>
        <v>59871075.789999992</v>
      </c>
      <c r="D12" s="19">
        <f>SUM(D8:D11)</f>
        <v>0</v>
      </c>
      <c r="E12" s="19">
        <f>SUM(E8:E11)</f>
        <v>0</v>
      </c>
      <c r="F12" s="18">
        <f>SUM(F8:F11)</f>
        <v>240897285.81</v>
      </c>
    </row>
    <row r="13" spans="1:6" ht="18" customHeight="1" x14ac:dyDescent="0.3">
      <c r="A13" s="20" t="s">
        <v>326</v>
      </c>
      <c r="B13" s="33"/>
      <c r="C13" s="33"/>
      <c r="D13" s="33"/>
      <c r="E13" s="33"/>
      <c r="F13" s="9"/>
    </row>
    <row r="14" spans="1:6" ht="18" customHeight="1" x14ac:dyDescent="0.3">
      <c r="A14" s="20" t="s">
        <v>325</v>
      </c>
      <c r="B14" s="33"/>
      <c r="C14" s="33"/>
      <c r="D14" s="33"/>
      <c r="E14" s="33"/>
      <c r="F14" s="9"/>
    </row>
    <row r="15" spans="1:6" ht="18" customHeight="1" x14ac:dyDescent="0.3">
      <c r="A15" s="20" t="s">
        <v>324</v>
      </c>
      <c r="B15" s="33"/>
      <c r="C15" s="33"/>
      <c r="D15" s="33"/>
      <c r="E15" s="33"/>
      <c r="F15" s="9"/>
    </row>
    <row r="16" spans="1:6" ht="18" customHeight="1" x14ac:dyDescent="0.3">
      <c r="A16" s="20" t="s">
        <v>323</v>
      </c>
      <c r="B16" s="33"/>
      <c r="C16" s="33"/>
      <c r="D16" s="33"/>
      <c r="E16" s="33"/>
      <c r="F16" s="9"/>
    </row>
    <row r="17" spans="1:6" ht="18" customHeight="1" x14ac:dyDescent="0.3">
      <c r="A17" s="17" t="s">
        <v>22</v>
      </c>
      <c r="B17" s="19">
        <f>+'Unallocated Detail'!B47</f>
        <v>16162957.710000001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16162957.710000001</v>
      </c>
    </row>
    <row r="18" spans="1:6" ht="18" customHeight="1" x14ac:dyDescent="0.3">
      <c r="A18" s="17" t="s">
        <v>21</v>
      </c>
      <c r="B18" s="122">
        <f>+'Unallocated Detail'!B56</f>
        <v>49260141.670000002</v>
      </c>
      <c r="C18" s="122">
        <f>+'Unallocated Detail'!C56</f>
        <v>20494437.199999996</v>
      </c>
      <c r="D18" s="122">
        <f>+'Unallocated Detail'!D56</f>
        <v>0</v>
      </c>
      <c r="E18" s="50">
        <v>0</v>
      </c>
      <c r="F18" s="27">
        <f>SUM(B18:E18)</f>
        <v>69754578.870000005</v>
      </c>
    </row>
    <row r="19" spans="1:6" ht="18" customHeight="1" x14ac:dyDescent="0.3">
      <c r="A19" s="17" t="s">
        <v>20</v>
      </c>
      <c r="B19" s="122">
        <f>+'Unallocated Detail'!B59</f>
        <v>10399038.560000001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10399038.560000001</v>
      </c>
    </row>
    <row r="20" spans="1:6" ht="18" customHeight="1" x14ac:dyDescent="0.3">
      <c r="A20" s="17" t="s">
        <v>19</v>
      </c>
      <c r="B20" s="31">
        <f>+'Unallocated Detail'!B62</f>
        <v>-5693764.8300000001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-5693764.8300000001</v>
      </c>
    </row>
    <row r="21" spans="1:6" ht="18" customHeight="1" x14ac:dyDescent="0.3">
      <c r="A21" s="17" t="s">
        <v>18</v>
      </c>
      <c r="B21" s="19">
        <f>SUM(B17:B20)</f>
        <v>70128373.109999999</v>
      </c>
      <c r="C21" s="19">
        <f>SUM(C17:C20)</f>
        <v>20494437.199999996</v>
      </c>
      <c r="D21" s="19">
        <f>SUM(D17:D20)</f>
        <v>0</v>
      </c>
      <c r="E21" s="19">
        <f>SUM(E17:E20)</f>
        <v>0</v>
      </c>
      <c r="F21" s="18">
        <f>SUM(F17:F20)</f>
        <v>90622810.310000017</v>
      </c>
    </row>
    <row r="22" spans="1:6" ht="18" customHeight="1" x14ac:dyDescent="0.3">
      <c r="A22" s="20" t="s">
        <v>322</v>
      </c>
      <c r="B22" s="33"/>
      <c r="C22" s="33"/>
      <c r="D22" s="33"/>
      <c r="E22" s="33"/>
      <c r="F22" s="9"/>
    </row>
    <row r="23" spans="1:6" ht="18" customHeight="1" x14ac:dyDescent="0.3">
      <c r="A23" s="17" t="s">
        <v>17</v>
      </c>
      <c r="B23" s="19">
        <f>+'Unallocated Detail'!B138</f>
        <v>8599560.2500000019</v>
      </c>
      <c r="C23" s="19">
        <f>+'Unallocated Detail'!C138</f>
        <v>744146.99</v>
      </c>
      <c r="D23" s="19">
        <f>+'Unallocated Detail'!D138</f>
        <v>0</v>
      </c>
      <c r="E23" s="19">
        <v>0</v>
      </c>
      <c r="F23" s="18">
        <f t="shared" ref="F23:F36" si="0">SUM(B23:E23)</f>
        <v>9343707.2400000021</v>
      </c>
    </row>
    <row r="24" spans="1:6" ht="18" customHeight="1" x14ac:dyDescent="0.3">
      <c r="A24" s="17" t="s">
        <v>16</v>
      </c>
      <c r="B24" s="51">
        <f>+'Unallocated Detail'!B168</f>
        <v>1875074.68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1875074.68</v>
      </c>
    </row>
    <row r="25" spans="1:6" ht="18" customHeight="1" x14ac:dyDescent="0.3">
      <c r="A25" s="17" t="s">
        <v>15</v>
      </c>
      <c r="B25" s="51">
        <f>+'Unallocated Detail'!B206</f>
        <v>6402997.3699999992</v>
      </c>
      <c r="C25" s="33">
        <f>+'Unallocated Detail'!C206</f>
        <v>5836148.3400000008</v>
      </c>
      <c r="D25" s="33">
        <f>+'Unallocated Detail'!D206</f>
        <v>0</v>
      </c>
      <c r="E25" s="50">
        <v>0</v>
      </c>
      <c r="F25" s="27">
        <f t="shared" si="0"/>
        <v>12239145.710000001</v>
      </c>
    </row>
    <row r="26" spans="1:6" ht="18" customHeight="1" x14ac:dyDescent="0.3">
      <c r="A26" s="26" t="s">
        <v>14</v>
      </c>
      <c r="B26" s="51">
        <f>+'Unallocated Detail'!B213</f>
        <v>3596783.73</v>
      </c>
      <c r="C26" s="33">
        <f>+'Unallocated Detail'!C213</f>
        <v>1172745.8999999999</v>
      </c>
      <c r="D26" s="33">
        <f>+'Unallocated Detail'!D213</f>
        <v>2237919.69</v>
      </c>
      <c r="E26" s="50">
        <v>0</v>
      </c>
      <c r="F26" s="27">
        <f t="shared" si="0"/>
        <v>7007449.3200000003</v>
      </c>
    </row>
    <row r="27" spans="1:6" ht="18" customHeight="1" x14ac:dyDescent="0.3">
      <c r="A27" s="17" t="s">
        <v>13</v>
      </c>
      <c r="B27" s="51">
        <f>+'Unallocated Detail'!B222</f>
        <v>1648412.9200000002</v>
      </c>
      <c r="C27" s="33">
        <f>+'Unallocated Detail'!C222</f>
        <v>305501.96999999997</v>
      </c>
      <c r="D27" s="33">
        <f>+'Unallocated Detail'!D222</f>
        <v>350785.59</v>
      </c>
      <c r="E27" s="50">
        <v>0</v>
      </c>
      <c r="F27" s="27">
        <f t="shared" si="0"/>
        <v>2304700.48</v>
      </c>
    </row>
    <row r="28" spans="1:6" ht="18" customHeight="1" x14ac:dyDescent="0.3">
      <c r="A28" s="17" t="s">
        <v>12</v>
      </c>
      <c r="B28" s="51">
        <f>+'Unallocated Detail'!B225</f>
        <v>5629456.4800000004</v>
      </c>
      <c r="C28" s="33">
        <f>+'Unallocated Detail'!C225</f>
        <v>959684.99</v>
      </c>
      <c r="D28" s="33">
        <f>+'Unallocated Detail'!D225</f>
        <v>0</v>
      </c>
      <c r="E28" s="50">
        <v>0</v>
      </c>
      <c r="F28" s="27">
        <f t="shared" si="0"/>
        <v>6589141.4700000007</v>
      </c>
    </row>
    <row r="29" spans="1:6" ht="18" customHeight="1" x14ac:dyDescent="0.3">
      <c r="A29" s="26" t="s">
        <v>11</v>
      </c>
      <c r="B29" s="51">
        <f>+'Unallocated Detail'!B240</f>
        <v>4654696.3499999996</v>
      </c>
      <c r="C29" s="33">
        <f>+'Unallocated Detail'!C240</f>
        <v>1068115.4099999999</v>
      </c>
      <c r="D29" s="33">
        <f>+'Unallocated Detail'!D240</f>
        <v>11018459.560000002</v>
      </c>
      <c r="E29" s="50">
        <v>0</v>
      </c>
      <c r="F29" s="27">
        <f t="shared" si="0"/>
        <v>16741271.320000002</v>
      </c>
    </row>
    <row r="30" spans="1:6" ht="18" customHeight="1" x14ac:dyDescent="0.3">
      <c r="A30" s="17" t="s">
        <v>10</v>
      </c>
      <c r="B30" s="51">
        <f>+'Unallocated Detail'!B247</f>
        <v>29339502.870000001</v>
      </c>
      <c r="C30" s="33">
        <f>+'Unallocated Detail'!C247</f>
        <v>10693223.25</v>
      </c>
      <c r="D30" s="33">
        <f>+'Unallocated Detail'!D247</f>
        <v>2234124.5700000003</v>
      </c>
      <c r="E30" s="50">
        <v>0</v>
      </c>
      <c r="F30" s="27">
        <f t="shared" si="0"/>
        <v>42266850.690000005</v>
      </c>
    </row>
    <row r="31" spans="1:6" ht="18" customHeight="1" x14ac:dyDescent="0.3">
      <c r="A31" s="17" t="s">
        <v>9</v>
      </c>
      <c r="B31" s="51">
        <f>+'Unallocated Detail'!B252</f>
        <v>2681052.58</v>
      </c>
      <c r="C31" s="33">
        <f>+'Unallocated Detail'!C252</f>
        <v>541651.29999999993</v>
      </c>
      <c r="D31" s="33">
        <f>+'Unallocated Detail'!D252</f>
        <v>10244046.109999999</v>
      </c>
      <c r="E31" s="50">
        <v>0</v>
      </c>
      <c r="F31" s="27">
        <f t="shared" si="0"/>
        <v>13466749.989999998</v>
      </c>
    </row>
    <row r="32" spans="1:6" ht="18" customHeight="1" x14ac:dyDescent="0.3">
      <c r="A32" s="17" t="s">
        <v>8</v>
      </c>
      <c r="B32" s="51">
        <f>+'Unallocated Detail'!B255</f>
        <v>1820536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1820536</v>
      </c>
    </row>
    <row r="33" spans="1:6" ht="18" customHeight="1" x14ac:dyDescent="0.3">
      <c r="A33" s="26" t="s">
        <v>7</v>
      </c>
      <c r="B33" s="51">
        <f>+'Unallocated Detail'!B263</f>
        <v>-945528.51</v>
      </c>
      <c r="C33" s="33">
        <f>+'Unallocated Detail'!C263</f>
        <v>851649.9800000001</v>
      </c>
      <c r="D33" s="33">
        <f>+'Unallocated Detail'!D263</f>
        <v>-638873</v>
      </c>
      <c r="E33" s="50">
        <v>0</v>
      </c>
      <c r="F33" s="27">
        <f t="shared" si="0"/>
        <v>-732751.52999999991</v>
      </c>
    </row>
    <row r="34" spans="1:6" ht="18" customHeight="1" x14ac:dyDescent="0.3">
      <c r="A34" s="17" t="s">
        <v>687</v>
      </c>
      <c r="B34" s="51">
        <f>+'Unallocated Detail'!B268</f>
        <v>16833003.77</v>
      </c>
      <c r="C34" s="33">
        <f>+'Unallocated Detail'!C268</f>
        <v>6521804.2300000004</v>
      </c>
      <c r="D34" s="33">
        <f>+'Unallocated Detail'!D268</f>
        <v>602430.91</v>
      </c>
      <c r="E34" s="50">
        <v>0</v>
      </c>
      <c r="F34" s="27">
        <f t="shared" si="0"/>
        <v>23957238.91</v>
      </c>
    </row>
    <row r="35" spans="1:6" ht="18" customHeight="1" x14ac:dyDescent="0.3">
      <c r="A35" s="17" t="s">
        <v>688</v>
      </c>
      <c r="B35" s="51">
        <f>+'Unallocated Detail'!B273</f>
        <v>3616641.14</v>
      </c>
      <c r="C35" s="50">
        <f>+'Unallocated Detail'!C273</f>
        <v>2406756.5299999998</v>
      </c>
      <c r="D35" s="50">
        <f>+'Unallocated Detail'!D273</f>
        <v>0</v>
      </c>
      <c r="E35" s="50">
        <v>0</v>
      </c>
      <c r="F35" s="27">
        <f t="shared" si="0"/>
        <v>6023397.6699999999</v>
      </c>
    </row>
    <row r="36" spans="1:6" ht="18" customHeight="1" x14ac:dyDescent="0.3">
      <c r="A36" s="17" t="s">
        <v>689</v>
      </c>
      <c r="B36" s="31">
        <f>+'Unallocated Detail'!B278</f>
        <v>-2475328.2600000002</v>
      </c>
      <c r="C36" s="52">
        <f>+'Unallocated Detail'!C278</f>
        <v>-2219412.4299999997</v>
      </c>
      <c r="D36" s="52">
        <f>+'Unallocated Detail'!D278</f>
        <v>0</v>
      </c>
      <c r="E36" s="30">
        <v>0</v>
      </c>
      <c r="F36" s="29">
        <f t="shared" si="0"/>
        <v>-4694740.6899999995</v>
      </c>
    </row>
    <row r="37" spans="1:6" ht="18" customHeight="1" x14ac:dyDescent="0.3">
      <c r="A37" s="20" t="s">
        <v>690</v>
      </c>
      <c r="B37" s="19">
        <f>SUM(B21:B36)</f>
        <v>153405234.48000005</v>
      </c>
      <c r="C37" s="19">
        <f>SUM(C21:C36)</f>
        <v>49376453.659999989</v>
      </c>
      <c r="D37" s="19">
        <f>SUM(D21:D36)</f>
        <v>26048893.430000003</v>
      </c>
      <c r="E37" s="19">
        <f>SUM(E21:E36)</f>
        <v>0</v>
      </c>
      <c r="F37" s="18">
        <f>SUM(F21:F36)</f>
        <v>228830581.57000002</v>
      </c>
    </row>
    <row r="38" spans="1:6" ht="12" customHeight="1" x14ac:dyDescent="0.3">
      <c r="A38" s="17"/>
      <c r="B38" s="33"/>
      <c r="C38" s="33"/>
      <c r="D38" s="33"/>
      <c r="E38" s="33"/>
      <c r="F38" s="9"/>
    </row>
    <row r="39" spans="1:6" ht="18" customHeight="1" x14ac:dyDescent="0.3">
      <c r="A39" s="14" t="s">
        <v>6</v>
      </c>
      <c r="B39" s="19">
        <f>B12-B37</f>
        <v>27620975.539999962</v>
      </c>
      <c r="C39" s="19">
        <f>C12-C37</f>
        <v>10494622.130000003</v>
      </c>
      <c r="D39" s="19">
        <f>D12-D37</f>
        <v>-26048893.430000003</v>
      </c>
      <c r="E39" s="19">
        <f>E12-E37</f>
        <v>0</v>
      </c>
      <c r="F39" s="159">
        <f>F12-F37</f>
        <v>12066704.23999998</v>
      </c>
    </row>
    <row r="40" spans="1:6" ht="13.5" customHeight="1" x14ac:dyDescent="0.3">
      <c r="A40" s="17"/>
      <c r="B40" s="33"/>
      <c r="C40" s="33"/>
      <c r="D40" s="33"/>
      <c r="E40" s="33"/>
      <c r="F40" s="9"/>
    </row>
    <row r="41" spans="1:6" ht="18" customHeight="1" x14ac:dyDescent="0.3">
      <c r="A41" s="14" t="s">
        <v>5</v>
      </c>
      <c r="B41" s="33"/>
      <c r="C41" s="33"/>
      <c r="D41" s="33"/>
      <c r="E41" s="33"/>
      <c r="F41" s="9"/>
    </row>
    <row r="42" spans="1:6" ht="18" customHeight="1" x14ac:dyDescent="0.3">
      <c r="A42" s="26" t="s">
        <v>686</v>
      </c>
      <c r="B42" s="19">
        <f>+'Unallocated Detail'!B286</f>
        <v>1314271.1600000001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1314271.1600000001</v>
      </c>
    </row>
    <row r="43" spans="1:6" ht="18" customHeight="1" x14ac:dyDescent="0.3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-4999695.29</v>
      </c>
      <c r="F43" s="89">
        <f>SUM(B43:E43)</f>
        <v>-4999695.29</v>
      </c>
    </row>
    <row r="44" spans="1:6" ht="18" customHeight="1" x14ac:dyDescent="0.3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19304547.599999998</v>
      </c>
      <c r="F44" s="27">
        <f>SUM(B44:E44)</f>
        <v>19304547.599999998</v>
      </c>
    </row>
    <row r="45" spans="1:6" ht="18" customHeight="1" x14ac:dyDescent="0.3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3">
      <c r="A46" s="14" t="s">
        <v>1</v>
      </c>
      <c r="B46" s="19">
        <f>SUM(B42:B45)</f>
        <v>1314271.1600000001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14304852.309999999</v>
      </c>
      <c r="F46" s="19">
        <f t="shared" si="1"/>
        <v>15619123.469999999</v>
      </c>
    </row>
    <row r="47" spans="1:6" ht="18" customHeight="1" x14ac:dyDescent="0.3">
      <c r="A47" s="17"/>
      <c r="B47" s="33"/>
      <c r="C47" s="33"/>
      <c r="D47" s="33"/>
      <c r="E47" s="33"/>
      <c r="F47" s="9"/>
    </row>
    <row r="48" spans="1:6" ht="18" customHeight="1" x14ac:dyDescent="0.55000000000000004">
      <c r="A48" s="48" t="s">
        <v>0</v>
      </c>
      <c r="B48" s="47">
        <f>B39-B46</f>
        <v>26306704.379999962</v>
      </c>
      <c r="C48" s="47">
        <f>C39-C46</f>
        <v>10494622.130000003</v>
      </c>
      <c r="D48" s="47">
        <f>D39-D46</f>
        <v>-26048893.430000003</v>
      </c>
      <c r="E48" s="47">
        <f>E39-E46</f>
        <v>-14304852.309999999</v>
      </c>
      <c r="F48" s="46">
        <f>F39-F46</f>
        <v>-3552419.2300000191</v>
      </c>
    </row>
    <row r="49" spans="1:6" ht="9.9" customHeight="1" x14ac:dyDescent="0.3">
      <c r="A49" s="45"/>
      <c r="B49" s="44"/>
      <c r="C49" s="44"/>
      <c r="D49" s="44"/>
      <c r="E49" s="44"/>
      <c r="F49" s="4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4"/>
      <c r="C60" s="4"/>
      <c r="D60" s="4"/>
      <c r="E60" s="4"/>
      <c r="F60" s="4"/>
    </row>
    <row r="61" spans="1:6" ht="18" customHeight="1" x14ac:dyDescent="0.3">
      <c r="B61" s="4"/>
      <c r="C61" s="4"/>
      <c r="D61" s="4"/>
      <c r="E61" s="4"/>
      <c r="F61" s="4"/>
    </row>
    <row r="62" spans="1:6" ht="18" customHeight="1" x14ac:dyDescent="0.3">
      <c r="B62" s="4"/>
      <c r="C62" s="4"/>
      <c r="D62" s="4"/>
      <c r="E62" s="4"/>
      <c r="F62" s="4"/>
    </row>
    <row r="63" spans="1:6" ht="18" customHeight="1" x14ac:dyDescent="0.3">
      <c r="B63" s="4"/>
      <c r="C63" s="4"/>
      <c r="D63" s="4"/>
      <c r="E63" s="4"/>
      <c r="F63" s="4"/>
    </row>
    <row r="64" spans="1:6" ht="18" customHeight="1" x14ac:dyDescent="0.3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D65" activePane="bottomRight" state="frozen"/>
      <selection activeCell="K336" sqref="K336"/>
      <selection pane="topRight" activeCell="K336" sqref="K336"/>
      <selection pane="bottomLeft" activeCell="K336" sqref="K336"/>
      <selection pane="bottomRight" activeCell="K336" sqref="K336"/>
    </sheetView>
  </sheetViews>
  <sheetFormatPr defaultColWidth="8.88671875" defaultRowHeight="13.2" x14ac:dyDescent="0.25"/>
  <cols>
    <col min="1" max="1" width="5.44140625" style="79" customWidth="1"/>
    <col min="2" max="2" width="55.6640625" style="79" customWidth="1"/>
    <col min="3" max="3" width="17.33203125" style="79" customWidth="1"/>
    <col min="4" max="4" width="21.6640625" style="79" customWidth="1"/>
    <col min="5" max="5" width="17.109375" style="79" customWidth="1"/>
    <col min="6" max="6" width="13.88671875" style="79" customWidth="1"/>
    <col min="7" max="7" width="13.6640625" style="79" customWidth="1"/>
    <col min="8" max="8" width="16.33203125" style="79" customWidth="1"/>
    <col min="9" max="9" width="8.88671875" style="79" customWidth="1"/>
    <col min="10" max="16384" width="8.88671875" style="79"/>
  </cols>
  <sheetData>
    <row r="1" spans="1:8" ht="15.9" customHeight="1" x14ac:dyDescent="0.25">
      <c r="A1" s="80"/>
      <c r="B1" s="80" t="s">
        <v>330</v>
      </c>
      <c r="C1" s="80"/>
      <c r="D1" s="80"/>
      <c r="E1" s="80"/>
      <c r="F1" s="80"/>
      <c r="G1" s="80"/>
      <c r="H1" s="80"/>
    </row>
    <row r="2" spans="1:8" ht="15.9" customHeight="1" x14ac:dyDescent="0.25">
      <c r="A2" s="80"/>
      <c r="B2" s="80" t="s">
        <v>340</v>
      </c>
      <c r="C2" s="80"/>
      <c r="D2" s="80"/>
      <c r="E2" s="80"/>
      <c r="F2" s="80"/>
      <c r="G2" s="80"/>
      <c r="H2" s="80"/>
    </row>
    <row r="3" spans="1:8" ht="15.9" customHeight="1" x14ac:dyDescent="0.25">
      <c r="B3" s="80" t="str">
        <f>Allocated!A3</f>
        <v>FOR THE MONTH ENDED May 31, 2021</v>
      </c>
      <c r="C3" s="80"/>
      <c r="D3" s="80"/>
      <c r="E3" s="80"/>
      <c r="F3" s="80"/>
      <c r="G3" s="80"/>
      <c r="H3" s="80"/>
    </row>
    <row r="4" spans="1:8" ht="15" customHeight="1" x14ac:dyDescent="0.25">
      <c r="A4" s="157"/>
      <c r="B4" s="157"/>
      <c r="C4" s="157"/>
      <c r="D4" s="157"/>
      <c r="E4" s="157"/>
      <c r="F4" s="157"/>
      <c r="G4" s="157"/>
      <c r="H4" s="157"/>
    </row>
    <row r="5" spans="1:8" ht="15.9" customHeight="1" x14ac:dyDescent="0.25">
      <c r="A5" s="157"/>
      <c r="B5" s="157" t="str">
        <f>Allocated!A6</f>
        <v>(Spread is based on allocation factors developed for the 12 ME 12/31/2020)</v>
      </c>
      <c r="C5" s="157"/>
      <c r="D5" s="157"/>
      <c r="E5" s="157"/>
      <c r="F5" s="157"/>
      <c r="G5" s="157"/>
      <c r="H5" s="157"/>
    </row>
    <row r="6" spans="1:8" ht="10.5" customHeight="1" x14ac:dyDescent="0.25"/>
    <row r="7" spans="1:8" ht="52.8" x14ac:dyDescent="0.25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8" ht="15.9" customHeight="1" x14ac:dyDescent="0.25">
      <c r="A8" s="108" t="s">
        <v>14</v>
      </c>
      <c r="B8" s="85"/>
      <c r="C8" s="86"/>
      <c r="D8" s="86"/>
      <c r="E8" s="87"/>
      <c r="F8" s="88"/>
      <c r="G8" s="88"/>
      <c r="H8" s="89"/>
    </row>
    <row r="9" spans="1:8" ht="15.9" customHeight="1" x14ac:dyDescent="0.25">
      <c r="A9" s="108"/>
      <c r="B9" s="90" t="s">
        <v>344</v>
      </c>
      <c r="C9" s="91">
        <f>+'Unallocated Detail'!E208</f>
        <v>10142.959999999999</v>
      </c>
      <c r="D9" s="91">
        <f>+'Unallocated Detail'!F208</f>
        <v>7302.79</v>
      </c>
      <c r="E9" s="94">
        <v>1</v>
      </c>
      <c r="F9" s="92">
        <f>VLOOKUP($E9,$B$68:$G$73,5,FALSE)</f>
        <v>0.58140000000000003</v>
      </c>
      <c r="G9" s="92">
        <f>VLOOKUP($E9,$B$68:$G$73,6,FALSE)</f>
        <v>0.41860000000000003</v>
      </c>
      <c r="H9" s="93">
        <f>C9+D9</f>
        <v>17445.75</v>
      </c>
    </row>
    <row r="10" spans="1:8" ht="15.9" customHeight="1" x14ac:dyDescent="0.25">
      <c r="A10" s="108" t="s">
        <v>345</v>
      </c>
      <c r="B10" s="90" t="s">
        <v>346</v>
      </c>
      <c r="C10" s="105">
        <f>+'Unallocated Detail'!E209</f>
        <v>106078.2</v>
      </c>
      <c r="D10" s="105">
        <f>+'Unallocated Detail'!F209</f>
        <v>63375.78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169453.97999999998</v>
      </c>
    </row>
    <row r="11" spans="1:8" ht="15.9" customHeight="1" x14ac:dyDescent="0.25">
      <c r="A11" s="108" t="s">
        <v>345</v>
      </c>
      <c r="B11" s="90" t="s">
        <v>347</v>
      </c>
      <c r="C11" s="105">
        <f>+'Unallocated Detail'!E210</f>
        <v>1192462.98</v>
      </c>
      <c r="D11" s="105">
        <f>+'Unallocated Detail'!F210</f>
        <v>858556.98</v>
      </c>
      <c r="E11" s="94">
        <v>1</v>
      </c>
      <c r="F11" s="92">
        <f>VLOOKUP($E11,$B$68:$G$73,5,FALSE)</f>
        <v>0.58140000000000003</v>
      </c>
      <c r="G11" s="92">
        <f>VLOOKUP($E11,$B$68:$G$73,6,FALSE)</f>
        <v>0.41860000000000003</v>
      </c>
      <c r="H11" s="107">
        <f>C11+D11</f>
        <v>2051019.96</v>
      </c>
    </row>
    <row r="12" spans="1:8" ht="15.9" customHeight="1" x14ac:dyDescent="0.25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0.66249999999999998</v>
      </c>
      <c r="G12" s="92">
        <f>VLOOKUP($E12,$B$68:$G$73,6,FALSE)</f>
        <v>0.33750000000000002</v>
      </c>
      <c r="H12" s="107">
        <f>C12+D12</f>
        <v>0</v>
      </c>
    </row>
    <row r="13" spans="1:8" ht="15.9" customHeight="1" x14ac:dyDescent="0.25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0.58140000000000003</v>
      </c>
      <c r="G13" s="96">
        <f>VLOOKUP($E13,$B$68:$G$73,6,FALSE)</f>
        <v>0.41860000000000003</v>
      </c>
      <c r="H13" s="95">
        <f>C13+D13</f>
        <v>0</v>
      </c>
    </row>
    <row r="14" spans="1:8" ht="15.9" customHeight="1" x14ac:dyDescent="0.25">
      <c r="A14" s="108" t="s">
        <v>345</v>
      </c>
      <c r="B14" s="85" t="s">
        <v>349</v>
      </c>
      <c r="C14" s="105">
        <f>SUM(C9:C13)</f>
        <v>1308684.1399999999</v>
      </c>
      <c r="D14" s="105">
        <f>SUM(D9:D13)</f>
        <v>929235.54999999993</v>
      </c>
      <c r="E14" s="94"/>
      <c r="F14" s="97"/>
      <c r="G14" s="98"/>
      <c r="H14" s="107">
        <f>SUM(H9:H13)</f>
        <v>2237919.69</v>
      </c>
    </row>
    <row r="15" spans="1:8" ht="15.9" customHeight="1" x14ac:dyDescent="0.25">
      <c r="A15" s="108" t="s">
        <v>13</v>
      </c>
      <c r="B15" s="85"/>
      <c r="C15" s="105"/>
      <c r="D15" s="105"/>
      <c r="E15" s="94"/>
      <c r="F15" s="98"/>
      <c r="G15" s="98"/>
      <c r="H15" s="107"/>
    </row>
    <row r="16" spans="1:8" ht="15.9" customHeight="1" x14ac:dyDescent="0.25">
      <c r="A16" s="108"/>
      <c r="B16" s="90" t="s">
        <v>350</v>
      </c>
      <c r="C16" s="105">
        <f>+'Unallocated Detail'!E215</f>
        <v>138394.92000000001</v>
      </c>
      <c r="D16" s="105">
        <f>+'Unallocated Detail'!F215</f>
        <v>99642.39</v>
      </c>
      <c r="E16" s="94">
        <v>1</v>
      </c>
      <c r="F16" s="92">
        <f t="shared" ref="F16:F22" si="0">VLOOKUP($E16,$B$68:$G$73,5,FALSE)</f>
        <v>0.58140000000000003</v>
      </c>
      <c r="G16" s="92">
        <f t="shared" ref="G16:G22" si="1">VLOOKUP($E16,$B$68:$G$73,6,FALSE)</f>
        <v>0.41860000000000003</v>
      </c>
      <c r="H16" s="107">
        <f t="shared" ref="H16:H22" si="2">C16+D16</f>
        <v>238037.31</v>
      </c>
    </row>
    <row r="17" spans="1:8" ht="15.9" customHeight="1" x14ac:dyDescent="0.25">
      <c r="A17" s="108" t="s">
        <v>345</v>
      </c>
      <c r="B17" s="90" t="s">
        <v>351</v>
      </c>
      <c r="C17" s="105">
        <f>+'Unallocated Detail'!E216</f>
        <v>75579.91</v>
      </c>
      <c r="D17" s="105">
        <f>+'Unallocated Detail'!F216</f>
        <v>54416.44</v>
      </c>
      <c r="E17" s="94">
        <v>1</v>
      </c>
      <c r="F17" s="92">
        <f t="shared" si="0"/>
        <v>0.58140000000000003</v>
      </c>
      <c r="G17" s="92">
        <f t="shared" si="1"/>
        <v>0.41860000000000003</v>
      </c>
      <c r="H17" s="107">
        <f t="shared" si="2"/>
        <v>129996.35</v>
      </c>
    </row>
    <row r="18" spans="1:8" ht="15.9" customHeight="1" x14ac:dyDescent="0.25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0.58140000000000003</v>
      </c>
      <c r="G18" s="92">
        <f t="shared" si="1"/>
        <v>0.41860000000000003</v>
      </c>
      <c r="H18" s="107">
        <f t="shared" si="2"/>
        <v>0</v>
      </c>
    </row>
    <row r="19" spans="1:8" ht="15.9" customHeight="1" x14ac:dyDescent="0.25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0.58140000000000003</v>
      </c>
      <c r="G19" s="92">
        <f t="shared" si="1"/>
        <v>0.41860000000000003</v>
      </c>
      <c r="H19" s="107">
        <f t="shared" si="2"/>
        <v>0</v>
      </c>
    </row>
    <row r="20" spans="1:8" ht="15.9" customHeight="1" x14ac:dyDescent="0.25">
      <c r="A20" s="108" t="s">
        <v>345</v>
      </c>
      <c r="B20" s="90" t="s">
        <v>354</v>
      </c>
      <c r="C20" s="105">
        <f>+'Unallocated Detail'!E219</f>
        <v>-10028.030000000001</v>
      </c>
      <c r="D20" s="105">
        <f>+'Unallocated Detail'!F219</f>
        <v>-7220.04</v>
      </c>
      <c r="E20" s="94">
        <v>1</v>
      </c>
      <c r="F20" s="92">
        <f t="shared" si="0"/>
        <v>0.58140000000000003</v>
      </c>
      <c r="G20" s="92">
        <f t="shared" si="1"/>
        <v>0.41860000000000003</v>
      </c>
      <c r="H20" s="107">
        <f t="shared" si="2"/>
        <v>-17248.07</v>
      </c>
    </row>
    <row r="21" spans="1:8" ht="15.9" customHeight="1" x14ac:dyDescent="0.25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0.58140000000000003</v>
      </c>
      <c r="G21" s="92">
        <f t="shared" si="1"/>
        <v>0.41860000000000003</v>
      </c>
      <c r="H21" s="107">
        <f t="shared" si="2"/>
        <v>0</v>
      </c>
    </row>
    <row r="22" spans="1:8" ht="15.9" customHeight="1" x14ac:dyDescent="0.25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0.58140000000000003</v>
      </c>
      <c r="G22" s="96">
        <f t="shared" si="1"/>
        <v>0.41860000000000003</v>
      </c>
      <c r="H22" s="95">
        <f t="shared" si="2"/>
        <v>0</v>
      </c>
    </row>
    <row r="23" spans="1:8" ht="15.9" customHeight="1" x14ac:dyDescent="0.25">
      <c r="A23" s="108" t="s">
        <v>345</v>
      </c>
      <c r="B23" s="85" t="s">
        <v>349</v>
      </c>
      <c r="C23" s="105">
        <f>SUM(C16:C21)</f>
        <v>203946.80000000002</v>
      </c>
      <c r="D23" s="105">
        <f>SUM(D16:D21)</f>
        <v>146838.79</v>
      </c>
      <c r="E23" s="94"/>
      <c r="F23" s="97"/>
      <c r="G23" s="98"/>
      <c r="H23" s="107">
        <f>SUM(H16:H21)</f>
        <v>350785.59</v>
      </c>
    </row>
    <row r="24" spans="1:8" ht="15.9" customHeight="1" x14ac:dyDescent="0.25">
      <c r="A24" s="108" t="s">
        <v>11</v>
      </c>
      <c r="B24" s="85"/>
      <c r="C24" s="105"/>
      <c r="D24" s="105"/>
      <c r="E24" s="94"/>
      <c r="F24" s="98"/>
      <c r="G24" s="98"/>
      <c r="H24" s="107"/>
    </row>
    <row r="25" spans="1:8" ht="15.9" customHeight="1" x14ac:dyDescent="0.25">
      <c r="A25" s="108"/>
      <c r="B25" s="90" t="s">
        <v>357</v>
      </c>
      <c r="C25" s="105">
        <f>+'Unallocated Detail'!E227</f>
        <v>4416125.03</v>
      </c>
      <c r="D25" s="105">
        <f>+'Unallocated Detail'!F227</f>
        <v>2249708.94</v>
      </c>
      <c r="E25" s="94">
        <v>4</v>
      </c>
      <c r="F25" s="92">
        <f t="shared" ref="F25:F37" si="3">VLOOKUP($E25,$B$68:$G$73,5,FALSE)</f>
        <v>0.66249999999999998</v>
      </c>
      <c r="G25" s="92">
        <f t="shared" ref="G25:G37" si="4">VLOOKUP($E25,$B$68:$G$73,6,FALSE)</f>
        <v>0.33750000000000002</v>
      </c>
      <c r="H25" s="107">
        <f t="shared" ref="H25:H37" si="5">C25+D25</f>
        <v>6665833.9700000007</v>
      </c>
    </row>
    <row r="26" spans="1:8" ht="15.9" customHeight="1" x14ac:dyDescent="0.25">
      <c r="A26" s="108"/>
      <c r="B26" s="90" t="s">
        <v>358</v>
      </c>
      <c r="C26" s="105">
        <f>+'Unallocated Detail'!E228</f>
        <v>468492.1</v>
      </c>
      <c r="D26" s="105">
        <f>+'Unallocated Detail'!F228</f>
        <v>238665.01</v>
      </c>
      <c r="E26" s="94">
        <v>4</v>
      </c>
      <c r="F26" s="92">
        <f t="shared" si="3"/>
        <v>0.66249999999999998</v>
      </c>
      <c r="G26" s="92">
        <f t="shared" si="4"/>
        <v>0.33750000000000002</v>
      </c>
      <c r="H26" s="107">
        <f t="shared" si="5"/>
        <v>707157.11</v>
      </c>
    </row>
    <row r="27" spans="1:8" ht="15.9" customHeight="1" x14ac:dyDescent="0.25">
      <c r="A27" s="108" t="s">
        <v>345</v>
      </c>
      <c r="B27" s="90" t="s">
        <v>359</v>
      </c>
      <c r="C27" s="105">
        <f>+'Unallocated Detail'!E229</f>
        <v>-1938796.83</v>
      </c>
      <c r="D27" s="105">
        <f>+'Unallocated Detail'!F229</f>
        <v>-987688.95</v>
      </c>
      <c r="E27" s="94">
        <v>4</v>
      </c>
      <c r="F27" s="92">
        <f t="shared" si="3"/>
        <v>0.66249999999999998</v>
      </c>
      <c r="G27" s="92">
        <f t="shared" si="4"/>
        <v>0.33750000000000002</v>
      </c>
      <c r="H27" s="107">
        <f t="shared" si="5"/>
        <v>-2926485.7800000003</v>
      </c>
    </row>
    <row r="28" spans="1:8" ht="15.9" customHeight="1" x14ac:dyDescent="0.25">
      <c r="A28" s="108" t="s">
        <v>345</v>
      </c>
      <c r="B28" s="90" t="s">
        <v>360</v>
      </c>
      <c r="C28" s="105">
        <f>+'Unallocated Detail'!E230</f>
        <v>903303.69</v>
      </c>
      <c r="D28" s="105">
        <f>+'Unallocated Detail'!F230</f>
        <v>460173.52</v>
      </c>
      <c r="E28" s="94">
        <v>4</v>
      </c>
      <c r="F28" s="92">
        <f t="shared" si="3"/>
        <v>0.66249999999999998</v>
      </c>
      <c r="G28" s="92">
        <f t="shared" si="4"/>
        <v>0.33750000000000002</v>
      </c>
      <c r="H28" s="107">
        <f t="shared" si="5"/>
        <v>1363477.21</v>
      </c>
    </row>
    <row r="29" spans="1:8" ht="15.9" customHeight="1" x14ac:dyDescent="0.25">
      <c r="A29" s="108" t="s">
        <v>345</v>
      </c>
      <c r="B29" s="90" t="s">
        <v>361</v>
      </c>
      <c r="C29" s="105">
        <f>+'Unallocated Detail'!E231</f>
        <v>-41057.339999999997</v>
      </c>
      <c r="D29" s="105">
        <f>+'Unallocated Detail'!F231</f>
        <v>-27853.93</v>
      </c>
      <c r="E29" s="94">
        <v>3</v>
      </c>
      <c r="F29" s="92">
        <f t="shared" si="3"/>
        <v>0.5958</v>
      </c>
      <c r="G29" s="92">
        <f t="shared" si="4"/>
        <v>0.4042</v>
      </c>
      <c r="H29" s="107">
        <f t="shared" si="5"/>
        <v>-68911.26999999999</v>
      </c>
    </row>
    <row r="30" spans="1:8" ht="15.9" customHeight="1" x14ac:dyDescent="0.25">
      <c r="A30" s="108" t="s">
        <v>345</v>
      </c>
      <c r="B30" s="90" t="s">
        <v>362</v>
      </c>
      <c r="C30" s="105">
        <f>+'Unallocated Detail'!E232</f>
        <v>360336.69</v>
      </c>
      <c r="D30" s="105">
        <f>+'Unallocated Detail'!F232</f>
        <v>259437.38</v>
      </c>
      <c r="E30" s="94">
        <v>1</v>
      </c>
      <c r="F30" s="92">
        <f t="shared" si="3"/>
        <v>0.58140000000000003</v>
      </c>
      <c r="G30" s="92">
        <f t="shared" si="4"/>
        <v>0.41860000000000003</v>
      </c>
      <c r="H30" s="107">
        <f t="shared" si="5"/>
        <v>619774.07000000007</v>
      </c>
    </row>
    <row r="31" spans="1:8" ht="15.9" customHeight="1" x14ac:dyDescent="0.25">
      <c r="A31" s="108" t="s">
        <v>345</v>
      </c>
      <c r="B31" s="90" t="s">
        <v>363</v>
      </c>
      <c r="C31" s="105">
        <f>+'Unallocated Detail'!E233</f>
        <v>926943.35</v>
      </c>
      <c r="D31" s="105">
        <f>+'Unallocated Detail'!F233</f>
        <v>514436.52</v>
      </c>
      <c r="E31" s="94">
        <v>5</v>
      </c>
      <c r="F31" s="92">
        <f t="shared" si="3"/>
        <v>0.70930000000000004</v>
      </c>
      <c r="G31" s="92">
        <f t="shared" si="4"/>
        <v>0.29070000000000001</v>
      </c>
      <c r="H31" s="107">
        <f t="shared" si="5"/>
        <v>1441379.87</v>
      </c>
    </row>
    <row r="32" spans="1:8" ht="15.9" customHeight="1" x14ac:dyDescent="0.25">
      <c r="A32" s="108"/>
      <c r="B32" s="90" t="s">
        <v>364</v>
      </c>
      <c r="C32" s="105">
        <f>+'Unallocated Detail'!E234</f>
        <v>41761.06</v>
      </c>
      <c r="D32" s="105">
        <f>+'Unallocated Detail'!F234</f>
        <v>21274.52</v>
      </c>
      <c r="E32" s="94">
        <v>4</v>
      </c>
      <c r="F32" s="92">
        <f t="shared" si="3"/>
        <v>0.66249999999999998</v>
      </c>
      <c r="G32" s="92">
        <f t="shared" si="4"/>
        <v>0.33750000000000002</v>
      </c>
      <c r="H32" s="107">
        <f t="shared" si="5"/>
        <v>63035.58</v>
      </c>
    </row>
    <row r="33" spans="1:8" ht="15.9" customHeight="1" x14ac:dyDescent="0.25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0.66249999999999998</v>
      </c>
      <c r="G33" s="92">
        <f t="shared" si="4"/>
        <v>0.33750000000000002</v>
      </c>
      <c r="H33" s="107">
        <f t="shared" si="5"/>
        <v>0</v>
      </c>
    </row>
    <row r="34" spans="1:8" ht="15.9" customHeight="1" x14ac:dyDescent="0.25">
      <c r="A34" s="108" t="s">
        <v>345</v>
      </c>
      <c r="B34" s="90" t="s">
        <v>366</v>
      </c>
      <c r="C34" s="105">
        <f>+'Unallocated Detail'!E236</f>
        <v>423454.71</v>
      </c>
      <c r="D34" s="105">
        <f>+'Unallocated Detail'!F236</f>
        <v>215722.23</v>
      </c>
      <c r="E34" s="94">
        <v>4</v>
      </c>
      <c r="F34" s="92">
        <f t="shared" si="3"/>
        <v>0.66249999999999998</v>
      </c>
      <c r="G34" s="92">
        <f t="shared" si="4"/>
        <v>0.33750000000000002</v>
      </c>
      <c r="H34" s="107">
        <f t="shared" si="5"/>
        <v>639176.94000000006</v>
      </c>
    </row>
    <row r="35" spans="1:8" ht="15.9" customHeight="1" x14ac:dyDescent="0.25">
      <c r="A35" s="108" t="s">
        <v>345</v>
      </c>
      <c r="B35" s="90" t="s">
        <v>367</v>
      </c>
      <c r="C35" s="105">
        <f>+'Unallocated Detail'!E237</f>
        <v>560835.04500000004</v>
      </c>
      <c r="D35" s="105">
        <f>+'Unallocated Detail'!F237</f>
        <v>285708.435</v>
      </c>
      <c r="E35" s="94">
        <v>4</v>
      </c>
      <c r="F35" s="92">
        <f t="shared" si="3"/>
        <v>0.66249999999999998</v>
      </c>
      <c r="G35" s="92">
        <f t="shared" si="4"/>
        <v>0.33750000000000002</v>
      </c>
      <c r="H35" s="107">
        <f t="shared" si="5"/>
        <v>846543.48</v>
      </c>
    </row>
    <row r="36" spans="1:8" ht="15.9" customHeight="1" x14ac:dyDescent="0.25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0.66249999999999998</v>
      </c>
      <c r="G36" s="92">
        <f t="shared" si="4"/>
        <v>0.33750000000000002</v>
      </c>
      <c r="H36" s="107">
        <f t="shared" si="5"/>
        <v>0</v>
      </c>
    </row>
    <row r="37" spans="1:8" ht="15.9" customHeight="1" x14ac:dyDescent="0.25">
      <c r="A37" s="108"/>
      <c r="B37" s="90" t="s">
        <v>369</v>
      </c>
      <c r="C37" s="95">
        <f>+'Unallocated Detail'!E239</f>
        <v>1104704.45</v>
      </c>
      <c r="D37" s="95">
        <f>+'Unallocated Detail'!F239</f>
        <v>562773.93000000005</v>
      </c>
      <c r="E37" s="103">
        <v>4</v>
      </c>
      <c r="F37" s="96">
        <f t="shared" si="3"/>
        <v>0.66249999999999998</v>
      </c>
      <c r="G37" s="96">
        <f t="shared" si="4"/>
        <v>0.33750000000000002</v>
      </c>
      <c r="H37" s="95">
        <f t="shared" si="5"/>
        <v>1667478.38</v>
      </c>
    </row>
    <row r="38" spans="1:8" ht="15.9" customHeight="1" x14ac:dyDescent="0.25">
      <c r="A38" s="108" t="s">
        <v>345</v>
      </c>
      <c r="B38" s="85" t="s">
        <v>349</v>
      </c>
      <c r="C38" s="105">
        <f>SUM(C25:C37)</f>
        <v>7226101.9549999991</v>
      </c>
      <c r="D38" s="105">
        <f>SUM(D25:D37)</f>
        <v>3792357.6050000004</v>
      </c>
      <c r="E38" s="94"/>
      <c r="F38" s="97"/>
      <c r="G38" s="98"/>
      <c r="H38" s="107">
        <f>SUM(H25:H37)</f>
        <v>11018459.560000002</v>
      </c>
    </row>
    <row r="39" spans="1:8" ht="15.9" customHeight="1" x14ac:dyDescent="0.25">
      <c r="A39" s="108" t="s">
        <v>370</v>
      </c>
      <c r="B39" s="85"/>
      <c r="C39" s="105"/>
      <c r="D39" s="105"/>
      <c r="E39" s="94"/>
      <c r="F39" s="98"/>
      <c r="G39" s="98"/>
      <c r="H39" s="107"/>
    </row>
    <row r="40" spans="1:8" ht="15.9" customHeight="1" x14ac:dyDescent="0.25">
      <c r="A40" s="108"/>
      <c r="B40" s="90" t="s">
        <v>371</v>
      </c>
      <c r="C40" s="105">
        <f>+'Unallocated Detail'!E245</f>
        <v>1477161.67</v>
      </c>
      <c r="D40" s="105">
        <f>+'Unallocated Detail'!F245</f>
        <v>752516.32</v>
      </c>
      <c r="E40" s="94">
        <v>4</v>
      </c>
      <c r="F40" s="92">
        <f>VLOOKUP($E40,$B$68:$G$73,5,FALSE)</f>
        <v>0.66249999999999998</v>
      </c>
      <c r="G40" s="92">
        <f>VLOOKUP($E40,$B$68:$G$73,6,FALSE)</f>
        <v>0.33750000000000002</v>
      </c>
      <c r="H40" s="107">
        <f>C40+D40</f>
        <v>2229677.9899999998</v>
      </c>
    </row>
    <row r="41" spans="1:8" ht="15.9" customHeight="1" x14ac:dyDescent="0.25">
      <c r="A41" s="108"/>
      <c r="B41" s="99" t="s">
        <v>372</v>
      </c>
      <c r="C41" s="95">
        <f>+'Unallocated Detail'!E246</f>
        <v>2945.86</v>
      </c>
      <c r="D41" s="95">
        <f>+'Unallocated Detail'!F246</f>
        <v>1500.72</v>
      </c>
      <c r="E41" s="103">
        <v>4</v>
      </c>
      <c r="F41" s="96">
        <f>VLOOKUP($E41,$B$68:$G$73,5,FALSE)</f>
        <v>0.66249999999999998</v>
      </c>
      <c r="G41" s="96">
        <f>VLOOKUP($E41,$B$68:$G$73,6,FALSE)</f>
        <v>0.33750000000000002</v>
      </c>
      <c r="H41" s="95">
        <f>C41+D41</f>
        <v>4446.58</v>
      </c>
    </row>
    <row r="42" spans="1:8" ht="15.9" customHeight="1" x14ac:dyDescent="0.25">
      <c r="A42" s="108"/>
      <c r="B42" s="85" t="s">
        <v>349</v>
      </c>
      <c r="C42" s="105">
        <f>SUM(C40:C41)</f>
        <v>1480107.53</v>
      </c>
      <c r="D42" s="105">
        <f>SUM(D40:D41)</f>
        <v>754017.03999999992</v>
      </c>
      <c r="E42" s="94"/>
      <c r="F42" s="98"/>
      <c r="G42" s="98"/>
      <c r="H42" s="107">
        <f>SUM(H40:H41)</f>
        <v>2234124.5699999998</v>
      </c>
    </row>
    <row r="43" spans="1:8" ht="15.9" customHeight="1" x14ac:dyDescent="0.25">
      <c r="A43" s="108" t="s">
        <v>9</v>
      </c>
      <c r="B43" s="90"/>
      <c r="C43" s="105"/>
      <c r="D43" s="105"/>
      <c r="E43" s="94"/>
      <c r="F43" s="98"/>
      <c r="G43" s="98"/>
      <c r="H43" s="107"/>
    </row>
    <row r="44" spans="1:8" ht="15.9" customHeight="1" x14ac:dyDescent="0.25">
      <c r="A44" s="108"/>
      <c r="B44" s="90" t="s">
        <v>373</v>
      </c>
      <c r="C44" s="105">
        <f>+'Unallocated Detail'!E249</f>
        <v>6785785.3849999998</v>
      </c>
      <c r="D44" s="105">
        <f>+'Unallocated Detail'!F249</f>
        <v>3456909.5449999999</v>
      </c>
      <c r="E44" s="94">
        <v>4</v>
      </c>
      <c r="F44" s="92">
        <f>VLOOKUP($E44,$B$68:$G$73,5,FALSE)</f>
        <v>0.66249999999999998</v>
      </c>
      <c r="G44" s="92">
        <f>VLOOKUP($E44,$B$68:$G$73,6,FALSE)</f>
        <v>0.33750000000000002</v>
      </c>
      <c r="H44" s="107">
        <f>C44+D44</f>
        <v>10242694.93</v>
      </c>
    </row>
    <row r="45" spans="1:8" ht="15.9" customHeight="1" x14ac:dyDescent="0.25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0.66249999999999998</v>
      </c>
      <c r="G45" s="92">
        <f>VLOOKUP($E45,$B$68:$G$73,6,FALSE)</f>
        <v>0.33750000000000002</v>
      </c>
      <c r="H45" s="107">
        <f>C45+D45</f>
        <v>0</v>
      </c>
    </row>
    <row r="46" spans="1:8" ht="15.9" customHeight="1" x14ac:dyDescent="0.25">
      <c r="A46" s="108"/>
      <c r="B46" s="99" t="s">
        <v>375</v>
      </c>
      <c r="C46" s="95">
        <f>+'Unallocated Detail'!E251</f>
        <v>895.16</v>
      </c>
      <c r="D46" s="95">
        <f>+'Unallocated Detail'!F251</f>
        <v>456.02</v>
      </c>
      <c r="E46" s="103">
        <v>4</v>
      </c>
      <c r="F46" s="96">
        <f>VLOOKUP($E46,$B$68:$G$73,5,FALSE)</f>
        <v>0.66249999999999998</v>
      </c>
      <c r="G46" s="96">
        <f>VLOOKUP($E46,$B$68:$G$73,6,FALSE)</f>
        <v>0.33750000000000002</v>
      </c>
      <c r="H46" s="107">
        <f>C46+D46</f>
        <v>1351.1799999999998</v>
      </c>
    </row>
    <row r="47" spans="1:8" ht="15.9" customHeight="1" x14ac:dyDescent="0.25">
      <c r="A47" s="108" t="s">
        <v>345</v>
      </c>
      <c r="B47" s="85" t="s">
        <v>349</v>
      </c>
      <c r="C47" s="105">
        <f>SUM(C44:C46)</f>
        <v>6786680.5449999999</v>
      </c>
      <c r="D47" s="105">
        <f>SUM(D44:D46)</f>
        <v>3457365.5649999999</v>
      </c>
      <c r="E47" s="94"/>
      <c r="F47" s="98"/>
      <c r="G47" s="98"/>
      <c r="H47" s="100">
        <f>SUM(H44:H46)</f>
        <v>10244046.109999999</v>
      </c>
    </row>
    <row r="48" spans="1:8" ht="15.9" customHeight="1" x14ac:dyDescent="0.25">
      <c r="A48" s="108" t="s">
        <v>659</v>
      </c>
      <c r="B48" s="102"/>
      <c r="C48" s="105"/>
      <c r="D48" s="105"/>
      <c r="E48" s="94"/>
      <c r="F48" s="98"/>
      <c r="G48" s="98"/>
      <c r="H48" s="107"/>
    </row>
    <row r="49" spans="1:8" ht="15.9" customHeight="1" x14ac:dyDescent="0.25">
      <c r="A49" s="108"/>
      <c r="B49" s="99" t="s">
        <v>660</v>
      </c>
      <c r="C49" s="95">
        <f>+'Unallocated Detail'!E258</f>
        <v>-423253.36</v>
      </c>
      <c r="D49" s="95">
        <f>+'Unallocated Detail'!F258</f>
        <v>-215619.64</v>
      </c>
      <c r="E49" s="103">
        <v>4</v>
      </c>
      <c r="F49" s="96">
        <f>VLOOKUP($E49,$B$68:$G$73,5,FALSE)</f>
        <v>0.66249999999999998</v>
      </c>
      <c r="G49" s="96">
        <f>VLOOKUP($E49,$B$68:$G$73,6,FALSE)</f>
        <v>0.33750000000000002</v>
      </c>
      <c r="H49" s="107">
        <f>C49+D49</f>
        <v>-638873</v>
      </c>
    </row>
    <row r="50" spans="1:8" ht="15.9" customHeight="1" x14ac:dyDescent="0.25">
      <c r="A50" s="108" t="s">
        <v>345</v>
      </c>
      <c r="B50" s="85" t="s">
        <v>349</v>
      </c>
      <c r="C50" s="105">
        <f>C49</f>
        <v>-423253.36</v>
      </c>
      <c r="D50" s="105">
        <f>D49</f>
        <v>-215619.64</v>
      </c>
      <c r="E50" s="94"/>
      <c r="F50" s="98"/>
      <c r="G50" s="98"/>
      <c r="H50" s="100">
        <f>SUM(H49)</f>
        <v>-638873</v>
      </c>
    </row>
    <row r="51" spans="1:8" ht="15.9" customHeight="1" x14ac:dyDescent="0.25">
      <c r="A51" s="108"/>
      <c r="B51" s="85"/>
      <c r="C51" s="105"/>
      <c r="D51" s="105"/>
      <c r="E51" s="94"/>
      <c r="F51" s="98"/>
      <c r="G51" s="98"/>
      <c r="H51" s="107"/>
    </row>
    <row r="52" spans="1:8" ht="15.9" customHeight="1" x14ac:dyDescent="0.25">
      <c r="A52" s="108" t="s">
        <v>679</v>
      </c>
      <c r="B52" s="102"/>
      <c r="C52" s="105"/>
      <c r="D52" s="105"/>
      <c r="E52" s="94"/>
      <c r="F52" s="98"/>
      <c r="G52" s="98"/>
      <c r="H52" s="107"/>
    </row>
    <row r="53" spans="1:8" ht="15.9" customHeight="1" x14ac:dyDescent="0.25">
      <c r="A53" s="108"/>
      <c r="B53" s="99" t="s">
        <v>680</v>
      </c>
      <c r="C53" s="95">
        <f>+'Unallocated Detail'!E267</f>
        <v>390929.83</v>
      </c>
      <c r="D53" s="95">
        <f>+'Unallocated Detail'!F267</f>
        <v>211501.08</v>
      </c>
      <c r="E53" s="103">
        <v>4</v>
      </c>
      <c r="F53" s="96">
        <f>VLOOKUP($E53,$B$68:$G$73,5,FALSE)</f>
        <v>0.66249999999999998</v>
      </c>
      <c r="G53" s="96">
        <f>VLOOKUP($E53,$B$68:$G$73,6,FALSE)</f>
        <v>0.33750000000000002</v>
      </c>
      <c r="H53" s="107">
        <f>C53+D53</f>
        <v>602430.91</v>
      </c>
    </row>
    <row r="54" spans="1:8" ht="15.9" customHeight="1" x14ac:dyDescent="0.25">
      <c r="A54" s="108" t="s">
        <v>345</v>
      </c>
      <c r="B54" s="85" t="s">
        <v>349</v>
      </c>
      <c r="C54" s="105">
        <f>C53</f>
        <v>390929.83</v>
      </c>
      <c r="D54" s="105">
        <f>D53</f>
        <v>211501.08</v>
      </c>
      <c r="E54" s="94"/>
      <c r="F54" s="98"/>
      <c r="G54" s="98"/>
      <c r="H54" s="100">
        <f>SUM(H53)</f>
        <v>602430.91</v>
      </c>
    </row>
    <row r="55" spans="1:8" ht="15.9" customHeight="1" x14ac:dyDescent="0.25">
      <c r="A55" s="108"/>
      <c r="B55" s="85"/>
      <c r="C55" s="105"/>
      <c r="D55" s="105"/>
      <c r="E55" s="94"/>
      <c r="F55" s="98"/>
      <c r="G55" s="98"/>
      <c r="H55" s="107"/>
    </row>
    <row r="56" spans="1:8" ht="15.9" customHeight="1" x14ac:dyDescent="0.25">
      <c r="A56" s="104" t="s">
        <v>681</v>
      </c>
      <c r="B56" s="102"/>
      <c r="C56" s="105"/>
      <c r="D56" s="105"/>
      <c r="E56" s="106"/>
      <c r="F56" s="106"/>
      <c r="G56" s="106"/>
      <c r="H56" s="107"/>
    </row>
    <row r="57" spans="1:8" ht="15.9" customHeight="1" x14ac:dyDescent="0.25">
      <c r="A57" s="104"/>
      <c r="B57" s="99" t="s">
        <v>682</v>
      </c>
      <c r="C57" s="95">
        <v>0</v>
      </c>
      <c r="D57" s="95">
        <v>0</v>
      </c>
      <c r="E57" s="103">
        <v>4</v>
      </c>
      <c r="F57" s="96">
        <f>VLOOKUP($E57,$B$68:$G$73,5,FALSE)</f>
        <v>0.66249999999999998</v>
      </c>
      <c r="G57" s="96">
        <f>VLOOKUP($E57,$B$68:$G$73,6,FALSE)</f>
        <v>0.33750000000000002</v>
      </c>
      <c r="H57" s="101">
        <v>0</v>
      </c>
    </row>
    <row r="58" spans="1:8" ht="15.9" customHeight="1" x14ac:dyDescent="0.25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8" ht="15.9" customHeight="1" x14ac:dyDescent="0.25">
      <c r="A59" s="104"/>
      <c r="B59" s="102"/>
      <c r="C59" s="105"/>
      <c r="D59" s="105"/>
      <c r="E59" s="94"/>
      <c r="F59" s="98"/>
      <c r="G59" s="98"/>
      <c r="H59" s="107"/>
    </row>
    <row r="60" spans="1:8" ht="15.9" customHeight="1" x14ac:dyDescent="0.25">
      <c r="A60" s="108" t="s">
        <v>683</v>
      </c>
      <c r="B60" s="85"/>
      <c r="C60" s="105"/>
      <c r="D60" s="105"/>
      <c r="E60" s="94"/>
      <c r="F60" s="98"/>
      <c r="G60" s="98"/>
      <c r="H60" s="107"/>
    </row>
    <row r="61" spans="1:8" ht="15.9" customHeight="1" x14ac:dyDescent="0.25">
      <c r="A61" s="108"/>
      <c r="B61" s="99" t="s">
        <v>684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0.66249999999999998</v>
      </c>
      <c r="G61" s="92">
        <f t="shared" ref="G61:G62" si="7">VLOOKUP($E61,$B$68:$G$73,6,FALSE)</f>
        <v>0.33750000000000002</v>
      </c>
      <c r="H61" s="107">
        <f>C61+D61</f>
        <v>0</v>
      </c>
    </row>
    <row r="62" spans="1:8" ht="15.9" customHeight="1" x14ac:dyDescent="0.25">
      <c r="A62" s="108"/>
      <c r="B62" s="99" t="s">
        <v>685</v>
      </c>
      <c r="C62" s="95">
        <v>0</v>
      </c>
      <c r="D62" s="95">
        <v>0</v>
      </c>
      <c r="E62" s="109">
        <v>4</v>
      </c>
      <c r="F62" s="96">
        <f t="shared" si="6"/>
        <v>0.66249999999999998</v>
      </c>
      <c r="G62" s="96">
        <f t="shared" si="7"/>
        <v>0.33750000000000002</v>
      </c>
      <c r="H62" s="95">
        <f>C62+D62</f>
        <v>0</v>
      </c>
    </row>
    <row r="63" spans="1:8" ht="15.9" customHeight="1" x14ac:dyDescent="0.25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8" ht="15.9" customHeight="1" x14ac:dyDescent="0.25">
      <c r="A64" s="108"/>
      <c r="B64" s="85"/>
      <c r="C64" s="105"/>
      <c r="D64" s="105"/>
      <c r="E64" s="113"/>
      <c r="F64" s="98"/>
      <c r="G64" s="98"/>
      <c r="H64" s="107"/>
    </row>
    <row r="65" spans="1:8" ht="15.9" customHeight="1" x14ac:dyDescent="0.55000000000000004">
      <c r="A65" s="110" t="s">
        <v>376</v>
      </c>
      <c r="B65" s="111"/>
      <c r="C65" s="114">
        <f>C63+C58+C54+C50+C47+C42+C38+C23+C14</f>
        <v>16973197.440000001</v>
      </c>
      <c r="D65" s="114">
        <f>D63+D58+D54+D50+D47+D42+D38+D23+D14</f>
        <v>9075695.9900000002</v>
      </c>
      <c r="E65" s="115"/>
      <c r="F65" s="115"/>
      <c r="G65" s="116"/>
      <c r="H65" s="114">
        <f>H63+H58+H54+H50+H47+H42+H38+H23+H14</f>
        <v>26048893.430000003</v>
      </c>
    </row>
    <row r="66" spans="1:8" ht="15.9" customHeight="1" x14ac:dyDescent="0.25">
      <c r="C66" s="117"/>
      <c r="D66" s="117"/>
      <c r="E66" s="117"/>
      <c r="F66" s="117"/>
    </row>
    <row r="67" spans="1:8" ht="15.9" customHeight="1" x14ac:dyDescent="0.25"/>
    <row r="68" spans="1:8" x14ac:dyDescent="0.25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5">
      <c r="B69" s="120">
        <v>1</v>
      </c>
      <c r="C69" s="121" t="s">
        <v>378</v>
      </c>
      <c r="D69" s="122"/>
      <c r="F69" s="123">
        <v>0.58140000000000003</v>
      </c>
      <c r="G69" s="123">
        <v>0.41860000000000003</v>
      </c>
      <c r="H69" s="124">
        <f>SUM(F69,G69)</f>
        <v>1</v>
      </c>
    </row>
    <row r="70" spans="1:8" x14ac:dyDescent="0.25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5">
      <c r="B71" s="120">
        <v>3</v>
      </c>
      <c r="C71" s="122" t="s">
        <v>380</v>
      </c>
      <c r="D71" s="122"/>
      <c r="F71" s="126">
        <v>0.5958</v>
      </c>
      <c r="G71" s="126">
        <v>0.4042</v>
      </c>
      <c r="H71" s="127">
        <f t="shared" si="8"/>
        <v>1</v>
      </c>
    </row>
    <row r="72" spans="1:8" x14ac:dyDescent="0.25">
      <c r="B72" s="120">
        <v>4</v>
      </c>
      <c r="C72" s="121" t="s">
        <v>381</v>
      </c>
      <c r="D72" s="122"/>
      <c r="F72" s="126">
        <v>0.66249999999999998</v>
      </c>
      <c r="G72" s="126">
        <v>0.33750000000000002</v>
      </c>
      <c r="H72" s="127">
        <f t="shared" si="8"/>
        <v>1</v>
      </c>
    </row>
    <row r="73" spans="1:8" x14ac:dyDescent="0.25">
      <c r="B73" s="109">
        <v>5</v>
      </c>
      <c r="C73" s="128" t="s">
        <v>382</v>
      </c>
      <c r="D73" s="129"/>
      <c r="E73" s="129"/>
      <c r="F73" s="130">
        <v>0.70930000000000004</v>
      </c>
      <c r="G73" s="130">
        <v>0.29070000000000001</v>
      </c>
      <c r="H73" s="131">
        <f t="shared" si="8"/>
        <v>1</v>
      </c>
    </row>
    <row r="74" spans="1:8" ht="11.25" customHeight="1" x14ac:dyDescent="0.25">
      <c r="C74" s="117"/>
      <c r="D74" s="117"/>
      <c r="E74" s="117"/>
      <c r="F74" s="117"/>
    </row>
    <row r="75" spans="1:8" ht="15.9" customHeight="1" x14ac:dyDescent="0.25">
      <c r="A75" s="132"/>
      <c r="C75" s="125"/>
      <c r="D75" s="125"/>
      <c r="E75" s="125"/>
      <c r="F75" s="125"/>
      <c r="G75" s="125"/>
      <c r="H75" s="125"/>
    </row>
    <row r="76" spans="1:8" ht="15.9" customHeight="1" x14ac:dyDescent="0.25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319" activePane="bottomRight" state="frozen"/>
      <selection activeCell="K336" sqref="K336"/>
      <selection pane="topRight" activeCell="K336" sqref="K336"/>
      <selection pane="bottomLeft" activeCell="K336" sqref="K336"/>
      <selection pane="bottomRight" activeCell="K336" sqref="K336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32.109375" style="137" hidden="1" customWidth="1" outlineLevel="1"/>
    <col min="11" max="11" width="15.6640625" style="4" bestFit="1" customWidth="1" collapsed="1"/>
    <col min="12" max="12" width="14.5546875" style="4" customWidth="1"/>
    <col min="13" max="16384" width="9.109375" style="4"/>
  </cols>
  <sheetData>
    <row r="1" spans="1:10" x14ac:dyDescent="0.3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3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3">
      <c r="A3" s="40" t="str">
        <f>Allocated!A3</f>
        <v>FOR THE MONTH ENDED May 31, 2021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3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3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3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3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3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3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3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3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3">
      <c r="A12" s="64" t="s">
        <v>34</v>
      </c>
      <c r="B12" s="134">
        <v>87159560.129999995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87159560.129999995</v>
      </c>
      <c r="H12" s="134">
        <f>C12+F12</f>
        <v>0</v>
      </c>
      <c r="I12" s="134">
        <f>SUM(G12:H12)</f>
        <v>87159560.129999995</v>
      </c>
      <c r="J12" s="142" t="s">
        <v>389</v>
      </c>
    </row>
    <row r="13" spans="1:10" x14ac:dyDescent="0.3">
      <c r="A13" s="64" t="s">
        <v>35</v>
      </c>
      <c r="B13" s="63">
        <v>72895235.370000005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72895235.370000005</v>
      </c>
      <c r="H13" s="63">
        <f t="shared" si="0"/>
        <v>0</v>
      </c>
      <c r="I13" s="63">
        <f t="shared" ref="I13:I17" si="1">SUM(G13:H13)</f>
        <v>72895235.370000005</v>
      </c>
      <c r="J13" s="142" t="s">
        <v>390</v>
      </c>
    </row>
    <row r="14" spans="1:10" x14ac:dyDescent="0.3">
      <c r="A14" s="64" t="s">
        <v>36</v>
      </c>
      <c r="B14" s="63">
        <v>1492544.83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1492544.83</v>
      </c>
      <c r="H14" s="63">
        <f t="shared" si="0"/>
        <v>0</v>
      </c>
      <c r="I14" s="63">
        <f t="shared" si="1"/>
        <v>1492544.83</v>
      </c>
      <c r="J14" s="142" t="s">
        <v>391</v>
      </c>
    </row>
    <row r="15" spans="1:10" x14ac:dyDescent="0.3">
      <c r="A15" s="64" t="s">
        <v>37</v>
      </c>
      <c r="B15" s="63">
        <v>0</v>
      </c>
      <c r="C15" s="63">
        <v>39705308.609999999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39705308.609999999</v>
      </c>
      <c r="I15" s="63">
        <f t="shared" si="1"/>
        <v>39705308.609999999</v>
      </c>
      <c r="J15" s="142" t="s">
        <v>392</v>
      </c>
    </row>
    <row r="16" spans="1:10" x14ac:dyDescent="0.3">
      <c r="A16" s="64" t="s">
        <v>38</v>
      </c>
      <c r="B16" s="63">
        <v>0</v>
      </c>
      <c r="C16" s="63">
        <v>18873532.27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18873532.27</v>
      </c>
      <c r="I16" s="63">
        <f t="shared" si="1"/>
        <v>18873532.27</v>
      </c>
      <c r="J16" s="142" t="s">
        <v>393</v>
      </c>
    </row>
    <row r="17" spans="1:11" x14ac:dyDescent="0.3">
      <c r="A17" s="64" t="s">
        <v>39</v>
      </c>
      <c r="B17" s="61">
        <v>0</v>
      </c>
      <c r="C17" s="61">
        <v>1628349.04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1628349.04</v>
      </c>
      <c r="I17" s="61">
        <f t="shared" si="1"/>
        <v>1628349.04</v>
      </c>
      <c r="J17" s="142" t="s">
        <v>394</v>
      </c>
    </row>
    <row r="18" spans="1:11" x14ac:dyDescent="0.3">
      <c r="A18" s="64" t="s">
        <v>40</v>
      </c>
      <c r="B18" s="63">
        <f>SUM(B12:B17)</f>
        <v>161547340.33000001</v>
      </c>
      <c r="C18" s="63">
        <f t="shared" ref="C18:I18" si="2">SUM(C12:C17)</f>
        <v>60207189.919999994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161547340.33000001</v>
      </c>
      <c r="H18" s="63">
        <f t="shared" si="2"/>
        <v>60207189.919999994</v>
      </c>
      <c r="I18" s="63">
        <f t="shared" si="2"/>
        <v>221754530.25</v>
      </c>
      <c r="J18" s="143" t="s">
        <v>388</v>
      </c>
    </row>
    <row r="19" spans="1:11" x14ac:dyDescent="0.3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3">
      <c r="A20" s="64" t="s">
        <v>42</v>
      </c>
      <c r="B20" s="61">
        <v>23406.13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23406.13</v>
      </c>
      <c r="H20" s="61">
        <f>C20+F20</f>
        <v>0</v>
      </c>
      <c r="I20" s="61">
        <f>SUM(G20:H20)</f>
        <v>23406.13</v>
      </c>
      <c r="J20" s="142" t="s">
        <v>396</v>
      </c>
    </row>
    <row r="21" spans="1:11" x14ac:dyDescent="0.3">
      <c r="A21" s="64" t="s">
        <v>43</v>
      </c>
      <c r="B21" s="63">
        <f>SUM(B20)</f>
        <v>23406.13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23406.13</v>
      </c>
      <c r="H21" s="63">
        <f t="shared" si="3"/>
        <v>0</v>
      </c>
      <c r="I21" s="63">
        <f t="shared" si="3"/>
        <v>23406.13</v>
      </c>
      <c r="J21" s="143" t="s">
        <v>395</v>
      </c>
    </row>
    <row r="22" spans="1:11" x14ac:dyDescent="0.3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3">
      <c r="A23" s="64" t="s">
        <v>45</v>
      </c>
      <c r="B23" s="63">
        <v>6756854.7199999997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6756854.7199999997</v>
      </c>
      <c r="H23" s="63">
        <f>C23+F23</f>
        <v>0</v>
      </c>
      <c r="I23" s="63">
        <f t="shared" ref="I23:I24" si="4">SUM(G23:H23)</f>
        <v>6756854.7199999997</v>
      </c>
      <c r="J23" s="142" t="s">
        <v>398</v>
      </c>
      <c r="K23" s="5"/>
    </row>
    <row r="24" spans="1:11" x14ac:dyDescent="0.3">
      <c r="A24" s="64" t="s">
        <v>46</v>
      </c>
      <c r="B24" s="61">
        <v>8837492.5600000005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8837492.5600000005</v>
      </c>
      <c r="H24" s="61">
        <f>C24+F24</f>
        <v>0</v>
      </c>
      <c r="I24" s="61">
        <f t="shared" si="4"/>
        <v>8837492.5600000005</v>
      </c>
      <c r="J24" s="142" t="s">
        <v>399</v>
      </c>
    </row>
    <row r="25" spans="1:11" x14ac:dyDescent="0.3">
      <c r="A25" s="64" t="s">
        <v>47</v>
      </c>
      <c r="B25" s="63">
        <f>SUM(B23:B24)</f>
        <v>15594347.280000001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15594347.280000001</v>
      </c>
      <c r="H25" s="63">
        <f t="shared" si="5"/>
        <v>0</v>
      </c>
      <c r="I25" s="63">
        <f t="shared" si="5"/>
        <v>15594347.280000001</v>
      </c>
      <c r="J25" s="143" t="s">
        <v>397</v>
      </c>
    </row>
    <row r="26" spans="1:11" x14ac:dyDescent="0.3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3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3">
      <c r="A28" s="64" t="s">
        <v>692</v>
      </c>
      <c r="B28" s="63">
        <v>83623.11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83623.11</v>
      </c>
      <c r="H28" s="63">
        <f>C28+F28</f>
        <v>0</v>
      </c>
      <c r="I28" s="63">
        <f t="shared" si="6"/>
        <v>83623.11</v>
      </c>
      <c r="J28" s="142" t="s">
        <v>607</v>
      </c>
    </row>
    <row r="29" spans="1:11" ht="13.95" customHeight="1" x14ac:dyDescent="0.3">
      <c r="A29" s="64" t="s">
        <v>50</v>
      </c>
      <c r="B29" s="63">
        <v>-35.17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-35.17</v>
      </c>
      <c r="H29" s="63">
        <f t="shared" si="7"/>
        <v>0</v>
      </c>
      <c r="I29" s="63">
        <f t="shared" si="6"/>
        <v>-35.17</v>
      </c>
      <c r="J29" s="142" t="s">
        <v>401</v>
      </c>
    </row>
    <row r="30" spans="1:11" x14ac:dyDescent="0.3">
      <c r="A30" s="64" t="s">
        <v>51</v>
      </c>
      <c r="B30" s="63">
        <v>1100540.95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1100540.95</v>
      </c>
      <c r="H30" s="63">
        <f>C30+F30</f>
        <v>0</v>
      </c>
      <c r="I30" s="63">
        <f t="shared" si="6"/>
        <v>1100540.95</v>
      </c>
      <c r="J30" s="142" t="s">
        <v>402</v>
      </c>
    </row>
    <row r="31" spans="1:11" x14ac:dyDescent="0.3">
      <c r="A31" s="64" t="s">
        <v>52</v>
      </c>
      <c r="B31" s="63">
        <v>1446957.31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1446957.31</v>
      </c>
      <c r="H31" s="63">
        <f t="shared" si="7"/>
        <v>0</v>
      </c>
      <c r="I31" s="63">
        <f t="shared" si="6"/>
        <v>1446957.31</v>
      </c>
      <c r="J31" s="142" t="s">
        <v>403</v>
      </c>
    </row>
    <row r="32" spans="1:11" x14ac:dyDescent="0.3">
      <c r="A32" s="64" t="s">
        <v>383</v>
      </c>
      <c r="B32" s="63">
        <v>-1016866.41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-1016866.41</v>
      </c>
      <c r="H32" s="63">
        <f t="shared" si="7"/>
        <v>0</v>
      </c>
      <c r="I32" s="63">
        <f t="shared" si="6"/>
        <v>-1016866.41</v>
      </c>
      <c r="J32" s="142" t="s">
        <v>405</v>
      </c>
    </row>
    <row r="33" spans="1:11" x14ac:dyDescent="0.3">
      <c r="A33" s="64" t="s">
        <v>384</v>
      </c>
      <c r="B33" s="63">
        <v>2246896.4900000002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2246896.4900000002</v>
      </c>
      <c r="H33" s="63">
        <f t="shared" si="7"/>
        <v>0</v>
      </c>
      <c r="I33" s="63">
        <f t="shared" si="6"/>
        <v>2246896.4900000002</v>
      </c>
      <c r="J33" s="142" t="s">
        <v>404</v>
      </c>
    </row>
    <row r="34" spans="1:11" x14ac:dyDescent="0.3">
      <c r="A34" s="64" t="s">
        <v>53</v>
      </c>
      <c r="B34" s="63">
        <v>0</v>
      </c>
      <c r="C34" s="63">
        <v>-92.85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-92.85</v>
      </c>
      <c r="I34" s="63">
        <f t="shared" si="6"/>
        <v>-92.85</v>
      </c>
      <c r="J34" s="142" t="s">
        <v>406</v>
      </c>
    </row>
    <row r="35" spans="1:11" x14ac:dyDescent="0.3">
      <c r="A35" s="64" t="s">
        <v>54</v>
      </c>
      <c r="B35" s="63">
        <v>0</v>
      </c>
      <c r="C35" s="63">
        <v>104237.9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104237.9</v>
      </c>
      <c r="I35" s="63">
        <f t="shared" si="6"/>
        <v>104237.9</v>
      </c>
      <c r="J35" s="142" t="s">
        <v>407</v>
      </c>
    </row>
    <row r="36" spans="1:11" x14ac:dyDescent="0.3">
      <c r="A36" s="64" t="s">
        <v>55</v>
      </c>
      <c r="B36" s="63">
        <v>0</v>
      </c>
      <c r="C36" s="63">
        <v>159438.82999999999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159438.82999999999</v>
      </c>
      <c r="I36" s="63">
        <f t="shared" si="6"/>
        <v>159438.82999999999</v>
      </c>
      <c r="J36" s="142" t="s">
        <v>408</v>
      </c>
    </row>
    <row r="37" spans="1:11" x14ac:dyDescent="0.3">
      <c r="A37" s="64" t="s">
        <v>56</v>
      </c>
      <c r="B37" s="63">
        <v>0</v>
      </c>
      <c r="C37" s="63">
        <v>356.51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356.51</v>
      </c>
      <c r="I37" s="63">
        <f t="shared" si="6"/>
        <v>356.51</v>
      </c>
      <c r="J37" s="142" t="s">
        <v>409</v>
      </c>
    </row>
    <row r="38" spans="1:11" x14ac:dyDescent="0.3">
      <c r="A38" s="64" t="s">
        <v>57</v>
      </c>
      <c r="B38" s="63">
        <v>0</v>
      </c>
      <c r="C38" s="63">
        <v>-633220.77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-633220.77</v>
      </c>
      <c r="I38" s="63">
        <f t="shared" si="6"/>
        <v>-633220.77</v>
      </c>
      <c r="J38" s="142" t="s">
        <v>410</v>
      </c>
    </row>
    <row r="39" spans="1:11" x14ac:dyDescent="0.3">
      <c r="A39" s="64" t="s">
        <v>663</v>
      </c>
      <c r="B39" s="61">
        <v>0</v>
      </c>
      <c r="C39" s="61">
        <v>33166.25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33166.25</v>
      </c>
      <c r="I39" s="61">
        <f t="shared" si="6"/>
        <v>33166.25</v>
      </c>
      <c r="J39" s="142" t="s">
        <v>608</v>
      </c>
    </row>
    <row r="40" spans="1:11" x14ac:dyDescent="0.3">
      <c r="A40" s="64" t="s">
        <v>58</v>
      </c>
      <c r="B40" s="63">
        <f t="shared" ref="B40:I40" si="8">SUM(B27:B39)</f>
        <v>3861116.2800000003</v>
      </c>
      <c r="C40" s="63">
        <f t="shared" si="8"/>
        <v>-336114.13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3861116.2800000003</v>
      </c>
      <c r="H40" s="63">
        <f t="shared" si="8"/>
        <v>-336114.13</v>
      </c>
      <c r="I40" s="63">
        <f t="shared" si="8"/>
        <v>3525002.15</v>
      </c>
      <c r="J40" s="143" t="s">
        <v>400</v>
      </c>
    </row>
    <row r="41" spans="1:11" x14ac:dyDescent="0.3">
      <c r="A41" s="60" t="s">
        <v>59</v>
      </c>
      <c r="B41" s="73">
        <f t="shared" ref="B41:I41" si="9">B18+B21+B25+B40</f>
        <v>181026210.02000001</v>
      </c>
      <c r="C41" s="73">
        <f t="shared" si="9"/>
        <v>59871075.789999992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181026210.02000001</v>
      </c>
      <c r="H41" s="73">
        <f t="shared" si="9"/>
        <v>59871075.789999992</v>
      </c>
      <c r="I41" s="73">
        <f t="shared" si="9"/>
        <v>240897285.81</v>
      </c>
      <c r="J41" s="151" t="s">
        <v>387</v>
      </c>
    </row>
    <row r="42" spans="1:11" x14ac:dyDescent="0.3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3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3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3">
      <c r="A45" s="64" t="s">
        <v>62</v>
      </c>
      <c r="B45" s="63">
        <v>2457920.65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2457920.65</v>
      </c>
      <c r="H45" s="63">
        <f>C45+F45</f>
        <v>0</v>
      </c>
      <c r="I45" s="63">
        <f t="shared" ref="I45:I46" si="10">SUM(G45:H45)</f>
        <v>2457920.65</v>
      </c>
      <c r="J45" s="145" t="s">
        <v>413</v>
      </c>
    </row>
    <row r="46" spans="1:11" x14ac:dyDescent="0.3">
      <c r="A46" s="64" t="s">
        <v>63</v>
      </c>
      <c r="B46" s="61">
        <v>13705037.060000001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13705037.060000001</v>
      </c>
      <c r="H46" s="61">
        <f>C46+F46</f>
        <v>0</v>
      </c>
      <c r="I46" s="61">
        <f t="shared" si="10"/>
        <v>13705037.060000001</v>
      </c>
      <c r="J46" s="145" t="s">
        <v>414</v>
      </c>
      <c r="K46" s="3"/>
    </row>
    <row r="47" spans="1:11" x14ac:dyDescent="0.3">
      <c r="A47" s="64" t="s">
        <v>64</v>
      </c>
      <c r="B47" s="63">
        <f>SUM(B45:B46)</f>
        <v>16162957.710000001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16162957.710000001</v>
      </c>
      <c r="H47" s="63">
        <f t="shared" si="11"/>
        <v>0</v>
      </c>
      <c r="I47" s="63">
        <f t="shared" si="11"/>
        <v>16162957.710000001</v>
      </c>
      <c r="J47" s="143" t="s">
        <v>412</v>
      </c>
    </row>
    <row r="48" spans="1:11" x14ac:dyDescent="0.3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3">
      <c r="A49" s="64" t="s">
        <v>66</v>
      </c>
      <c r="B49" s="78">
        <v>45550989.039999999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45550989.039999999</v>
      </c>
      <c r="H49" s="78">
        <f t="shared" si="12"/>
        <v>0</v>
      </c>
      <c r="I49" s="78">
        <f t="shared" ref="I49:I55" si="13">SUM(G49:H49)</f>
        <v>45550989.039999999</v>
      </c>
      <c r="J49" s="145" t="s">
        <v>416</v>
      </c>
    </row>
    <row r="50" spans="1:12" x14ac:dyDescent="0.3">
      <c r="A50" s="64" t="s">
        <v>67</v>
      </c>
      <c r="B50" s="78">
        <v>3709152.63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3709152.63</v>
      </c>
      <c r="H50" s="78">
        <f t="shared" si="12"/>
        <v>0</v>
      </c>
      <c r="I50" s="78">
        <f t="shared" si="13"/>
        <v>3709152.63</v>
      </c>
      <c r="J50" s="145" t="s">
        <v>417</v>
      </c>
    </row>
    <row r="51" spans="1:12" x14ac:dyDescent="0.3">
      <c r="A51" s="64" t="s">
        <v>68</v>
      </c>
      <c r="B51" s="63">
        <v>0</v>
      </c>
      <c r="C51" s="63">
        <v>35904535.729999997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35904535.729999997</v>
      </c>
      <c r="I51" s="63">
        <f t="shared" si="13"/>
        <v>35904535.729999997</v>
      </c>
      <c r="J51" s="145" t="s">
        <v>418</v>
      </c>
    </row>
    <row r="52" spans="1:12" x14ac:dyDescent="0.3">
      <c r="A52" s="64" t="s">
        <v>69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419</v>
      </c>
    </row>
    <row r="53" spans="1:12" x14ac:dyDescent="0.3">
      <c r="A53" s="64" t="s">
        <v>70</v>
      </c>
      <c r="B53" s="63">
        <v>0</v>
      </c>
      <c r="C53" s="63">
        <v>-2757158.03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-2757158.03</v>
      </c>
      <c r="I53" s="63">
        <f t="shared" si="13"/>
        <v>-2757158.03</v>
      </c>
      <c r="J53" s="145" t="s">
        <v>420</v>
      </c>
    </row>
    <row r="54" spans="1:12" x14ac:dyDescent="0.3">
      <c r="A54" s="64" t="s">
        <v>71</v>
      </c>
      <c r="B54" s="63">
        <v>0</v>
      </c>
      <c r="C54" s="63">
        <v>541192.9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541192.9</v>
      </c>
      <c r="I54" s="63">
        <f t="shared" si="13"/>
        <v>541192.9</v>
      </c>
      <c r="J54" s="145" t="s">
        <v>421</v>
      </c>
    </row>
    <row r="55" spans="1:12" x14ac:dyDescent="0.3">
      <c r="A55" s="64" t="s">
        <v>72</v>
      </c>
      <c r="B55" s="61">
        <v>0</v>
      </c>
      <c r="C55" s="61">
        <v>-13194133.4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-13194133.4</v>
      </c>
      <c r="I55" s="61">
        <f t="shared" si="13"/>
        <v>-13194133.4</v>
      </c>
      <c r="J55" s="145" t="s">
        <v>422</v>
      </c>
      <c r="K55" s="2"/>
    </row>
    <row r="56" spans="1:12" x14ac:dyDescent="0.3">
      <c r="A56" s="64" t="s">
        <v>73</v>
      </c>
      <c r="B56" s="63">
        <f>SUM(B49:B55)</f>
        <v>49260141.670000002</v>
      </c>
      <c r="C56" s="63">
        <f t="shared" ref="C56:I56" si="14">SUM(C49:C55)</f>
        <v>20494437.199999996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49260141.670000002</v>
      </c>
      <c r="H56" s="63">
        <f t="shared" si="14"/>
        <v>20494437.199999996</v>
      </c>
      <c r="I56" s="63">
        <f t="shared" si="14"/>
        <v>69754578.870000005</v>
      </c>
      <c r="J56" s="143" t="s">
        <v>415</v>
      </c>
      <c r="K56" s="2"/>
    </row>
    <row r="57" spans="1:12" x14ac:dyDescent="0.3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3">
      <c r="A58" s="64" t="s">
        <v>75</v>
      </c>
      <c r="B58" s="61">
        <v>10399038.560000001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10399038.560000001</v>
      </c>
      <c r="H58" s="61">
        <f>C58+F58</f>
        <v>0</v>
      </c>
      <c r="I58" s="61">
        <f t="shared" ref="I58" si="15">SUM(G58:H58)</f>
        <v>10399038.560000001</v>
      </c>
      <c r="J58" s="145" t="s">
        <v>424</v>
      </c>
    </row>
    <row r="59" spans="1:12" x14ac:dyDescent="0.3">
      <c r="A59" s="64" t="s">
        <v>76</v>
      </c>
      <c r="B59" s="63">
        <f>SUM(B58)</f>
        <v>10399038.560000001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10399038.560000001</v>
      </c>
      <c r="H59" s="63">
        <f t="shared" si="16"/>
        <v>0</v>
      </c>
      <c r="I59" s="63">
        <f t="shared" si="16"/>
        <v>10399038.560000001</v>
      </c>
      <c r="J59" s="143" t="s">
        <v>423</v>
      </c>
    </row>
    <row r="60" spans="1:12" x14ac:dyDescent="0.3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3">
      <c r="A61" s="64" t="s">
        <v>78</v>
      </c>
      <c r="B61" s="61">
        <v>-5693764.8300000001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-5693764.8300000001</v>
      </c>
      <c r="H61" s="61">
        <f>C61+F61</f>
        <v>0</v>
      </c>
      <c r="I61" s="61">
        <f t="shared" ref="I61" si="17">SUM(G61:H61)</f>
        <v>-5693764.8300000001</v>
      </c>
      <c r="J61" s="145" t="s">
        <v>426</v>
      </c>
    </row>
    <row r="62" spans="1:12" x14ac:dyDescent="0.3">
      <c r="A62" s="64" t="s">
        <v>79</v>
      </c>
      <c r="B62" s="63">
        <f>SUM(B61)</f>
        <v>-5693764.8300000001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-5693764.8300000001</v>
      </c>
      <c r="H62" s="63">
        <f t="shared" si="18"/>
        <v>0</v>
      </c>
      <c r="I62" s="63">
        <f t="shared" si="18"/>
        <v>-5693764.8300000001</v>
      </c>
      <c r="J62" s="143" t="s">
        <v>425</v>
      </c>
    </row>
    <row r="63" spans="1:12" x14ac:dyDescent="0.3">
      <c r="A63" s="60" t="s">
        <v>80</v>
      </c>
      <c r="B63" s="71">
        <f>B47+B56+B59+B62</f>
        <v>70128373.109999999</v>
      </c>
      <c r="C63" s="71">
        <f t="shared" ref="C63:I63" si="19">C47+C56+C59+C62</f>
        <v>20494437.199999996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70128373.109999999</v>
      </c>
      <c r="H63" s="71">
        <f t="shared" si="19"/>
        <v>20494437.199999996</v>
      </c>
      <c r="I63" s="71">
        <f t="shared" si="19"/>
        <v>90622810.310000017</v>
      </c>
      <c r="J63" s="143" t="s">
        <v>411</v>
      </c>
      <c r="L63" s="2"/>
    </row>
    <row r="64" spans="1:12" x14ac:dyDescent="0.3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" thickBot="1" x14ac:dyDescent="0.35">
      <c r="A65" s="60" t="s">
        <v>81</v>
      </c>
      <c r="B65" s="59">
        <f>B41-B63</f>
        <v>110897836.91000001</v>
      </c>
      <c r="C65" s="59">
        <f t="shared" ref="C65:I65" si="20">C41-C63</f>
        <v>39376638.589999996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110897836.91000001</v>
      </c>
      <c r="H65" s="59">
        <f t="shared" si="20"/>
        <v>39376638.589999996</v>
      </c>
      <c r="I65" s="59">
        <f t="shared" si="20"/>
        <v>150274475.5</v>
      </c>
      <c r="J65" s="146"/>
    </row>
    <row r="66" spans="1:10" ht="15" thickTop="1" x14ac:dyDescent="0.3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3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3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3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3">
      <c r="A70" s="64" t="s">
        <v>85</v>
      </c>
      <c r="B70" s="63">
        <v>104602.09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104602.09</v>
      </c>
      <c r="H70" s="63">
        <f t="shared" si="21"/>
        <v>0</v>
      </c>
      <c r="I70" s="63">
        <f t="shared" ref="I70:I134" si="22">SUM(G70:H70)</f>
        <v>104602.09</v>
      </c>
      <c r="J70" s="145" t="s">
        <v>429</v>
      </c>
    </row>
    <row r="71" spans="1:10" x14ac:dyDescent="0.3">
      <c r="A71" s="64" t="s">
        <v>86</v>
      </c>
      <c r="B71" s="63">
        <v>564600.79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564600.79</v>
      </c>
      <c r="H71" s="63">
        <f t="shared" si="21"/>
        <v>0</v>
      </c>
      <c r="I71" s="63">
        <f t="shared" si="22"/>
        <v>564600.79</v>
      </c>
      <c r="J71" s="145" t="s">
        <v>430</v>
      </c>
    </row>
    <row r="72" spans="1:10" x14ac:dyDescent="0.3">
      <c r="A72" s="64" t="s">
        <v>87</v>
      </c>
      <c r="B72" s="63">
        <v>68902.990000000005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68902.990000000005</v>
      </c>
      <c r="H72" s="63">
        <f t="shared" si="21"/>
        <v>0</v>
      </c>
      <c r="I72" s="63">
        <f t="shared" si="22"/>
        <v>68902.990000000005</v>
      </c>
      <c r="J72" s="145" t="s">
        <v>431</v>
      </c>
    </row>
    <row r="73" spans="1:10" x14ac:dyDescent="0.3">
      <c r="A73" s="64" t="s">
        <v>88</v>
      </c>
      <c r="B73" s="63">
        <v>674154.77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674154.77</v>
      </c>
      <c r="H73" s="63">
        <f t="shared" si="21"/>
        <v>0</v>
      </c>
      <c r="I73" s="63">
        <f t="shared" si="22"/>
        <v>674154.77</v>
      </c>
      <c r="J73" s="145" t="s">
        <v>432</v>
      </c>
    </row>
    <row r="74" spans="1:10" x14ac:dyDescent="0.3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3">
      <c r="A75" s="64" t="s">
        <v>90</v>
      </c>
      <c r="B75" s="63">
        <v>127341.28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127341.28</v>
      </c>
      <c r="H75" s="63">
        <f t="shared" si="21"/>
        <v>0</v>
      </c>
      <c r="I75" s="63">
        <f t="shared" si="22"/>
        <v>127341.28</v>
      </c>
      <c r="J75" s="145" t="s">
        <v>434</v>
      </c>
    </row>
    <row r="76" spans="1:10" x14ac:dyDescent="0.3">
      <c r="A76" s="64" t="s">
        <v>91</v>
      </c>
      <c r="B76" s="63">
        <v>71469.850000000006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71469.850000000006</v>
      </c>
      <c r="H76" s="63">
        <f t="shared" si="21"/>
        <v>0</v>
      </c>
      <c r="I76" s="63">
        <f t="shared" si="22"/>
        <v>71469.850000000006</v>
      </c>
      <c r="J76" s="145" t="s">
        <v>435</v>
      </c>
    </row>
    <row r="77" spans="1:10" x14ac:dyDescent="0.3">
      <c r="A77" s="64" t="s">
        <v>92</v>
      </c>
      <c r="B77" s="63">
        <v>1564946.11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1564946.11</v>
      </c>
      <c r="H77" s="63">
        <f t="shared" si="21"/>
        <v>0</v>
      </c>
      <c r="I77" s="63">
        <f t="shared" si="22"/>
        <v>1564946.11</v>
      </c>
      <c r="J77" s="145" t="s">
        <v>436</v>
      </c>
    </row>
    <row r="78" spans="1:10" x14ac:dyDescent="0.3">
      <c r="A78" s="64" t="s">
        <v>93</v>
      </c>
      <c r="B78" s="63">
        <v>1245194.44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1245194.44</v>
      </c>
      <c r="H78" s="63">
        <f t="shared" si="21"/>
        <v>0</v>
      </c>
      <c r="I78" s="63">
        <f t="shared" si="22"/>
        <v>1245194.44</v>
      </c>
      <c r="J78" s="145" t="s">
        <v>437</v>
      </c>
    </row>
    <row r="79" spans="1:10" x14ac:dyDescent="0.3">
      <c r="A79" s="64" t="s">
        <v>94</v>
      </c>
      <c r="B79" s="63">
        <v>153640.03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153640.03</v>
      </c>
      <c r="H79" s="63">
        <f t="shared" si="21"/>
        <v>0</v>
      </c>
      <c r="I79" s="63">
        <f t="shared" si="22"/>
        <v>153640.03</v>
      </c>
      <c r="J79" s="145" t="s">
        <v>438</v>
      </c>
    </row>
    <row r="80" spans="1:10" x14ac:dyDescent="0.3">
      <c r="A80" s="64" t="s">
        <v>95</v>
      </c>
      <c r="B80" s="63">
        <v>138568.66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138568.66</v>
      </c>
      <c r="H80" s="63">
        <f t="shared" si="21"/>
        <v>0</v>
      </c>
      <c r="I80" s="63">
        <f t="shared" si="22"/>
        <v>138568.66</v>
      </c>
      <c r="J80" s="145" t="s">
        <v>439</v>
      </c>
    </row>
    <row r="81" spans="1:10" x14ac:dyDescent="0.3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3">
      <c r="A82" s="64" t="s">
        <v>97</v>
      </c>
      <c r="B82" s="63">
        <v>272044.51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272044.51</v>
      </c>
      <c r="H82" s="63">
        <f t="shared" si="21"/>
        <v>0</v>
      </c>
      <c r="I82" s="63">
        <f t="shared" si="22"/>
        <v>272044.51</v>
      </c>
      <c r="J82" s="145" t="s">
        <v>440</v>
      </c>
    </row>
    <row r="83" spans="1:10" x14ac:dyDescent="0.3">
      <c r="A83" s="64" t="s">
        <v>98</v>
      </c>
      <c r="B83" s="63">
        <v>17440.03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17440.03</v>
      </c>
      <c r="H83" s="63">
        <f t="shared" si="21"/>
        <v>0</v>
      </c>
      <c r="I83" s="63">
        <f t="shared" si="22"/>
        <v>17440.03</v>
      </c>
      <c r="J83" s="145" t="s">
        <v>441</v>
      </c>
    </row>
    <row r="84" spans="1:10" x14ac:dyDescent="0.3">
      <c r="A84" s="64" t="s">
        <v>99</v>
      </c>
      <c r="B84" s="63">
        <v>162190.32999999999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162190.32999999999</v>
      </c>
      <c r="H84" s="63">
        <f t="shared" si="21"/>
        <v>0</v>
      </c>
      <c r="I84" s="63">
        <f t="shared" si="22"/>
        <v>162190.32999999999</v>
      </c>
      <c r="J84" s="145" t="s">
        <v>442</v>
      </c>
    </row>
    <row r="85" spans="1:10" x14ac:dyDescent="0.3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3">
      <c r="A86" s="64" t="s">
        <v>101</v>
      </c>
      <c r="B86" s="63">
        <v>7822.84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7822.84</v>
      </c>
      <c r="H86" s="63">
        <f t="shared" si="21"/>
        <v>0</v>
      </c>
      <c r="I86" s="63">
        <f t="shared" si="22"/>
        <v>7822.84</v>
      </c>
      <c r="J86" s="145" t="s">
        <v>443</v>
      </c>
    </row>
    <row r="87" spans="1:10" x14ac:dyDescent="0.3">
      <c r="A87" s="64" t="s">
        <v>102</v>
      </c>
      <c r="B87" s="63">
        <v>12031.01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12031.01</v>
      </c>
      <c r="H87" s="63">
        <f t="shared" si="21"/>
        <v>0</v>
      </c>
      <c r="I87" s="63">
        <f t="shared" si="22"/>
        <v>12031.01</v>
      </c>
      <c r="J87" s="145" t="s">
        <v>444</v>
      </c>
    </row>
    <row r="88" spans="1:10" x14ac:dyDescent="0.3">
      <c r="A88" s="64" t="s">
        <v>103</v>
      </c>
      <c r="B88" s="63">
        <v>18229.18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18229.18</v>
      </c>
      <c r="H88" s="63">
        <f t="shared" si="21"/>
        <v>0</v>
      </c>
      <c r="I88" s="63">
        <f t="shared" si="22"/>
        <v>18229.18</v>
      </c>
      <c r="J88" s="145" t="s">
        <v>445</v>
      </c>
    </row>
    <row r="89" spans="1:10" x14ac:dyDescent="0.3">
      <c r="A89" s="64" t="s">
        <v>104</v>
      </c>
      <c r="B89" s="63">
        <v>63311.01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63311.01</v>
      </c>
      <c r="H89" s="63">
        <f t="shared" si="21"/>
        <v>0</v>
      </c>
      <c r="I89" s="63">
        <f t="shared" si="22"/>
        <v>63311.01</v>
      </c>
      <c r="J89" s="145" t="s">
        <v>446</v>
      </c>
    </row>
    <row r="90" spans="1:10" x14ac:dyDescent="0.3">
      <c r="A90" s="64" t="s">
        <v>105</v>
      </c>
      <c r="B90" s="63">
        <v>161866.18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161866.18</v>
      </c>
      <c r="H90" s="63">
        <f t="shared" si="21"/>
        <v>0</v>
      </c>
      <c r="I90" s="63">
        <f t="shared" si="22"/>
        <v>161866.18</v>
      </c>
      <c r="J90" s="145" t="s">
        <v>447</v>
      </c>
    </row>
    <row r="91" spans="1:10" x14ac:dyDescent="0.3">
      <c r="A91" s="64" t="s">
        <v>106</v>
      </c>
      <c r="B91" s="63">
        <v>332640.78000000003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332640.78000000003</v>
      </c>
      <c r="H91" s="63">
        <f t="shared" si="21"/>
        <v>0</v>
      </c>
      <c r="I91" s="63">
        <f t="shared" si="22"/>
        <v>332640.78000000003</v>
      </c>
      <c r="J91" s="145" t="s">
        <v>448</v>
      </c>
    </row>
    <row r="92" spans="1:10" x14ac:dyDescent="0.3">
      <c r="A92" s="64" t="s">
        <v>107</v>
      </c>
      <c r="B92" s="63">
        <v>1129329.07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1129329.07</v>
      </c>
      <c r="H92" s="63">
        <f t="shared" si="21"/>
        <v>0</v>
      </c>
      <c r="I92" s="63">
        <f t="shared" si="22"/>
        <v>1129329.07</v>
      </c>
      <c r="J92" s="145" t="s">
        <v>449</v>
      </c>
    </row>
    <row r="93" spans="1:10" x14ac:dyDescent="0.3">
      <c r="A93" s="64" t="s">
        <v>108</v>
      </c>
      <c r="B93" s="63">
        <v>282236.78999999998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282236.78999999998</v>
      </c>
      <c r="H93" s="63">
        <f t="shared" si="21"/>
        <v>0</v>
      </c>
      <c r="I93" s="63">
        <f t="shared" si="22"/>
        <v>282236.78999999998</v>
      </c>
      <c r="J93" s="145" t="s">
        <v>450</v>
      </c>
    </row>
    <row r="94" spans="1:10" x14ac:dyDescent="0.3">
      <c r="A94" s="64" t="s">
        <v>109</v>
      </c>
      <c r="B94" s="63">
        <v>772771.73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772771.73</v>
      </c>
      <c r="H94" s="63">
        <f t="shared" si="21"/>
        <v>0</v>
      </c>
      <c r="I94" s="63">
        <f t="shared" si="22"/>
        <v>772771.73</v>
      </c>
      <c r="J94" s="145" t="s">
        <v>451</v>
      </c>
    </row>
    <row r="95" spans="1:10" x14ac:dyDescent="0.3">
      <c r="A95" s="64" t="s">
        <v>110</v>
      </c>
      <c r="B95" s="63">
        <v>39622.32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39622.32</v>
      </c>
      <c r="H95" s="63">
        <f t="shared" si="21"/>
        <v>0</v>
      </c>
      <c r="I95" s="63">
        <f t="shared" si="22"/>
        <v>39622.32</v>
      </c>
      <c r="J95" s="145" t="s">
        <v>452</v>
      </c>
    </row>
    <row r="96" spans="1:10" x14ac:dyDescent="0.3">
      <c r="A96" s="64" t="s">
        <v>111</v>
      </c>
      <c r="B96" s="63">
        <v>29633.63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29633.63</v>
      </c>
      <c r="H96" s="63">
        <f t="shared" si="21"/>
        <v>0</v>
      </c>
      <c r="I96" s="63">
        <f t="shared" si="22"/>
        <v>29633.63</v>
      </c>
      <c r="J96" s="145" t="s">
        <v>453</v>
      </c>
    </row>
    <row r="97" spans="1:10" x14ac:dyDescent="0.3">
      <c r="A97" s="64" t="s">
        <v>112</v>
      </c>
      <c r="B97" s="63">
        <v>359102.2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359102.2</v>
      </c>
      <c r="H97" s="63">
        <f t="shared" si="21"/>
        <v>0</v>
      </c>
      <c r="I97" s="63">
        <f t="shared" si="22"/>
        <v>359102.2</v>
      </c>
      <c r="J97" s="145" t="s">
        <v>454</v>
      </c>
    </row>
    <row r="98" spans="1:10" x14ac:dyDescent="0.3">
      <c r="A98" s="64" t="s">
        <v>113</v>
      </c>
      <c r="B98" s="63">
        <v>225867.63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225867.63</v>
      </c>
      <c r="H98" s="63">
        <f t="shared" si="21"/>
        <v>0</v>
      </c>
      <c r="I98" s="63">
        <f t="shared" si="22"/>
        <v>225867.63</v>
      </c>
      <c r="J98" s="145" t="s">
        <v>455</v>
      </c>
    </row>
    <row r="99" spans="1:10" x14ac:dyDescent="0.3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3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3">
      <c r="A101" s="64" t="s">
        <v>116</v>
      </c>
      <c r="B101" s="63">
        <v>0</v>
      </c>
      <c r="C101" s="63">
        <v>21527.56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21527.56</v>
      </c>
      <c r="I101" s="63">
        <f t="shared" si="22"/>
        <v>21527.56</v>
      </c>
      <c r="J101" s="145" t="s">
        <v>457</v>
      </c>
    </row>
    <row r="102" spans="1:10" x14ac:dyDescent="0.3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3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3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3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si="21"/>
        <v>0</v>
      </c>
      <c r="H105" s="63">
        <f t="shared" si="21"/>
        <v>0</v>
      </c>
      <c r="I105" s="63">
        <f t="shared" si="22"/>
        <v>0</v>
      </c>
      <c r="J105" s="145" t="s">
        <v>664</v>
      </c>
    </row>
    <row r="106" spans="1:10" x14ac:dyDescent="0.3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3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3">
      <c r="A108" s="64" t="s">
        <v>122</v>
      </c>
      <c r="B108" s="63">
        <v>0</v>
      </c>
      <c r="C108" s="63">
        <v>195452.24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195452.24</v>
      </c>
      <c r="I108" s="63">
        <f t="shared" si="22"/>
        <v>195452.24</v>
      </c>
      <c r="J108" s="145" t="s">
        <v>458</v>
      </c>
    </row>
    <row r="109" spans="1:10" x14ac:dyDescent="0.3">
      <c r="A109" s="64" t="s">
        <v>123</v>
      </c>
      <c r="B109" s="63">
        <v>0</v>
      </c>
      <c r="C109" s="63">
        <v>-1014.19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-1014.19</v>
      </c>
      <c r="I109" s="63">
        <f t="shared" si="22"/>
        <v>-1014.19</v>
      </c>
      <c r="J109" s="145" t="s">
        <v>459</v>
      </c>
    </row>
    <row r="110" spans="1:10" x14ac:dyDescent="0.3">
      <c r="A110" s="64" t="s">
        <v>124</v>
      </c>
      <c r="B110" s="63">
        <v>0</v>
      </c>
      <c r="C110" s="63">
        <v>50361.37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50361.37</v>
      </c>
      <c r="I110" s="63">
        <f t="shared" si="22"/>
        <v>50361.37</v>
      </c>
      <c r="J110" s="145" t="s">
        <v>460</v>
      </c>
    </row>
    <row r="111" spans="1:10" x14ac:dyDescent="0.3">
      <c r="A111" s="64" t="s">
        <v>125</v>
      </c>
      <c r="B111" s="63">
        <v>0</v>
      </c>
      <c r="C111" s="63">
        <v>12997.08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12997.08</v>
      </c>
      <c r="I111" s="63">
        <f t="shared" si="22"/>
        <v>12997.08</v>
      </c>
      <c r="J111" s="145" t="s">
        <v>461</v>
      </c>
    </row>
    <row r="112" spans="1:10" x14ac:dyDescent="0.3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3">
      <c r="A113" s="64" t="s">
        <v>127</v>
      </c>
      <c r="B113" s="63">
        <v>0</v>
      </c>
      <c r="C113" s="63">
        <v>1833.7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1833.7</v>
      </c>
      <c r="I113" s="63">
        <f t="shared" si="22"/>
        <v>1833.7</v>
      </c>
      <c r="J113" s="145" t="s">
        <v>462</v>
      </c>
    </row>
    <row r="114" spans="1:10" x14ac:dyDescent="0.3">
      <c r="A114" s="64" t="s">
        <v>128</v>
      </c>
      <c r="B114" s="63">
        <v>0</v>
      </c>
      <c r="C114" s="63">
        <v>450.05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450.05</v>
      </c>
      <c r="I114" s="63">
        <f t="shared" si="22"/>
        <v>450.05</v>
      </c>
      <c r="J114" s="145" t="s">
        <v>463</v>
      </c>
    </row>
    <row r="115" spans="1:10" x14ac:dyDescent="0.3">
      <c r="A115" s="64" t="s">
        <v>129</v>
      </c>
      <c r="B115" s="63">
        <v>0</v>
      </c>
      <c r="C115" s="63">
        <v>29138.16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29138.16</v>
      </c>
      <c r="I115" s="63">
        <f t="shared" si="22"/>
        <v>29138.16</v>
      </c>
      <c r="J115" s="145" t="s">
        <v>464</v>
      </c>
    </row>
    <row r="116" spans="1:10" x14ac:dyDescent="0.3">
      <c r="A116" s="64" t="s">
        <v>130</v>
      </c>
      <c r="B116" s="63">
        <v>0</v>
      </c>
      <c r="C116" s="63">
        <v>0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0</v>
      </c>
      <c r="I116" s="63">
        <f t="shared" si="22"/>
        <v>0</v>
      </c>
      <c r="J116" s="145" t="s">
        <v>465</v>
      </c>
    </row>
    <row r="117" spans="1:10" x14ac:dyDescent="0.3">
      <c r="A117" s="64" t="s">
        <v>131</v>
      </c>
      <c r="B117" s="63">
        <v>0</v>
      </c>
      <c r="C117" s="63">
        <v>1369.57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1369.57</v>
      </c>
      <c r="I117" s="63">
        <f t="shared" si="22"/>
        <v>1369.57</v>
      </c>
      <c r="J117" s="145" t="s">
        <v>466</v>
      </c>
    </row>
    <row r="118" spans="1:10" x14ac:dyDescent="0.3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3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3">
      <c r="A120" s="64" t="s">
        <v>134</v>
      </c>
      <c r="B120" s="63">
        <v>0</v>
      </c>
      <c r="C120" s="63">
        <v>13966.6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13966.6</v>
      </c>
      <c r="I120" s="63">
        <f t="shared" si="22"/>
        <v>13966.6</v>
      </c>
      <c r="J120" s="145" t="s">
        <v>467</v>
      </c>
    </row>
    <row r="121" spans="1:10" x14ac:dyDescent="0.3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3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3">
      <c r="A123" s="64" t="s">
        <v>137</v>
      </c>
      <c r="B123" s="63">
        <v>0</v>
      </c>
      <c r="C123" s="63">
        <v>11994.01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11994.01</v>
      </c>
      <c r="I123" s="63">
        <f t="shared" si="22"/>
        <v>11994.01</v>
      </c>
      <c r="J123" s="145" t="s">
        <v>469</v>
      </c>
    </row>
    <row r="124" spans="1:10" x14ac:dyDescent="0.3">
      <c r="A124" s="64" t="s">
        <v>138</v>
      </c>
      <c r="B124" s="63">
        <v>0</v>
      </c>
      <c r="C124" s="63">
        <v>1717.28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1717.28</v>
      </c>
      <c r="I124" s="63">
        <f t="shared" si="22"/>
        <v>1717.28</v>
      </c>
      <c r="J124" s="145" t="s">
        <v>470</v>
      </c>
    </row>
    <row r="125" spans="1:10" x14ac:dyDescent="0.3">
      <c r="A125" s="64" t="s">
        <v>139</v>
      </c>
      <c r="B125" s="63">
        <v>0</v>
      </c>
      <c r="C125" s="63">
        <v>278157.57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278157.57</v>
      </c>
      <c r="I125" s="63">
        <f t="shared" si="22"/>
        <v>278157.57</v>
      </c>
      <c r="J125" s="145" t="s">
        <v>471</v>
      </c>
    </row>
    <row r="126" spans="1:10" x14ac:dyDescent="0.3">
      <c r="A126" s="64" t="s">
        <v>140</v>
      </c>
      <c r="B126" s="63">
        <v>0</v>
      </c>
      <c r="C126" s="63">
        <v>0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0</v>
      </c>
      <c r="I126" s="63">
        <f t="shared" si="22"/>
        <v>0</v>
      </c>
      <c r="J126" s="145" t="s">
        <v>472</v>
      </c>
    </row>
    <row r="127" spans="1:10" x14ac:dyDescent="0.3">
      <c r="A127" s="64" t="s">
        <v>141</v>
      </c>
      <c r="B127" s="63">
        <v>0</v>
      </c>
      <c r="C127" s="63">
        <v>58232.47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58232.47</v>
      </c>
      <c r="I127" s="63">
        <f t="shared" si="22"/>
        <v>58232.47</v>
      </c>
      <c r="J127" s="145" t="s">
        <v>473</v>
      </c>
    </row>
    <row r="128" spans="1:10" x14ac:dyDescent="0.3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3">
      <c r="A129" s="64" t="s">
        <v>143</v>
      </c>
      <c r="B129" s="63">
        <v>0</v>
      </c>
      <c r="C129" s="63">
        <v>529.14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529.14</v>
      </c>
      <c r="I129" s="63">
        <f t="shared" si="22"/>
        <v>529.14</v>
      </c>
      <c r="J129" s="145" t="s">
        <v>474</v>
      </c>
    </row>
    <row r="130" spans="1:10" x14ac:dyDescent="0.3">
      <c r="A130" s="64" t="s">
        <v>144</v>
      </c>
      <c r="B130" s="63">
        <v>0</v>
      </c>
      <c r="C130" s="63">
        <v>40.4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40.4</v>
      </c>
      <c r="I130" s="63">
        <f t="shared" si="22"/>
        <v>40.4</v>
      </c>
      <c r="J130" s="145" t="s">
        <v>475</v>
      </c>
    </row>
    <row r="131" spans="1:10" x14ac:dyDescent="0.3">
      <c r="A131" s="64" t="s">
        <v>145</v>
      </c>
      <c r="B131" s="63">
        <v>0</v>
      </c>
      <c r="C131" s="63">
        <v>69286.2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69286.2</v>
      </c>
      <c r="I131" s="63">
        <f t="shared" si="22"/>
        <v>69286.2</v>
      </c>
      <c r="J131" s="145" t="s">
        <v>476</v>
      </c>
    </row>
    <row r="132" spans="1:10" x14ac:dyDescent="0.3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3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3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3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3">B135+E135</f>
        <v>0</v>
      </c>
      <c r="H135" s="63">
        <f t="shared" si="23"/>
        <v>0</v>
      </c>
      <c r="I135" s="63">
        <f t="shared" ref="I135:I137" si="24">SUM(G135:H135)</f>
        <v>0</v>
      </c>
      <c r="J135" s="145" t="s">
        <v>625</v>
      </c>
    </row>
    <row r="136" spans="1:10" x14ac:dyDescent="0.3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  <c r="J136" s="145" t="s">
        <v>626</v>
      </c>
    </row>
    <row r="137" spans="1:10" x14ac:dyDescent="0.3">
      <c r="A137" s="64" t="s">
        <v>662</v>
      </c>
      <c r="B137" s="61">
        <v>0</v>
      </c>
      <c r="C137" s="61">
        <v>-1892.22</v>
      </c>
      <c r="D137" s="61">
        <v>0</v>
      </c>
      <c r="E137" s="61">
        <v>0</v>
      </c>
      <c r="F137" s="61">
        <v>0</v>
      </c>
      <c r="G137" s="61">
        <f t="shared" si="23"/>
        <v>0</v>
      </c>
      <c r="H137" s="61">
        <f t="shared" si="23"/>
        <v>-1892.22</v>
      </c>
      <c r="I137" s="61">
        <f t="shared" si="24"/>
        <v>-1892.22</v>
      </c>
      <c r="J137" s="145" t="s">
        <v>477</v>
      </c>
    </row>
    <row r="138" spans="1:10" x14ac:dyDescent="0.3">
      <c r="A138" s="64" t="s">
        <v>151</v>
      </c>
      <c r="B138" s="63">
        <f>SUM(B70:B137)</f>
        <v>8599560.2500000019</v>
      </c>
      <c r="C138" s="63">
        <f t="shared" ref="C138:I138" si="25">SUM(C70:C137)</f>
        <v>744146.99</v>
      </c>
      <c r="D138" s="63">
        <f t="shared" si="25"/>
        <v>0</v>
      </c>
      <c r="E138" s="63">
        <f t="shared" si="25"/>
        <v>0</v>
      </c>
      <c r="F138" s="63">
        <f t="shared" si="25"/>
        <v>0</v>
      </c>
      <c r="G138" s="63">
        <f t="shared" si="25"/>
        <v>8599560.2500000019</v>
      </c>
      <c r="H138" s="63">
        <f t="shared" si="25"/>
        <v>744146.99</v>
      </c>
      <c r="I138" s="63">
        <f t="shared" si="25"/>
        <v>9343707.2400000021</v>
      </c>
      <c r="J138" s="151" t="s">
        <v>428</v>
      </c>
    </row>
    <row r="139" spans="1:10" x14ac:dyDescent="0.3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3">
      <c r="A140" s="64" t="s">
        <v>153</v>
      </c>
      <c r="B140" s="63">
        <v>213614.7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6">B140+E140</f>
        <v>213614.7</v>
      </c>
      <c r="H140" s="63">
        <f t="shared" si="26"/>
        <v>0</v>
      </c>
      <c r="I140" s="63">
        <f t="shared" ref="I140:I167" si="27">SUM(G140:H140)</f>
        <v>213614.7</v>
      </c>
      <c r="J140" s="145" t="s">
        <v>479</v>
      </c>
    </row>
    <row r="141" spans="1:10" x14ac:dyDescent="0.3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6"/>
        <v>0</v>
      </c>
      <c r="H141" s="63">
        <f t="shared" si="26"/>
        <v>0</v>
      </c>
      <c r="I141" s="63">
        <f t="shared" si="27"/>
        <v>0</v>
      </c>
      <c r="J141" s="147"/>
    </row>
    <row r="142" spans="1:10" x14ac:dyDescent="0.3">
      <c r="A142" s="64" t="s">
        <v>155</v>
      </c>
      <c r="B142" s="63">
        <v>3782.04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6"/>
        <v>3782.04</v>
      </c>
      <c r="H142" s="63">
        <f t="shared" si="26"/>
        <v>0</v>
      </c>
      <c r="I142" s="63">
        <f t="shared" si="27"/>
        <v>3782.04</v>
      </c>
      <c r="J142" s="145" t="s">
        <v>480</v>
      </c>
    </row>
    <row r="143" spans="1:10" x14ac:dyDescent="0.3">
      <c r="A143" s="64" t="s">
        <v>156</v>
      </c>
      <c r="B143" s="63">
        <v>191519.76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6"/>
        <v>191519.76</v>
      </c>
      <c r="H143" s="63">
        <f t="shared" si="26"/>
        <v>0</v>
      </c>
      <c r="I143" s="63">
        <f t="shared" si="27"/>
        <v>191519.76</v>
      </c>
      <c r="J143" s="145" t="s">
        <v>481</v>
      </c>
    </row>
    <row r="144" spans="1:10" x14ac:dyDescent="0.3">
      <c r="A144" s="64" t="s">
        <v>157</v>
      </c>
      <c r="B144" s="63">
        <v>82157.52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6"/>
        <v>82157.52</v>
      </c>
      <c r="H144" s="63">
        <f t="shared" si="26"/>
        <v>0</v>
      </c>
      <c r="I144" s="63">
        <f t="shared" si="27"/>
        <v>82157.52</v>
      </c>
      <c r="J144" s="145" t="s">
        <v>482</v>
      </c>
    </row>
    <row r="145" spans="1:10" x14ac:dyDescent="0.3">
      <c r="A145" s="64" t="s">
        <v>158</v>
      </c>
      <c r="B145" s="63">
        <v>150345.17000000001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6"/>
        <v>150345.17000000001</v>
      </c>
      <c r="H145" s="63">
        <f t="shared" si="26"/>
        <v>0</v>
      </c>
      <c r="I145" s="63">
        <f t="shared" si="27"/>
        <v>150345.17000000001</v>
      </c>
      <c r="J145" s="145" t="s">
        <v>483</v>
      </c>
    </row>
    <row r="146" spans="1:10" x14ac:dyDescent="0.3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6"/>
        <v>0</v>
      </c>
      <c r="H146" s="63">
        <f t="shared" si="26"/>
        <v>0</v>
      </c>
      <c r="I146" s="63">
        <f t="shared" si="27"/>
        <v>0</v>
      </c>
      <c r="J146" s="145" t="s">
        <v>627</v>
      </c>
    </row>
    <row r="147" spans="1:10" x14ac:dyDescent="0.3">
      <c r="A147" s="64" t="s">
        <v>160</v>
      </c>
      <c r="B147" s="63">
        <v>106731.27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6"/>
        <v>106731.27</v>
      </c>
      <c r="H147" s="63">
        <f t="shared" si="26"/>
        <v>0</v>
      </c>
      <c r="I147" s="63">
        <f t="shared" si="27"/>
        <v>106731.27</v>
      </c>
      <c r="J147" s="145" t="s">
        <v>484</v>
      </c>
    </row>
    <row r="148" spans="1:10" x14ac:dyDescent="0.3">
      <c r="A148" s="64" t="s">
        <v>161</v>
      </c>
      <c r="B148" s="63">
        <v>7850.19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6"/>
        <v>7850.19</v>
      </c>
      <c r="H148" s="63">
        <f t="shared" si="26"/>
        <v>0</v>
      </c>
      <c r="I148" s="63">
        <f t="shared" si="27"/>
        <v>7850.19</v>
      </c>
      <c r="J148" s="145" t="s">
        <v>485</v>
      </c>
    </row>
    <row r="149" spans="1:10" x14ac:dyDescent="0.3">
      <c r="A149" s="64" t="s">
        <v>162</v>
      </c>
      <c r="B149" s="63">
        <v>199277.34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6"/>
        <v>199277.34</v>
      </c>
      <c r="H149" s="63">
        <f t="shared" si="26"/>
        <v>0</v>
      </c>
      <c r="I149" s="63">
        <f t="shared" si="27"/>
        <v>199277.34</v>
      </c>
      <c r="J149" s="145" t="s">
        <v>486</v>
      </c>
    </row>
    <row r="150" spans="1:10" x14ac:dyDescent="0.3">
      <c r="A150" s="64" t="s">
        <v>163</v>
      </c>
      <c r="B150" s="63">
        <v>20587.12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6"/>
        <v>20587.12</v>
      </c>
      <c r="H150" s="63">
        <f t="shared" si="26"/>
        <v>0</v>
      </c>
      <c r="I150" s="63">
        <f t="shared" si="27"/>
        <v>20587.12</v>
      </c>
      <c r="J150" s="145" t="s">
        <v>487</v>
      </c>
    </row>
    <row r="151" spans="1:10" x14ac:dyDescent="0.3">
      <c r="A151" s="64" t="s">
        <v>164</v>
      </c>
      <c r="B151" s="63">
        <v>216876.13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6"/>
        <v>216876.13</v>
      </c>
      <c r="H151" s="63">
        <f t="shared" si="26"/>
        <v>0</v>
      </c>
      <c r="I151" s="63">
        <f t="shared" si="27"/>
        <v>216876.13</v>
      </c>
      <c r="J151" s="145" t="s">
        <v>488</v>
      </c>
    </row>
    <row r="152" spans="1:10" x14ac:dyDescent="0.3">
      <c r="A152" s="64" t="s">
        <v>165</v>
      </c>
      <c r="B152" s="63">
        <v>25210.1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6"/>
        <v>25210.1</v>
      </c>
      <c r="H152" s="63">
        <f t="shared" si="26"/>
        <v>0</v>
      </c>
      <c r="I152" s="63">
        <f t="shared" si="27"/>
        <v>25210.1</v>
      </c>
      <c r="J152" s="145" t="s">
        <v>489</v>
      </c>
    </row>
    <row r="153" spans="1:10" x14ac:dyDescent="0.3">
      <c r="A153" s="64" t="s">
        <v>166</v>
      </c>
      <c r="B153" s="63">
        <v>2228.98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6"/>
        <v>2228.98</v>
      </c>
      <c r="H153" s="63">
        <f t="shared" si="26"/>
        <v>0</v>
      </c>
      <c r="I153" s="63">
        <f t="shared" si="27"/>
        <v>2228.98</v>
      </c>
      <c r="J153" s="145" t="s">
        <v>490</v>
      </c>
    </row>
    <row r="154" spans="1:10" x14ac:dyDescent="0.3">
      <c r="A154" s="64" t="s">
        <v>167</v>
      </c>
      <c r="B154" s="63">
        <v>123.39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6"/>
        <v>123.39</v>
      </c>
      <c r="H154" s="63">
        <f t="shared" si="26"/>
        <v>0</v>
      </c>
      <c r="I154" s="63">
        <f t="shared" si="27"/>
        <v>123.39</v>
      </c>
      <c r="J154" s="145" t="s">
        <v>491</v>
      </c>
    </row>
    <row r="155" spans="1:10" x14ac:dyDescent="0.3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6"/>
        <v>0</v>
      </c>
      <c r="H155" s="63">
        <f t="shared" si="26"/>
        <v>0</v>
      </c>
      <c r="I155" s="63">
        <f t="shared" si="27"/>
        <v>0</v>
      </c>
      <c r="J155" s="145" t="s">
        <v>628</v>
      </c>
    </row>
    <row r="156" spans="1:10" x14ac:dyDescent="0.3">
      <c r="A156" s="64" t="s">
        <v>169</v>
      </c>
      <c r="B156" s="63">
        <v>282.63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6"/>
        <v>282.63</v>
      </c>
      <c r="H156" s="63">
        <f t="shared" si="26"/>
        <v>0</v>
      </c>
      <c r="I156" s="63">
        <f t="shared" si="27"/>
        <v>282.63</v>
      </c>
      <c r="J156" s="145" t="s">
        <v>492</v>
      </c>
    </row>
    <row r="157" spans="1:10" x14ac:dyDescent="0.3">
      <c r="A157" s="64" t="s">
        <v>170</v>
      </c>
      <c r="B157" s="63">
        <v>223176.32000000001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6"/>
        <v>223176.32000000001</v>
      </c>
      <c r="H157" s="63">
        <f t="shared" si="26"/>
        <v>0</v>
      </c>
      <c r="I157" s="63">
        <f t="shared" si="27"/>
        <v>223176.32000000001</v>
      </c>
      <c r="J157" s="145" t="s">
        <v>493</v>
      </c>
    </row>
    <row r="158" spans="1:10" x14ac:dyDescent="0.3">
      <c r="A158" s="64" t="s">
        <v>171</v>
      </c>
      <c r="B158" s="63">
        <v>425463.26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6"/>
        <v>425463.26</v>
      </c>
      <c r="H158" s="63">
        <f t="shared" si="26"/>
        <v>0</v>
      </c>
      <c r="I158" s="63">
        <f t="shared" si="27"/>
        <v>425463.26</v>
      </c>
      <c r="J158" s="145" t="s">
        <v>494</v>
      </c>
    </row>
    <row r="159" spans="1:10" x14ac:dyDescent="0.3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6"/>
        <v>0</v>
      </c>
      <c r="H159" s="63">
        <f t="shared" si="26"/>
        <v>0</v>
      </c>
      <c r="I159" s="63">
        <f t="shared" si="27"/>
        <v>0</v>
      </c>
      <c r="J159" s="145" t="s">
        <v>629</v>
      </c>
    </row>
    <row r="160" spans="1:10" x14ac:dyDescent="0.3">
      <c r="A160" s="64" t="s">
        <v>173</v>
      </c>
      <c r="B160" s="63">
        <v>5848.76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6"/>
        <v>5848.76</v>
      </c>
      <c r="H160" s="63">
        <f t="shared" si="26"/>
        <v>0</v>
      </c>
      <c r="I160" s="63">
        <f t="shared" si="27"/>
        <v>5848.76</v>
      </c>
      <c r="J160" s="145" t="s">
        <v>495</v>
      </c>
    </row>
    <row r="161" spans="1:10" x14ac:dyDescent="0.3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6"/>
        <v>0</v>
      </c>
      <c r="H161" s="63">
        <f t="shared" si="26"/>
        <v>0</v>
      </c>
      <c r="I161" s="63">
        <f t="shared" si="27"/>
        <v>0</v>
      </c>
      <c r="J161" s="145" t="s">
        <v>630</v>
      </c>
    </row>
    <row r="162" spans="1:10" x14ac:dyDescent="0.3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6"/>
        <v>0</v>
      </c>
      <c r="H162" s="63">
        <f t="shared" si="26"/>
        <v>0</v>
      </c>
      <c r="I162" s="63">
        <f t="shared" si="27"/>
        <v>0</v>
      </c>
      <c r="J162" s="145" t="s">
        <v>631</v>
      </c>
    </row>
    <row r="163" spans="1:10" x14ac:dyDescent="0.3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6"/>
        <v>0</v>
      </c>
      <c r="H163" s="63">
        <f t="shared" si="26"/>
        <v>0</v>
      </c>
      <c r="I163" s="63">
        <f t="shared" si="27"/>
        <v>0</v>
      </c>
      <c r="J163" s="145" t="s">
        <v>632</v>
      </c>
    </row>
    <row r="164" spans="1:10" x14ac:dyDescent="0.3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6"/>
        <v>0</v>
      </c>
      <c r="H164" s="63">
        <f t="shared" si="26"/>
        <v>0</v>
      </c>
      <c r="I164" s="63">
        <f t="shared" si="27"/>
        <v>0</v>
      </c>
      <c r="J164" s="145" t="s">
        <v>496</v>
      </c>
    </row>
    <row r="165" spans="1:10" x14ac:dyDescent="0.3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6"/>
        <v>0</v>
      </c>
      <c r="H165" s="63">
        <f t="shared" si="26"/>
        <v>0</v>
      </c>
      <c r="I165" s="63">
        <f t="shared" si="27"/>
        <v>0</v>
      </c>
      <c r="J165" s="145" t="s">
        <v>633</v>
      </c>
    </row>
    <row r="166" spans="1:10" x14ac:dyDescent="0.3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  <c r="J166" s="145" t="s">
        <v>634</v>
      </c>
    </row>
    <row r="167" spans="1:10" x14ac:dyDescent="0.3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6"/>
        <v>0</v>
      </c>
      <c r="H167" s="61">
        <f t="shared" si="26"/>
        <v>0</v>
      </c>
      <c r="I167" s="61">
        <f t="shared" si="27"/>
        <v>0</v>
      </c>
      <c r="J167" s="145" t="s">
        <v>635</v>
      </c>
    </row>
    <row r="168" spans="1:10" x14ac:dyDescent="0.3">
      <c r="A168" s="64" t="s">
        <v>181</v>
      </c>
      <c r="B168" s="63">
        <f>SUM(B139:B167)</f>
        <v>1875074.68</v>
      </c>
      <c r="C168" s="63">
        <f t="shared" ref="C168:I168" si="28">SUM(C139:C167)</f>
        <v>0</v>
      </c>
      <c r="D168" s="63">
        <f t="shared" si="28"/>
        <v>0</v>
      </c>
      <c r="E168" s="63">
        <f t="shared" si="28"/>
        <v>0</v>
      </c>
      <c r="F168" s="63">
        <f t="shared" si="28"/>
        <v>0</v>
      </c>
      <c r="G168" s="63">
        <f t="shared" si="28"/>
        <v>1875074.68</v>
      </c>
      <c r="H168" s="63">
        <f t="shared" si="28"/>
        <v>0</v>
      </c>
      <c r="I168" s="63">
        <f t="shared" si="28"/>
        <v>1875074.68</v>
      </c>
      <c r="J168" s="151" t="s">
        <v>478</v>
      </c>
    </row>
    <row r="169" spans="1:10" x14ac:dyDescent="0.3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3">
      <c r="A170" s="64" t="s">
        <v>183</v>
      </c>
      <c r="B170" s="63">
        <v>182226.2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29">B170+E170</f>
        <v>182226.2</v>
      </c>
      <c r="H170" s="63">
        <f t="shared" si="29"/>
        <v>0</v>
      </c>
      <c r="I170" s="63">
        <f t="shared" ref="I170:I205" si="30">SUM(G170:H170)</f>
        <v>182226.2</v>
      </c>
      <c r="J170" s="145" t="s">
        <v>498</v>
      </c>
    </row>
    <row r="171" spans="1:10" x14ac:dyDescent="0.3">
      <c r="A171" s="64" t="s">
        <v>184</v>
      </c>
      <c r="B171" s="63">
        <v>144319.87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29"/>
        <v>144319.87</v>
      </c>
      <c r="H171" s="63">
        <f t="shared" si="29"/>
        <v>0</v>
      </c>
      <c r="I171" s="63">
        <f t="shared" si="30"/>
        <v>144319.87</v>
      </c>
      <c r="J171" s="145" t="s">
        <v>499</v>
      </c>
    </row>
    <row r="172" spans="1:10" x14ac:dyDescent="0.3">
      <c r="A172" s="64" t="s">
        <v>185</v>
      </c>
      <c r="B172" s="63">
        <v>161320.16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29"/>
        <v>161320.16</v>
      </c>
      <c r="H172" s="63">
        <f t="shared" si="29"/>
        <v>0</v>
      </c>
      <c r="I172" s="63">
        <f t="shared" si="30"/>
        <v>161320.16</v>
      </c>
      <c r="J172" s="145" t="s">
        <v>500</v>
      </c>
    </row>
    <row r="173" spans="1:10" x14ac:dyDescent="0.3">
      <c r="A173" s="64" t="s">
        <v>186</v>
      </c>
      <c r="B173" s="63">
        <v>210686.58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29"/>
        <v>210686.58</v>
      </c>
      <c r="H173" s="63">
        <f t="shared" si="29"/>
        <v>0</v>
      </c>
      <c r="I173" s="63">
        <f t="shared" si="30"/>
        <v>210686.58</v>
      </c>
      <c r="J173" s="145" t="s">
        <v>501</v>
      </c>
    </row>
    <row r="174" spans="1:10" x14ac:dyDescent="0.3">
      <c r="A174" s="64" t="s">
        <v>187</v>
      </c>
      <c r="B174" s="63">
        <v>476087.46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29"/>
        <v>476087.46</v>
      </c>
      <c r="H174" s="63">
        <f t="shared" si="29"/>
        <v>0</v>
      </c>
      <c r="I174" s="63">
        <f t="shared" si="30"/>
        <v>476087.46</v>
      </c>
      <c r="J174" s="145" t="s">
        <v>502</v>
      </c>
    </row>
    <row r="175" spans="1:10" x14ac:dyDescent="0.3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29"/>
        <v>0</v>
      </c>
      <c r="H175" s="63">
        <f t="shared" si="29"/>
        <v>0</v>
      </c>
      <c r="I175" s="63">
        <f t="shared" si="30"/>
        <v>0</v>
      </c>
      <c r="J175" s="145" t="s">
        <v>503</v>
      </c>
    </row>
    <row r="176" spans="1:10" x14ac:dyDescent="0.3">
      <c r="A176" s="64" t="s">
        <v>189</v>
      </c>
      <c r="B176" s="63">
        <v>182546.22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29"/>
        <v>182546.22</v>
      </c>
      <c r="H176" s="63">
        <f t="shared" si="29"/>
        <v>0</v>
      </c>
      <c r="I176" s="63">
        <f t="shared" si="30"/>
        <v>182546.22</v>
      </c>
      <c r="J176" s="145" t="s">
        <v>504</v>
      </c>
    </row>
    <row r="177" spans="1:10" x14ac:dyDescent="0.3">
      <c r="A177" s="64" t="s">
        <v>190</v>
      </c>
      <c r="B177" s="63">
        <v>313698.39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29"/>
        <v>313698.39</v>
      </c>
      <c r="H177" s="63">
        <f t="shared" si="29"/>
        <v>0</v>
      </c>
      <c r="I177" s="63">
        <f t="shared" si="30"/>
        <v>313698.39</v>
      </c>
      <c r="J177" s="145" t="s">
        <v>505</v>
      </c>
    </row>
    <row r="178" spans="1:10" x14ac:dyDescent="0.3">
      <c r="A178" s="64" t="s">
        <v>191</v>
      </c>
      <c r="B178" s="63">
        <v>595711.56999999995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29"/>
        <v>595711.56999999995</v>
      </c>
      <c r="H178" s="63">
        <f t="shared" si="29"/>
        <v>0</v>
      </c>
      <c r="I178" s="63">
        <f t="shared" si="30"/>
        <v>595711.56999999995</v>
      </c>
      <c r="J178" s="145" t="s">
        <v>506</v>
      </c>
    </row>
    <row r="179" spans="1:10" x14ac:dyDescent="0.3">
      <c r="A179" s="64" t="s">
        <v>192</v>
      </c>
      <c r="B179" s="63">
        <v>97527.37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29"/>
        <v>97527.37</v>
      </c>
      <c r="H179" s="63">
        <f t="shared" si="29"/>
        <v>0</v>
      </c>
      <c r="I179" s="63">
        <f t="shared" si="30"/>
        <v>97527.37</v>
      </c>
      <c r="J179" s="145" t="s">
        <v>507</v>
      </c>
    </row>
    <row r="180" spans="1:10" x14ac:dyDescent="0.3">
      <c r="A180" s="64" t="s">
        <v>193</v>
      </c>
      <c r="B180" s="63">
        <v>28609.51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29"/>
        <v>28609.51</v>
      </c>
      <c r="H180" s="63">
        <f t="shared" si="29"/>
        <v>0</v>
      </c>
      <c r="I180" s="63">
        <f t="shared" si="30"/>
        <v>28609.51</v>
      </c>
      <c r="J180" s="145" t="s">
        <v>508</v>
      </c>
    </row>
    <row r="181" spans="1:10" x14ac:dyDescent="0.3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29"/>
        <v>0</v>
      </c>
      <c r="H181" s="63">
        <f t="shared" si="29"/>
        <v>0</v>
      </c>
      <c r="I181" s="63">
        <f t="shared" si="30"/>
        <v>0</v>
      </c>
      <c r="J181" s="145" t="s">
        <v>636</v>
      </c>
    </row>
    <row r="182" spans="1:10" x14ac:dyDescent="0.3">
      <c r="A182" s="64" t="s">
        <v>195</v>
      </c>
      <c r="B182" s="63">
        <v>207596.53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29"/>
        <v>207596.53</v>
      </c>
      <c r="H182" s="63">
        <f t="shared" si="29"/>
        <v>0</v>
      </c>
      <c r="I182" s="63">
        <f t="shared" si="30"/>
        <v>207596.53</v>
      </c>
      <c r="J182" s="145" t="s">
        <v>509</v>
      </c>
    </row>
    <row r="183" spans="1:10" x14ac:dyDescent="0.3">
      <c r="A183" s="64" t="s">
        <v>196</v>
      </c>
      <c r="B183" s="63">
        <v>2570318.09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29"/>
        <v>2570318.09</v>
      </c>
      <c r="H183" s="63">
        <f t="shared" si="29"/>
        <v>0</v>
      </c>
      <c r="I183" s="63">
        <f t="shared" si="30"/>
        <v>2570318.09</v>
      </c>
      <c r="J183" s="145" t="s">
        <v>510</v>
      </c>
    </row>
    <row r="184" spans="1:10" x14ac:dyDescent="0.3">
      <c r="A184" s="64" t="s">
        <v>197</v>
      </c>
      <c r="B184" s="63">
        <v>1007253.27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29"/>
        <v>1007253.27</v>
      </c>
      <c r="H184" s="63">
        <f t="shared" si="29"/>
        <v>0</v>
      </c>
      <c r="I184" s="63">
        <f t="shared" si="30"/>
        <v>1007253.27</v>
      </c>
      <c r="J184" s="145" t="s">
        <v>511</v>
      </c>
    </row>
    <row r="185" spans="1:10" x14ac:dyDescent="0.3">
      <c r="A185" s="64" t="s">
        <v>198</v>
      </c>
      <c r="B185" s="63">
        <v>12580.22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29"/>
        <v>12580.22</v>
      </c>
      <c r="H185" s="63">
        <f t="shared" si="29"/>
        <v>0</v>
      </c>
      <c r="I185" s="63">
        <f t="shared" si="30"/>
        <v>12580.22</v>
      </c>
      <c r="J185" s="145" t="s">
        <v>512</v>
      </c>
    </row>
    <row r="186" spans="1:10" x14ac:dyDescent="0.3">
      <c r="A186" s="64" t="s">
        <v>199</v>
      </c>
      <c r="B186" s="63">
        <v>155057.78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29"/>
        <v>155057.78</v>
      </c>
      <c r="H186" s="63">
        <f t="shared" si="29"/>
        <v>0</v>
      </c>
      <c r="I186" s="63">
        <f t="shared" si="30"/>
        <v>155057.78</v>
      </c>
      <c r="J186" s="145" t="s">
        <v>513</v>
      </c>
    </row>
    <row r="187" spans="1:10" x14ac:dyDescent="0.3">
      <c r="A187" s="64" t="s">
        <v>200</v>
      </c>
      <c r="B187" s="63">
        <v>57458.15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29"/>
        <v>57458.15</v>
      </c>
      <c r="H187" s="63">
        <f t="shared" si="29"/>
        <v>0</v>
      </c>
      <c r="I187" s="63">
        <f t="shared" si="30"/>
        <v>57458.15</v>
      </c>
      <c r="J187" s="145" t="s">
        <v>514</v>
      </c>
    </row>
    <row r="188" spans="1:10" x14ac:dyDescent="0.3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29"/>
        <v>0</v>
      </c>
      <c r="H188" s="63">
        <f t="shared" si="29"/>
        <v>0</v>
      </c>
      <c r="I188" s="63">
        <f t="shared" si="30"/>
        <v>0</v>
      </c>
      <c r="J188" s="145" t="s">
        <v>637</v>
      </c>
    </row>
    <row r="189" spans="1:10" x14ac:dyDescent="0.3">
      <c r="A189" s="64" t="s">
        <v>202</v>
      </c>
      <c r="B189" s="63">
        <v>0</v>
      </c>
      <c r="C189" s="63">
        <v>157078.39999999999</v>
      </c>
      <c r="D189" s="63">
        <v>0</v>
      </c>
      <c r="E189" s="63">
        <v>0</v>
      </c>
      <c r="F189" s="63">
        <v>0</v>
      </c>
      <c r="G189" s="63">
        <f t="shared" si="29"/>
        <v>0</v>
      </c>
      <c r="H189" s="63">
        <f t="shared" si="29"/>
        <v>157078.39999999999</v>
      </c>
      <c r="I189" s="63">
        <f t="shared" si="30"/>
        <v>157078.39999999999</v>
      </c>
      <c r="J189" s="145" t="s">
        <v>515</v>
      </c>
    </row>
    <row r="190" spans="1:10" x14ac:dyDescent="0.3">
      <c r="A190" s="64" t="s">
        <v>203</v>
      </c>
      <c r="B190" s="63">
        <v>0</v>
      </c>
      <c r="C190" s="63">
        <v>25121.25</v>
      </c>
      <c r="D190" s="63">
        <v>0</v>
      </c>
      <c r="E190" s="63">
        <v>0</v>
      </c>
      <c r="F190" s="63">
        <v>0</v>
      </c>
      <c r="G190" s="63">
        <f t="shared" si="29"/>
        <v>0</v>
      </c>
      <c r="H190" s="63">
        <f t="shared" si="29"/>
        <v>25121.25</v>
      </c>
      <c r="I190" s="63">
        <f t="shared" si="30"/>
        <v>25121.25</v>
      </c>
      <c r="J190" s="145" t="s">
        <v>516</v>
      </c>
    </row>
    <row r="191" spans="1:10" x14ac:dyDescent="0.3">
      <c r="A191" s="64" t="s">
        <v>204</v>
      </c>
      <c r="B191" s="63">
        <v>0</v>
      </c>
      <c r="C191" s="63">
        <v>2539487.83</v>
      </c>
      <c r="D191" s="63">
        <v>0</v>
      </c>
      <c r="E191" s="63">
        <v>0</v>
      </c>
      <c r="F191" s="63">
        <v>0</v>
      </c>
      <c r="G191" s="63">
        <f t="shared" si="29"/>
        <v>0</v>
      </c>
      <c r="H191" s="63">
        <f t="shared" si="29"/>
        <v>2539487.83</v>
      </c>
      <c r="I191" s="63">
        <f t="shared" si="30"/>
        <v>2539487.83</v>
      </c>
      <c r="J191" s="145" t="s">
        <v>517</v>
      </c>
    </row>
    <row r="192" spans="1:10" x14ac:dyDescent="0.3">
      <c r="A192" s="64" t="s">
        <v>205</v>
      </c>
      <c r="B192" s="63">
        <v>0</v>
      </c>
      <c r="C192" s="63">
        <v>152249.88</v>
      </c>
      <c r="D192" s="63">
        <v>0</v>
      </c>
      <c r="E192" s="63">
        <v>0</v>
      </c>
      <c r="F192" s="63">
        <v>0</v>
      </c>
      <c r="G192" s="63">
        <f t="shared" si="29"/>
        <v>0</v>
      </c>
      <c r="H192" s="63">
        <f t="shared" si="29"/>
        <v>152249.88</v>
      </c>
      <c r="I192" s="63">
        <f t="shared" si="30"/>
        <v>152249.88</v>
      </c>
      <c r="J192" s="145" t="s">
        <v>518</v>
      </c>
    </row>
    <row r="193" spans="1:10" x14ac:dyDescent="0.3">
      <c r="A193" s="64" t="s">
        <v>206</v>
      </c>
      <c r="B193" s="63">
        <v>0</v>
      </c>
      <c r="C193" s="63">
        <v>88371.94</v>
      </c>
      <c r="D193" s="63">
        <v>0</v>
      </c>
      <c r="E193" s="63">
        <v>0</v>
      </c>
      <c r="F193" s="63">
        <v>0</v>
      </c>
      <c r="G193" s="63">
        <f t="shared" si="29"/>
        <v>0</v>
      </c>
      <c r="H193" s="63">
        <f t="shared" si="29"/>
        <v>88371.94</v>
      </c>
      <c r="I193" s="63">
        <f t="shared" si="30"/>
        <v>88371.94</v>
      </c>
      <c r="J193" s="145" t="s">
        <v>519</v>
      </c>
    </row>
    <row r="194" spans="1:10" x14ac:dyDescent="0.3">
      <c r="A194" s="64" t="s">
        <v>207</v>
      </c>
      <c r="B194" s="63">
        <v>0</v>
      </c>
      <c r="C194" s="63">
        <v>182737.75</v>
      </c>
      <c r="D194" s="63">
        <v>0</v>
      </c>
      <c r="E194" s="63">
        <v>0</v>
      </c>
      <c r="F194" s="63">
        <v>0</v>
      </c>
      <c r="G194" s="63">
        <f t="shared" si="29"/>
        <v>0</v>
      </c>
      <c r="H194" s="63">
        <f t="shared" si="29"/>
        <v>182737.75</v>
      </c>
      <c r="I194" s="63">
        <f t="shared" si="30"/>
        <v>182737.75</v>
      </c>
      <c r="J194" s="145" t="s">
        <v>520</v>
      </c>
    </row>
    <row r="195" spans="1:10" x14ac:dyDescent="0.3">
      <c r="A195" s="64" t="s">
        <v>208</v>
      </c>
      <c r="B195" s="63">
        <v>0</v>
      </c>
      <c r="C195" s="63">
        <v>93119.76</v>
      </c>
      <c r="D195" s="63">
        <v>0</v>
      </c>
      <c r="E195" s="63">
        <v>0</v>
      </c>
      <c r="F195" s="63">
        <v>0</v>
      </c>
      <c r="G195" s="63">
        <f t="shared" si="29"/>
        <v>0</v>
      </c>
      <c r="H195" s="63">
        <f t="shared" si="29"/>
        <v>93119.76</v>
      </c>
      <c r="I195" s="63">
        <f t="shared" si="30"/>
        <v>93119.76</v>
      </c>
      <c r="J195" s="145" t="s">
        <v>521</v>
      </c>
    </row>
    <row r="196" spans="1:10" x14ac:dyDescent="0.3">
      <c r="A196" s="64" t="s">
        <v>209</v>
      </c>
      <c r="B196" s="63">
        <v>0</v>
      </c>
      <c r="C196" s="63">
        <v>1161816.68</v>
      </c>
      <c r="D196" s="63">
        <v>0</v>
      </c>
      <c r="E196" s="63">
        <v>0</v>
      </c>
      <c r="F196" s="63">
        <v>0</v>
      </c>
      <c r="G196" s="63">
        <f t="shared" si="29"/>
        <v>0</v>
      </c>
      <c r="H196" s="63">
        <f t="shared" si="29"/>
        <v>1161816.68</v>
      </c>
      <c r="I196" s="63">
        <f t="shared" si="30"/>
        <v>1161816.68</v>
      </c>
      <c r="J196" s="145" t="s">
        <v>522</v>
      </c>
    </row>
    <row r="197" spans="1:10" x14ac:dyDescent="0.3">
      <c r="A197" s="64" t="s">
        <v>210</v>
      </c>
      <c r="B197" s="63">
        <v>0</v>
      </c>
      <c r="C197" s="63">
        <v>16792.64</v>
      </c>
      <c r="D197" s="63">
        <v>0</v>
      </c>
      <c r="E197" s="63">
        <v>0</v>
      </c>
      <c r="F197" s="63">
        <v>0</v>
      </c>
      <c r="G197" s="63">
        <f t="shared" si="29"/>
        <v>0</v>
      </c>
      <c r="H197" s="63">
        <f t="shared" si="29"/>
        <v>16792.64</v>
      </c>
      <c r="I197" s="63">
        <f t="shared" si="30"/>
        <v>16792.64</v>
      </c>
      <c r="J197" s="145" t="s">
        <v>523</v>
      </c>
    </row>
    <row r="198" spans="1:10" x14ac:dyDescent="0.3">
      <c r="A198" s="64" t="s">
        <v>211</v>
      </c>
      <c r="B198" s="63">
        <v>0</v>
      </c>
      <c r="C198" s="63">
        <v>2099.41</v>
      </c>
      <c r="D198" s="63">
        <v>0</v>
      </c>
      <c r="E198" s="63">
        <v>0</v>
      </c>
      <c r="F198" s="63">
        <v>0</v>
      </c>
      <c r="G198" s="63">
        <f t="shared" si="29"/>
        <v>0</v>
      </c>
      <c r="H198" s="63">
        <f t="shared" si="29"/>
        <v>2099.41</v>
      </c>
      <c r="I198" s="63">
        <f t="shared" si="30"/>
        <v>2099.41</v>
      </c>
      <c r="J198" s="145" t="s">
        <v>524</v>
      </c>
    </row>
    <row r="199" spans="1:10" x14ac:dyDescent="0.3">
      <c r="A199" s="64" t="s">
        <v>212</v>
      </c>
      <c r="B199" s="63">
        <v>0</v>
      </c>
      <c r="C199" s="63">
        <v>7436.83</v>
      </c>
      <c r="D199" s="63">
        <v>0</v>
      </c>
      <c r="E199" s="63">
        <v>0</v>
      </c>
      <c r="F199" s="63">
        <v>0</v>
      </c>
      <c r="G199" s="63">
        <f t="shared" si="29"/>
        <v>0</v>
      </c>
      <c r="H199" s="63">
        <f t="shared" si="29"/>
        <v>7436.83</v>
      </c>
      <c r="I199" s="63">
        <f t="shared" si="30"/>
        <v>7436.83</v>
      </c>
      <c r="J199" s="145" t="s">
        <v>525</v>
      </c>
    </row>
    <row r="200" spans="1:10" x14ac:dyDescent="0.3">
      <c r="A200" s="64" t="s">
        <v>213</v>
      </c>
      <c r="B200" s="63">
        <v>0</v>
      </c>
      <c r="C200" s="63">
        <v>711356.17</v>
      </c>
      <c r="D200" s="63">
        <v>0</v>
      </c>
      <c r="E200" s="63">
        <v>0</v>
      </c>
      <c r="F200" s="63">
        <v>0</v>
      </c>
      <c r="G200" s="63">
        <f t="shared" si="29"/>
        <v>0</v>
      </c>
      <c r="H200" s="63">
        <f t="shared" si="29"/>
        <v>711356.17</v>
      </c>
      <c r="I200" s="63">
        <f t="shared" si="30"/>
        <v>711356.17</v>
      </c>
      <c r="J200" s="145" t="s">
        <v>526</v>
      </c>
    </row>
    <row r="201" spans="1:10" x14ac:dyDescent="0.3">
      <c r="A201" s="64" t="s">
        <v>214</v>
      </c>
      <c r="B201" s="63">
        <v>0</v>
      </c>
      <c r="C201" s="63">
        <v>67547.199999999997</v>
      </c>
      <c r="D201" s="63">
        <v>0</v>
      </c>
      <c r="E201" s="63">
        <v>0</v>
      </c>
      <c r="F201" s="63">
        <v>0</v>
      </c>
      <c r="G201" s="63">
        <f t="shared" si="29"/>
        <v>0</v>
      </c>
      <c r="H201" s="63">
        <f t="shared" si="29"/>
        <v>67547.199999999997</v>
      </c>
      <c r="I201" s="63">
        <f t="shared" si="30"/>
        <v>67547.199999999997</v>
      </c>
      <c r="J201" s="145" t="s">
        <v>527</v>
      </c>
    </row>
    <row r="202" spans="1:10" x14ac:dyDescent="0.3">
      <c r="A202" s="64" t="s">
        <v>215</v>
      </c>
      <c r="B202" s="63">
        <v>0</v>
      </c>
      <c r="C202" s="63">
        <v>3803.94</v>
      </c>
      <c r="D202" s="63">
        <v>0</v>
      </c>
      <c r="E202" s="63">
        <v>0</v>
      </c>
      <c r="F202" s="63">
        <v>0</v>
      </c>
      <c r="G202" s="63">
        <f t="shared" si="29"/>
        <v>0</v>
      </c>
      <c r="H202" s="63">
        <f t="shared" si="29"/>
        <v>3803.94</v>
      </c>
      <c r="I202" s="63">
        <f t="shared" si="30"/>
        <v>3803.94</v>
      </c>
      <c r="J202" s="145" t="s">
        <v>528</v>
      </c>
    </row>
    <row r="203" spans="1:10" x14ac:dyDescent="0.3">
      <c r="A203" s="64" t="s">
        <v>216</v>
      </c>
      <c r="B203" s="63">
        <v>0</v>
      </c>
      <c r="C203" s="63">
        <v>551207.48</v>
      </c>
      <c r="D203" s="63">
        <v>0</v>
      </c>
      <c r="E203" s="63">
        <v>0</v>
      </c>
      <c r="F203" s="63">
        <v>0</v>
      </c>
      <c r="G203" s="63">
        <f t="shared" si="29"/>
        <v>0</v>
      </c>
      <c r="H203" s="63">
        <f t="shared" si="29"/>
        <v>551207.48</v>
      </c>
      <c r="I203" s="63">
        <f t="shared" si="30"/>
        <v>551207.48</v>
      </c>
      <c r="J203" s="145" t="s">
        <v>529</v>
      </c>
    </row>
    <row r="204" spans="1:10" x14ac:dyDescent="0.3">
      <c r="A204" s="64" t="s">
        <v>217</v>
      </c>
      <c r="B204" s="63">
        <v>0</v>
      </c>
      <c r="C204" s="63">
        <v>48889.78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48889.78</v>
      </c>
      <c r="I204" s="63">
        <f t="shared" si="30"/>
        <v>48889.78</v>
      </c>
      <c r="J204" s="145" t="s">
        <v>530</v>
      </c>
    </row>
    <row r="205" spans="1:10" x14ac:dyDescent="0.3">
      <c r="A205" s="64" t="s">
        <v>218</v>
      </c>
      <c r="B205" s="61">
        <v>0</v>
      </c>
      <c r="C205" s="61">
        <v>27031.4</v>
      </c>
      <c r="D205" s="61">
        <v>0</v>
      </c>
      <c r="E205" s="61">
        <v>0</v>
      </c>
      <c r="F205" s="61">
        <v>0</v>
      </c>
      <c r="G205" s="61">
        <f t="shared" si="29"/>
        <v>0</v>
      </c>
      <c r="H205" s="61">
        <f t="shared" si="29"/>
        <v>27031.4</v>
      </c>
      <c r="I205" s="61">
        <f t="shared" si="30"/>
        <v>27031.4</v>
      </c>
      <c r="J205" s="145" t="s">
        <v>531</v>
      </c>
    </row>
    <row r="206" spans="1:10" x14ac:dyDescent="0.3">
      <c r="A206" s="64" t="s">
        <v>219</v>
      </c>
      <c r="B206" s="63">
        <f>SUM(B170:B205)</f>
        <v>6402997.3699999992</v>
      </c>
      <c r="C206" s="63">
        <f t="shared" ref="C206:I206" si="31">SUM(C170:C205)</f>
        <v>5836148.3400000008</v>
      </c>
      <c r="D206" s="63">
        <f t="shared" si="31"/>
        <v>0</v>
      </c>
      <c r="E206" s="63">
        <f t="shared" si="31"/>
        <v>0</v>
      </c>
      <c r="F206" s="63">
        <f t="shared" si="31"/>
        <v>0</v>
      </c>
      <c r="G206" s="63">
        <f t="shared" si="31"/>
        <v>6402997.3699999992</v>
      </c>
      <c r="H206" s="63">
        <f t="shared" si="31"/>
        <v>5836148.3400000008</v>
      </c>
      <c r="I206" s="63">
        <f t="shared" si="31"/>
        <v>12239145.709999999</v>
      </c>
      <c r="J206" s="151" t="s">
        <v>497</v>
      </c>
    </row>
    <row r="207" spans="1:10" x14ac:dyDescent="0.3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3">
      <c r="A208" s="64" t="s">
        <v>221</v>
      </c>
      <c r="B208" s="63">
        <v>0</v>
      </c>
      <c r="C208" s="63">
        <v>0</v>
      </c>
      <c r="D208" s="63">
        <v>17445.75</v>
      </c>
      <c r="E208" s="63">
        <v>10142.959999999999</v>
      </c>
      <c r="F208" s="63">
        <v>7302.79</v>
      </c>
      <c r="G208" s="63">
        <f>B208+E208</f>
        <v>10142.959999999999</v>
      </c>
      <c r="H208" s="63">
        <f t="shared" ref="H208:H212" si="32">C208+F208</f>
        <v>7302.79</v>
      </c>
      <c r="I208" s="63">
        <f t="shared" ref="I208:I211" si="33">SUM(G208:H208)</f>
        <v>17445.75</v>
      </c>
      <c r="J208" s="145" t="s">
        <v>533</v>
      </c>
    </row>
    <row r="209" spans="1:10" x14ac:dyDescent="0.3">
      <c r="A209" s="64" t="s">
        <v>222</v>
      </c>
      <c r="B209" s="78">
        <v>897174.11</v>
      </c>
      <c r="C209" s="78">
        <v>735512.86</v>
      </c>
      <c r="D209" s="78">
        <v>169453.98</v>
      </c>
      <c r="E209" s="78">
        <v>106078.2</v>
      </c>
      <c r="F209" s="78">
        <v>63375.78</v>
      </c>
      <c r="G209" s="63">
        <f t="shared" ref="G209:G212" si="34">B209+E209</f>
        <v>1003252.3099999999</v>
      </c>
      <c r="H209" s="63">
        <f t="shared" si="32"/>
        <v>798888.64</v>
      </c>
      <c r="I209" s="63">
        <f t="shared" si="33"/>
        <v>1802140.95</v>
      </c>
      <c r="J209" s="165" t="s">
        <v>657</v>
      </c>
    </row>
    <row r="210" spans="1:10" x14ac:dyDescent="0.3">
      <c r="A210" s="64" t="s">
        <v>223</v>
      </c>
      <c r="B210" s="78">
        <v>705752.24</v>
      </c>
      <c r="C210" s="78">
        <v>36260.869999999995</v>
      </c>
      <c r="D210" s="78">
        <v>2051019.96</v>
      </c>
      <c r="E210" s="78">
        <v>1192462.98</v>
      </c>
      <c r="F210" s="78">
        <v>858556.98</v>
      </c>
      <c r="G210" s="63">
        <f t="shared" si="34"/>
        <v>1898215.22</v>
      </c>
      <c r="H210" s="63">
        <f t="shared" si="32"/>
        <v>894817.85</v>
      </c>
      <c r="I210" s="63">
        <f t="shared" si="33"/>
        <v>2793033.07</v>
      </c>
      <c r="J210" s="165" t="s">
        <v>658</v>
      </c>
    </row>
    <row r="211" spans="1:10" x14ac:dyDescent="0.3">
      <c r="A211" s="64" t="s">
        <v>224</v>
      </c>
      <c r="B211" s="63">
        <v>1993857.38</v>
      </c>
      <c r="C211" s="63">
        <v>400972.17</v>
      </c>
      <c r="D211" s="63">
        <v>0</v>
      </c>
      <c r="E211" s="63">
        <v>0</v>
      </c>
      <c r="F211" s="63">
        <v>0</v>
      </c>
      <c r="G211" s="63">
        <f t="shared" si="34"/>
        <v>1993857.38</v>
      </c>
      <c r="H211" s="63">
        <f t="shared" si="32"/>
        <v>400972.17</v>
      </c>
      <c r="I211" s="63">
        <f t="shared" si="33"/>
        <v>2394829.5499999998</v>
      </c>
      <c r="J211" s="145" t="s">
        <v>534</v>
      </c>
    </row>
    <row r="212" spans="1:10" x14ac:dyDescent="0.3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4"/>
        <v>0</v>
      </c>
      <c r="H212" s="61">
        <f t="shared" si="32"/>
        <v>0</v>
      </c>
      <c r="I212" s="61">
        <f>SUM(G212:H212)</f>
        <v>0</v>
      </c>
      <c r="J212" s="145" t="s">
        <v>638</v>
      </c>
    </row>
    <row r="213" spans="1:10" x14ac:dyDescent="0.3">
      <c r="A213" s="64" t="s">
        <v>226</v>
      </c>
      <c r="B213" s="63">
        <f>SUM(B208:B212)</f>
        <v>3596783.73</v>
      </c>
      <c r="C213" s="63">
        <f t="shared" ref="C213:I213" si="35">SUM(C208:C212)</f>
        <v>1172745.8999999999</v>
      </c>
      <c r="D213" s="63">
        <f t="shared" si="35"/>
        <v>2237919.69</v>
      </c>
      <c r="E213" s="63">
        <f t="shared" si="35"/>
        <v>1308684.1399999999</v>
      </c>
      <c r="F213" s="63">
        <f t="shared" si="35"/>
        <v>929235.54999999993</v>
      </c>
      <c r="G213" s="63">
        <f t="shared" si="35"/>
        <v>4905467.8699999992</v>
      </c>
      <c r="H213" s="63">
        <f t="shared" si="35"/>
        <v>2101981.4500000002</v>
      </c>
      <c r="I213" s="63">
        <f t="shared" si="35"/>
        <v>7007449.3199999994</v>
      </c>
      <c r="J213" s="151" t="s">
        <v>532</v>
      </c>
    </row>
    <row r="214" spans="1:10" x14ac:dyDescent="0.3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3">
      <c r="A215" s="64" t="s">
        <v>228</v>
      </c>
      <c r="B215" s="63">
        <v>1545945.27</v>
      </c>
      <c r="C215" s="63">
        <v>304966.03999999998</v>
      </c>
      <c r="D215" s="63">
        <v>238037.31</v>
      </c>
      <c r="E215" s="63">
        <v>138394.92000000001</v>
      </c>
      <c r="F215" s="63">
        <v>99642.39</v>
      </c>
      <c r="G215" s="63">
        <f t="shared" ref="G215:H221" si="36">B215+E215</f>
        <v>1684340.19</v>
      </c>
      <c r="H215" s="63">
        <f t="shared" si="36"/>
        <v>404608.43</v>
      </c>
      <c r="I215" s="63">
        <f t="shared" ref="I215:I221" si="37">SUM(G215:H215)</f>
        <v>2088948.6199999999</v>
      </c>
      <c r="J215" s="145" t="s">
        <v>536</v>
      </c>
    </row>
    <row r="216" spans="1:10" x14ac:dyDescent="0.3">
      <c r="A216" s="64" t="s">
        <v>229</v>
      </c>
      <c r="B216" s="63">
        <v>27285.29</v>
      </c>
      <c r="C216" s="63">
        <v>535.92999999999995</v>
      </c>
      <c r="D216" s="63">
        <v>129996.35</v>
      </c>
      <c r="E216" s="63">
        <v>75579.91</v>
      </c>
      <c r="F216" s="63">
        <v>54416.44</v>
      </c>
      <c r="G216" s="63">
        <f t="shared" si="36"/>
        <v>102865.20000000001</v>
      </c>
      <c r="H216" s="63">
        <f t="shared" si="36"/>
        <v>54952.37</v>
      </c>
      <c r="I216" s="63">
        <f t="shared" si="37"/>
        <v>157817.57</v>
      </c>
      <c r="J216" s="145" t="s">
        <v>537</v>
      </c>
    </row>
    <row r="217" spans="1:10" x14ac:dyDescent="0.3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6"/>
        <v>0</v>
      </c>
      <c r="H217" s="63">
        <f t="shared" si="36"/>
        <v>0</v>
      </c>
      <c r="I217" s="63">
        <f t="shared" si="37"/>
        <v>0</v>
      </c>
      <c r="J217" s="145" t="s">
        <v>538</v>
      </c>
    </row>
    <row r="218" spans="1:10" x14ac:dyDescent="0.3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6"/>
        <v>0</v>
      </c>
      <c r="H218" s="63">
        <f t="shared" si="36"/>
        <v>0</v>
      </c>
      <c r="I218" s="63">
        <f t="shared" si="37"/>
        <v>0</v>
      </c>
      <c r="J218" s="145" t="s">
        <v>639</v>
      </c>
    </row>
    <row r="219" spans="1:10" x14ac:dyDescent="0.3">
      <c r="A219" s="64" t="s">
        <v>232</v>
      </c>
      <c r="B219" s="63">
        <v>75182.36</v>
      </c>
      <c r="C219" s="63">
        <v>0</v>
      </c>
      <c r="D219" s="63">
        <v>-17248.07</v>
      </c>
      <c r="E219" s="63">
        <v>-10028.030000000001</v>
      </c>
      <c r="F219" s="63">
        <v>-7220.04</v>
      </c>
      <c r="G219" s="63">
        <f t="shared" si="36"/>
        <v>65154.33</v>
      </c>
      <c r="H219" s="63">
        <f t="shared" si="36"/>
        <v>-7220.04</v>
      </c>
      <c r="I219" s="63">
        <f t="shared" si="37"/>
        <v>57934.29</v>
      </c>
      <c r="J219" s="145" t="s">
        <v>539</v>
      </c>
    </row>
    <row r="220" spans="1:10" x14ac:dyDescent="0.3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  <c r="J220" s="145" t="s">
        <v>640</v>
      </c>
    </row>
    <row r="221" spans="1:10" x14ac:dyDescent="0.3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6"/>
        <v>0</v>
      </c>
      <c r="H221" s="61">
        <f t="shared" si="36"/>
        <v>0</v>
      </c>
      <c r="I221" s="61">
        <f t="shared" si="37"/>
        <v>0</v>
      </c>
      <c r="J221" s="145" t="s">
        <v>641</v>
      </c>
    </row>
    <row r="222" spans="1:10" x14ac:dyDescent="0.3">
      <c r="A222" s="64" t="s">
        <v>235</v>
      </c>
      <c r="B222" s="63">
        <f>SUM(B215:B221)</f>
        <v>1648412.9200000002</v>
      </c>
      <c r="C222" s="63">
        <f t="shared" ref="C222:I222" si="38">SUM(C215:C221)</f>
        <v>305501.96999999997</v>
      </c>
      <c r="D222" s="63">
        <f t="shared" si="38"/>
        <v>350785.59</v>
      </c>
      <c r="E222" s="63">
        <f t="shared" si="38"/>
        <v>203946.80000000002</v>
      </c>
      <c r="F222" s="63">
        <f t="shared" si="38"/>
        <v>146838.79</v>
      </c>
      <c r="G222" s="63">
        <f t="shared" si="38"/>
        <v>1852359.72</v>
      </c>
      <c r="H222" s="63">
        <f t="shared" si="38"/>
        <v>452340.76</v>
      </c>
      <c r="I222" s="63">
        <f t="shared" si="38"/>
        <v>2304700.48</v>
      </c>
      <c r="J222" s="151" t="s">
        <v>535</v>
      </c>
    </row>
    <row r="223" spans="1:10" x14ac:dyDescent="0.3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3">
      <c r="A224" s="70" t="s">
        <v>237</v>
      </c>
      <c r="B224" s="61">
        <v>5629456.4800000004</v>
      </c>
      <c r="C224" s="61">
        <v>959684.99</v>
      </c>
      <c r="D224" s="61">
        <v>0</v>
      </c>
      <c r="E224" s="61">
        <v>0</v>
      </c>
      <c r="F224" s="61">
        <v>0</v>
      </c>
      <c r="G224" s="61">
        <f t="shared" ref="G224:H224" si="39">B224+E224</f>
        <v>5629456.4800000004</v>
      </c>
      <c r="H224" s="61">
        <f t="shared" si="39"/>
        <v>959684.99</v>
      </c>
      <c r="I224" s="61">
        <f t="shared" ref="I224" si="40">SUM(G224:H224)</f>
        <v>6589141.4700000007</v>
      </c>
      <c r="J224" s="145" t="s">
        <v>541</v>
      </c>
    </row>
    <row r="225" spans="1:10" x14ac:dyDescent="0.3">
      <c r="A225" s="64" t="s">
        <v>238</v>
      </c>
      <c r="B225" s="63">
        <f>SUM(B224)</f>
        <v>5629456.4800000004</v>
      </c>
      <c r="C225" s="63">
        <f t="shared" ref="C225:I225" si="41">SUM(C224)</f>
        <v>959684.99</v>
      </c>
      <c r="D225" s="63">
        <f t="shared" si="41"/>
        <v>0</v>
      </c>
      <c r="E225" s="63">
        <f t="shared" si="41"/>
        <v>0</v>
      </c>
      <c r="F225" s="63">
        <f t="shared" si="41"/>
        <v>0</v>
      </c>
      <c r="G225" s="63">
        <f t="shared" si="41"/>
        <v>5629456.4800000004</v>
      </c>
      <c r="H225" s="63">
        <f t="shared" si="41"/>
        <v>959684.99</v>
      </c>
      <c r="I225" s="63">
        <f t="shared" si="41"/>
        <v>6589141.4700000007</v>
      </c>
      <c r="J225" s="151" t="s">
        <v>540</v>
      </c>
    </row>
    <row r="226" spans="1:10" x14ac:dyDescent="0.3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3">
      <c r="A227" s="64" t="s">
        <v>240</v>
      </c>
      <c r="B227" s="63">
        <v>570893.34</v>
      </c>
      <c r="C227" s="63">
        <v>49673.8</v>
      </c>
      <c r="D227" s="63">
        <v>6665833.9699999997</v>
      </c>
      <c r="E227" s="63">
        <v>4416125.03</v>
      </c>
      <c r="F227" s="63">
        <v>2249708.94</v>
      </c>
      <c r="G227" s="63">
        <f t="shared" ref="G227:H239" si="42">B227+E227</f>
        <v>4987018.37</v>
      </c>
      <c r="H227" s="63">
        <f t="shared" si="42"/>
        <v>2299382.7399999998</v>
      </c>
      <c r="I227" s="63">
        <f t="shared" ref="I227:I239" si="43">SUM(G227:H227)</f>
        <v>7286401.1099999994</v>
      </c>
      <c r="J227" s="145" t="s">
        <v>543</v>
      </c>
    </row>
    <row r="228" spans="1:10" x14ac:dyDescent="0.3">
      <c r="A228" s="64" t="s">
        <v>241</v>
      </c>
      <c r="B228" s="63">
        <v>35698.81</v>
      </c>
      <c r="C228" s="63">
        <v>9080.57</v>
      </c>
      <c r="D228" s="63">
        <v>707157.11</v>
      </c>
      <c r="E228" s="63">
        <v>468492.1</v>
      </c>
      <c r="F228" s="63">
        <v>238665.01</v>
      </c>
      <c r="G228" s="63">
        <f t="shared" si="42"/>
        <v>504190.91</v>
      </c>
      <c r="H228" s="63">
        <f t="shared" si="42"/>
        <v>247745.58000000002</v>
      </c>
      <c r="I228" s="63">
        <f t="shared" si="43"/>
        <v>751936.49</v>
      </c>
      <c r="J228" s="145" t="s">
        <v>544</v>
      </c>
    </row>
    <row r="229" spans="1:10" x14ac:dyDescent="0.3">
      <c r="A229" s="64" t="s">
        <v>242</v>
      </c>
      <c r="B229" s="63">
        <v>-17035.98</v>
      </c>
      <c r="C229" s="63">
        <v>-8678.69</v>
      </c>
      <c r="D229" s="63">
        <v>-2926485.78</v>
      </c>
      <c r="E229" s="63">
        <v>-1938796.83</v>
      </c>
      <c r="F229" s="63">
        <v>-987688.95</v>
      </c>
      <c r="G229" s="63">
        <f t="shared" si="42"/>
        <v>-1955832.81</v>
      </c>
      <c r="H229" s="63">
        <f t="shared" si="42"/>
        <v>-996367.6399999999</v>
      </c>
      <c r="I229" s="63">
        <f t="shared" si="43"/>
        <v>-2952200.45</v>
      </c>
      <c r="J229" s="145" t="s">
        <v>545</v>
      </c>
    </row>
    <row r="230" spans="1:10" x14ac:dyDescent="0.3">
      <c r="A230" s="64" t="s">
        <v>243</v>
      </c>
      <c r="B230" s="63">
        <v>540515.49</v>
      </c>
      <c r="C230" s="63">
        <v>28463.9</v>
      </c>
      <c r="D230" s="63">
        <v>1363477.21</v>
      </c>
      <c r="E230" s="63">
        <v>903303.69</v>
      </c>
      <c r="F230" s="63">
        <v>460173.52</v>
      </c>
      <c r="G230" s="63">
        <f t="shared" si="42"/>
        <v>1443819.18</v>
      </c>
      <c r="H230" s="63">
        <f t="shared" si="42"/>
        <v>488637.42000000004</v>
      </c>
      <c r="I230" s="63">
        <f t="shared" si="43"/>
        <v>1932456.6</v>
      </c>
      <c r="J230" s="145" t="s">
        <v>546</v>
      </c>
    </row>
    <row r="231" spans="1:10" x14ac:dyDescent="0.3">
      <c r="A231" s="64" t="s">
        <v>244</v>
      </c>
      <c r="B231" s="63">
        <v>795761.85</v>
      </c>
      <c r="C231" s="63">
        <v>15621</v>
      </c>
      <c r="D231" s="63">
        <v>-68911.27</v>
      </c>
      <c r="E231" s="63">
        <v>-41057.339999999997</v>
      </c>
      <c r="F231" s="63">
        <v>-27853.93</v>
      </c>
      <c r="G231" s="63">
        <f t="shared" si="42"/>
        <v>754704.51</v>
      </c>
      <c r="H231" s="63">
        <f t="shared" si="42"/>
        <v>-12232.93</v>
      </c>
      <c r="I231" s="63">
        <f t="shared" si="43"/>
        <v>742471.58</v>
      </c>
      <c r="J231" s="145" t="s">
        <v>547</v>
      </c>
    </row>
    <row r="232" spans="1:10" x14ac:dyDescent="0.3">
      <c r="A232" s="64" t="s">
        <v>245</v>
      </c>
      <c r="B232" s="63">
        <v>72566.47</v>
      </c>
      <c r="C232" s="63">
        <v>39379.94</v>
      </c>
      <c r="D232" s="63">
        <v>619774.06999999995</v>
      </c>
      <c r="E232" s="63">
        <v>360336.69</v>
      </c>
      <c r="F232" s="63">
        <v>259437.38</v>
      </c>
      <c r="G232" s="63">
        <f t="shared" si="42"/>
        <v>432903.16000000003</v>
      </c>
      <c r="H232" s="63">
        <f t="shared" si="42"/>
        <v>298817.32</v>
      </c>
      <c r="I232" s="63">
        <f t="shared" si="43"/>
        <v>731720.48</v>
      </c>
      <c r="J232" s="145" t="s">
        <v>548</v>
      </c>
    </row>
    <row r="233" spans="1:10" x14ac:dyDescent="0.3">
      <c r="A233" s="64" t="s">
        <v>246</v>
      </c>
      <c r="B233" s="63">
        <v>1809717.08</v>
      </c>
      <c r="C233" s="63">
        <v>695745.22</v>
      </c>
      <c r="D233" s="63">
        <v>1441379.87</v>
      </c>
      <c r="E233" s="63">
        <v>926943.35</v>
      </c>
      <c r="F233" s="63">
        <v>514436.52</v>
      </c>
      <c r="G233" s="63">
        <f t="shared" si="42"/>
        <v>2736660.43</v>
      </c>
      <c r="H233" s="63">
        <f t="shared" si="42"/>
        <v>1210181.74</v>
      </c>
      <c r="I233" s="63">
        <f t="shared" si="43"/>
        <v>3946842.17</v>
      </c>
      <c r="J233" s="145" t="s">
        <v>549</v>
      </c>
    </row>
    <row r="234" spans="1:10" x14ac:dyDescent="0.3">
      <c r="A234" s="64" t="s">
        <v>247</v>
      </c>
      <c r="B234" s="63">
        <v>670443.99</v>
      </c>
      <c r="C234" s="63">
        <v>122873.45</v>
      </c>
      <c r="D234" s="63">
        <v>63035.58</v>
      </c>
      <c r="E234" s="63">
        <v>41761.06</v>
      </c>
      <c r="F234" s="63">
        <v>21274.52</v>
      </c>
      <c r="G234" s="63">
        <f t="shared" si="42"/>
        <v>712205.05</v>
      </c>
      <c r="H234" s="63">
        <f t="shared" si="42"/>
        <v>144147.97</v>
      </c>
      <c r="I234" s="63">
        <f t="shared" si="43"/>
        <v>856353.02</v>
      </c>
      <c r="J234" s="145" t="s">
        <v>550</v>
      </c>
    </row>
    <row r="235" spans="1:10" x14ac:dyDescent="0.3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2"/>
        <v>0</v>
      </c>
      <c r="H235" s="63">
        <f t="shared" si="42"/>
        <v>0</v>
      </c>
      <c r="I235" s="63">
        <f t="shared" si="43"/>
        <v>0</v>
      </c>
      <c r="J235" s="145" t="s">
        <v>642</v>
      </c>
    </row>
    <row r="236" spans="1:10" x14ac:dyDescent="0.3">
      <c r="A236" s="64" t="s">
        <v>249</v>
      </c>
      <c r="B236" s="63">
        <v>74232.91</v>
      </c>
      <c r="C236" s="63">
        <v>37001.599999999999</v>
      </c>
      <c r="D236" s="63">
        <v>639176.93999999994</v>
      </c>
      <c r="E236" s="63">
        <v>423454.71</v>
      </c>
      <c r="F236" s="63">
        <v>215722.23</v>
      </c>
      <c r="G236" s="63">
        <f t="shared" si="42"/>
        <v>497687.62</v>
      </c>
      <c r="H236" s="63">
        <f t="shared" si="42"/>
        <v>252723.83000000002</v>
      </c>
      <c r="I236" s="63">
        <f t="shared" si="43"/>
        <v>750411.45</v>
      </c>
      <c r="J236" s="145" t="s">
        <v>551</v>
      </c>
    </row>
    <row r="237" spans="1:10" x14ac:dyDescent="0.3">
      <c r="A237" s="64" t="s">
        <v>250</v>
      </c>
      <c r="B237" s="78">
        <v>44546.25</v>
      </c>
      <c r="C237" s="78">
        <v>0</v>
      </c>
      <c r="D237" s="78">
        <v>846543.48</v>
      </c>
      <c r="E237" s="78">
        <v>560835.04500000004</v>
      </c>
      <c r="F237" s="78">
        <v>285708.435</v>
      </c>
      <c r="G237" s="63">
        <f t="shared" si="42"/>
        <v>605381.29500000004</v>
      </c>
      <c r="H237" s="63">
        <f t="shared" si="42"/>
        <v>285708.435</v>
      </c>
      <c r="I237" s="63">
        <f t="shared" ref="I237" si="44">SUM(G237:H237)</f>
        <v>891089.73</v>
      </c>
      <c r="J237" s="145" t="s">
        <v>552</v>
      </c>
    </row>
    <row r="238" spans="1:10" x14ac:dyDescent="0.3">
      <c r="A238" s="64" t="s">
        <v>251</v>
      </c>
      <c r="B238" s="63">
        <v>0</v>
      </c>
      <c r="C238" s="63">
        <v>78954.62</v>
      </c>
      <c r="D238" s="63">
        <v>0</v>
      </c>
      <c r="E238" s="63">
        <v>0</v>
      </c>
      <c r="F238" s="63">
        <v>0</v>
      </c>
      <c r="G238" s="63">
        <f t="shared" si="42"/>
        <v>0</v>
      </c>
      <c r="H238" s="63">
        <f t="shared" si="42"/>
        <v>78954.62</v>
      </c>
      <c r="I238" s="63">
        <f t="shared" si="43"/>
        <v>78954.62</v>
      </c>
      <c r="J238" s="145" t="s">
        <v>553</v>
      </c>
    </row>
    <row r="239" spans="1:10" x14ac:dyDescent="0.3">
      <c r="A239" s="64" t="s">
        <v>252</v>
      </c>
      <c r="B239" s="61">
        <v>57356.14</v>
      </c>
      <c r="C239" s="61">
        <v>0</v>
      </c>
      <c r="D239" s="61">
        <v>1667478.38</v>
      </c>
      <c r="E239" s="61">
        <v>1104704.45</v>
      </c>
      <c r="F239" s="61">
        <v>562773.93000000005</v>
      </c>
      <c r="G239" s="61">
        <f t="shared" si="42"/>
        <v>1162060.5899999999</v>
      </c>
      <c r="H239" s="61">
        <f t="shared" si="42"/>
        <v>562773.93000000005</v>
      </c>
      <c r="I239" s="61">
        <f t="shared" si="43"/>
        <v>1724834.52</v>
      </c>
      <c r="J239" s="145" t="s">
        <v>554</v>
      </c>
    </row>
    <row r="240" spans="1:10" x14ac:dyDescent="0.3">
      <c r="A240" s="64" t="s">
        <v>253</v>
      </c>
      <c r="B240" s="78">
        <f>SUM(B227:B239)</f>
        <v>4654696.3499999996</v>
      </c>
      <c r="C240" s="78">
        <f t="shared" ref="C240:I240" si="45">SUM(C227:C239)</f>
        <v>1068115.4099999999</v>
      </c>
      <c r="D240" s="78">
        <f t="shared" si="45"/>
        <v>11018459.560000002</v>
      </c>
      <c r="E240" s="78">
        <f t="shared" si="45"/>
        <v>7226101.9549999991</v>
      </c>
      <c r="F240" s="78">
        <f t="shared" si="45"/>
        <v>3792357.6050000004</v>
      </c>
      <c r="G240" s="78">
        <f t="shared" si="45"/>
        <v>11880798.305</v>
      </c>
      <c r="H240" s="78">
        <f t="shared" si="45"/>
        <v>4860473.0150000006</v>
      </c>
      <c r="I240" s="78">
        <f t="shared" si="45"/>
        <v>16741271.319999998</v>
      </c>
      <c r="J240" s="151" t="s">
        <v>542</v>
      </c>
    </row>
    <row r="241" spans="1:10" ht="15" thickBot="1" x14ac:dyDescent="0.35">
      <c r="A241" s="64" t="s">
        <v>254</v>
      </c>
      <c r="B241" s="68">
        <f>B138+B168+B206+B213+B222+B225+B240</f>
        <v>32406981.780000001</v>
      </c>
      <c r="C241" s="68">
        <f t="shared" ref="C241:I241" si="46">C138+C168+C206+C213+C222+C225+C240</f>
        <v>10086343.6</v>
      </c>
      <c r="D241" s="68">
        <f t="shared" si="46"/>
        <v>13607164.840000002</v>
      </c>
      <c r="E241" s="68">
        <f t="shared" si="46"/>
        <v>8738732.8949999996</v>
      </c>
      <c r="F241" s="68">
        <f t="shared" si="46"/>
        <v>4868431.9450000003</v>
      </c>
      <c r="G241" s="68">
        <f t="shared" si="46"/>
        <v>41145714.674999997</v>
      </c>
      <c r="H241" s="68">
        <f t="shared" si="46"/>
        <v>14954775.545000002</v>
      </c>
      <c r="I241" s="68">
        <f t="shared" si="46"/>
        <v>56100490.220000006</v>
      </c>
      <c r="J241" s="151" t="s">
        <v>427</v>
      </c>
    </row>
    <row r="242" spans="1:10" ht="15" thickTop="1" x14ac:dyDescent="0.3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3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3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3">
      <c r="A245" s="64" t="s">
        <v>257</v>
      </c>
      <c r="B245" s="63">
        <v>28540312.16</v>
      </c>
      <c r="C245" s="63">
        <v>10679770.970000001</v>
      </c>
      <c r="D245" s="63">
        <v>2229677.9900000002</v>
      </c>
      <c r="E245" s="63">
        <v>1477161.67</v>
      </c>
      <c r="F245" s="63">
        <v>752516.32</v>
      </c>
      <c r="G245" s="63">
        <f t="shared" ref="G245:H246" si="47">B245+E245</f>
        <v>30017473.829999998</v>
      </c>
      <c r="H245" s="63">
        <f t="shared" si="47"/>
        <v>11432287.290000001</v>
      </c>
      <c r="I245" s="63">
        <f t="shared" ref="I245" si="48">SUM(G245:H245)</f>
        <v>41449761.119999997</v>
      </c>
      <c r="J245" s="145" t="s">
        <v>557</v>
      </c>
    </row>
    <row r="246" spans="1:10" x14ac:dyDescent="0.3">
      <c r="A246" s="64" t="s">
        <v>258</v>
      </c>
      <c r="B246" s="61">
        <v>799190.71</v>
      </c>
      <c r="C246" s="61">
        <v>13452.28</v>
      </c>
      <c r="D246" s="61">
        <v>4446.58</v>
      </c>
      <c r="E246" s="61">
        <v>2945.86</v>
      </c>
      <c r="F246" s="61">
        <v>1500.72</v>
      </c>
      <c r="G246" s="61">
        <f t="shared" si="47"/>
        <v>802136.57</v>
      </c>
      <c r="H246" s="61">
        <f t="shared" si="47"/>
        <v>14953</v>
      </c>
      <c r="I246" s="61">
        <f>SUM(G246:H246)</f>
        <v>817089.57</v>
      </c>
      <c r="J246" s="145" t="s">
        <v>558</v>
      </c>
    </row>
    <row r="247" spans="1:10" x14ac:dyDescent="0.3">
      <c r="A247" s="64" t="s">
        <v>259</v>
      </c>
      <c r="B247" s="63">
        <f>SUM(B245:B246)</f>
        <v>29339502.870000001</v>
      </c>
      <c r="C247" s="63">
        <f t="shared" ref="C247:I247" si="49">SUM(C245:C246)</f>
        <v>10693223.25</v>
      </c>
      <c r="D247" s="63">
        <f t="shared" si="49"/>
        <v>2234124.5700000003</v>
      </c>
      <c r="E247" s="63">
        <f t="shared" si="49"/>
        <v>1480107.53</v>
      </c>
      <c r="F247" s="63">
        <f t="shared" si="49"/>
        <v>754017.03999999992</v>
      </c>
      <c r="G247" s="63">
        <f t="shared" si="49"/>
        <v>30819610.399999999</v>
      </c>
      <c r="H247" s="63">
        <f t="shared" si="49"/>
        <v>11447240.290000001</v>
      </c>
      <c r="I247" s="63">
        <f t="shared" si="49"/>
        <v>42266850.689999998</v>
      </c>
      <c r="J247" s="151" t="s">
        <v>556</v>
      </c>
    </row>
    <row r="248" spans="1:10" x14ac:dyDescent="0.3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3">
      <c r="A249" s="64" t="s">
        <v>261</v>
      </c>
      <c r="B249" s="78">
        <v>1374795.48</v>
      </c>
      <c r="C249" s="78">
        <v>521106.86</v>
      </c>
      <c r="D249" s="78">
        <v>10242694.93</v>
      </c>
      <c r="E249" s="78">
        <v>6785785.3849999998</v>
      </c>
      <c r="F249" s="78">
        <v>3456909.5449999999</v>
      </c>
      <c r="G249" s="63">
        <f t="shared" ref="G249:H251" si="50">B249+E249</f>
        <v>8160580.8650000002</v>
      </c>
      <c r="H249" s="63">
        <f t="shared" si="50"/>
        <v>3978016.4049999998</v>
      </c>
      <c r="I249" s="63">
        <f t="shared" ref="I249" si="51">SUM(G249:H249)</f>
        <v>12138597.27</v>
      </c>
      <c r="J249" s="165" t="s">
        <v>661</v>
      </c>
    </row>
    <row r="250" spans="1:10" x14ac:dyDescent="0.3">
      <c r="A250" s="64" t="s">
        <v>262</v>
      </c>
      <c r="B250" s="63">
        <v>1001403.67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si="50"/>
        <v>1001403.67</v>
      </c>
      <c r="H250" s="63">
        <f t="shared" si="50"/>
        <v>0</v>
      </c>
      <c r="I250" s="63">
        <f t="shared" ref="I250:I251" si="52">SUM(G250:H250)</f>
        <v>1001403.67</v>
      </c>
      <c r="J250" s="145" t="s">
        <v>560</v>
      </c>
    </row>
    <row r="251" spans="1:10" x14ac:dyDescent="0.3">
      <c r="A251" s="64" t="s">
        <v>263</v>
      </c>
      <c r="B251" s="61">
        <v>304853.43</v>
      </c>
      <c r="C251" s="61">
        <v>20544.439999999999</v>
      </c>
      <c r="D251" s="61">
        <v>1351.18</v>
      </c>
      <c r="E251" s="61">
        <v>895.16</v>
      </c>
      <c r="F251" s="61">
        <v>456.02</v>
      </c>
      <c r="G251" s="61">
        <f t="shared" si="50"/>
        <v>305748.58999999997</v>
      </c>
      <c r="H251" s="61">
        <f t="shared" si="50"/>
        <v>21000.46</v>
      </c>
      <c r="I251" s="61">
        <f t="shared" si="52"/>
        <v>326749.05</v>
      </c>
      <c r="J251" s="145" t="s">
        <v>561</v>
      </c>
    </row>
    <row r="252" spans="1:10" x14ac:dyDescent="0.3">
      <c r="A252" s="64" t="s">
        <v>264</v>
      </c>
      <c r="B252" s="63">
        <f>SUM(B249:B251)</f>
        <v>2681052.58</v>
      </c>
      <c r="C252" s="63">
        <f t="shared" ref="C252:I252" si="53">SUM(C249:C251)</f>
        <v>541651.29999999993</v>
      </c>
      <c r="D252" s="63">
        <f t="shared" si="53"/>
        <v>10244046.109999999</v>
      </c>
      <c r="E252" s="63">
        <f t="shared" si="53"/>
        <v>6786680.5449999999</v>
      </c>
      <c r="F252" s="63">
        <f t="shared" si="53"/>
        <v>3457365.5649999999</v>
      </c>
      <c r="G252" s="63">
        <f t="shared" si="53"/>
        <v>9467733.125</v>
      </c>
      <c r="H252" s="63">
        <f t="shared" si="53"/>
        <v>3999016.8649999998</v>
      </c>
      <c r="I252" s="63">
        <f t="shared" si="53"/>
        <v>13466749.99</v>
      </c>
      <c r="J252" s="151" t="s">
        <v>559</v>
      </c>
    </row>
    <row r="253" spans="1:10" x14ac:dyDescent="0.3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3">
      <c r="A254" s="64" t="s">
        <v>266</v>
      </c>
      <c r="B254" s="61">
        <v>1820536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4">B254+E254</f>
        <v>1820536</v>
      </c>
      <c r="H254" s="61">
        <f t="shared" si="54"/>
        <v>0</v>
      </c>
      <c r="I254" s="61">
        <f t="shared" ref="I254" si="55">SUM(G254:H254)</f>
        <v>1820536</v>
      </c>
      <c r="J254" s="145" t="s">
        <v>563</v>
      </c>
    </row>
    <row r="255" spans="1:10" x14ac:dyDescent="0.3">
      <c r="A255" s="64" t="s">
        <v>267</v>
      </c>
      <c r="B255" s="63">
        <f>SUM(B254)</f>
        <v>1820536</v>
      </c>
      <c r="C255" s="63">
        <f t="shared" ref="C255:I255" si="56">SUM(C254)</f>
        <v>0</v>
      </c>
      <c r="D255" s="63">
        <f t="shared" si="56"/>
        <v>0</v>
      </c>
      <c r="E255" s="63">
        <f t="shared" si="56"/>
        <v>0</v>
      </c>
      <c r="F255" s="63">
        <f t="shared" si="56"/>
        <v>0</v>
      </c>
      <c r="G255" s="63">
        <f t="shared" si="56"/>
        <v>1820536</v>
      </c>
      <c r="H255" s="63">
        <f t="shared" si="56"/>
        <v>0</v>
      </c>
      <c r="I255" s="63">
        <f t="shared" si="56"/>
        <v>1820536</v>
      </c>
      <c r="J255" s="151" t="s">
        <v>562</v>
      </c>
    </row>
    <row r="256" spans="1:10" x14ac:dyDescent="0.3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3">
      <c r="A257" s="64" t="s">
        <v>269</v>
      </c>
      <c r="B257" s="63">
        <v>1009410.79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57">B257+E257</f>
        <v>1009410.79</v>
      </c>
      <c r="H257" s="63">
        <f t="shared" si="57"/>
        <v>749990.17</v>
      </c>
      <c r="I257" s="63">
        <f t="shared" ref="I257:I262" si="58">SUM(G257:H257)</f>
        <v>1759400.96</v>
      </c>
      <c r="J257" s="145" t="s">
        <v>565</v>
      </c>
    </row>
    <row r="258" spans="1:10" x14ac:dyDescent="0.3">
      <c r="A258" s="64" t="s">
        <v>270</v>
      </c>
      <c r="B258" s="63">
        <v>-1414429.3</v>
      </c>
      <c r="C258" s="63">
        <v>99372</v>
      </c>
      <c r="D258" s="63">
        <v>-638873</v>
      </c>
      <c r="E258" s="63">
        <v>-423253.36</v>
      </c>
      <c r="F258" s="63">
        <v>-215619.64</v>
      </c>
      <c r="G258" s="63">
        <f t="shared" si="57"/>
        <v>-1837682.6600000001</v>
      </c>
      <c r="H258" s="63">
        <f t="shared" si="57"/>
        <v>-116247.64000000001</v>
      </c>
      <c r="I258" s="63">
        <f t="shared" si="58"/>
        <v>-1953930.3000000003</v>
      </c>
      <c r="J258" s="145" t="s">
        <v>566</v>
      </c>
    </row>
    <row r="259" spans="1:10" x14ac:dyDescent="0.3">
      <c r="A259" s="64" t="s">
        <v>271</v>
      </c>
      <c r="B259" s="63">
        <v>-540510</v>
      </c>
      <c r="C259" s="63">
        <v>654.80999999999995</v>
      </c>
      <c r="D259" s="63">
        <v>0</v>
      </c>
      <c r="E259" s="63">
        <v>0</v>
      </c>
      <c r="F259" s="63">
        <v>0</v>
      </c>
      <c r="G259" s="63">
        <f t="shared" si="57"/>
        <v>-540510</v>
      </c>
      <c r="H259" s="63">
        <f t="shared" si="57"/>
        <v>654.80999999999995</v>
      </c>
      <c r="I259" s="63">
        <f t="shared" si="58"/>
        <v>-539855.18999999994</v>
      </c>
      <c r="J259" s="145" t="s">
        <v>567</v>
      </c>
    </row>
    <row r="260" spans="1:10" x14ac:dyDescent="0.3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57"/>
        <v>0</v>
      </c>
      <c r="H260" s="63">
        <f t="shared" si="57"/>
        <v>1633</v>
      </c>
      <c r="I260" s="63">
        <f t="shared" si="58"/>
        <v>1633</v>
      </c>
      <c r="J260" s="145" t="s">
        <v>568</v>
      </c>
    </row>
    <row r="261" spans="1:10" x14ac:dyDescent="0.3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7"/>
        <v>0</v>
      </c>
      <c r="H261" s="63">
        <f t="shared" si="57"/>
        <v>0</v>
      </c>
      <c r="I261" s="63">
        <f t="shared" si="58"/>
        <v>0</v>
      </c>
      <c r="J261" s="145" t="s">
        <v>569</v>
      </c>
    </row>
    <row r="262" spans="1:10" x14ac:dyDescent="0.3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57"/>
        <v>0</v>
      </c>
      <c r="H262" s="61">
        <f t="shared" si="57"/>
        <v>0</v>
      </c>
      <c r="I262" s="61">
        <f t="shared" si="58"/>
        <v>0</v>
      </c>
      <c r="J262" s="138"/>
    </row>
    <row r="263" spans="1:10" x14ac:dyDescent="0.3">
      <c r="A263" s="64" t="s">
        <v>275</v>
      </c>
      <c r="B263" s="63">
        <f>SUM(B257:B262)</f>
        <v>-945528.51</v>
      </c>
      <c r="C263" s="63">
        <f t="shared" ref="C263:I263" si="59">SUM(C257:C262)</f>
        <v>851649.9800000001</v>
      </c>
      <c r="D263" s="63">
        <f t="shared" si="59"/>
        <v>-638873</v>
      </c>
      <c r="E263" s="63">
        <f t="shared" si="59"/>
        <v>-423253.36</v>
      </c>
      <c r="F263" s="63">
        <f t="shared" si="59"/>
        <v>-215619.64</v>
      </c>
      <c r="G263" s="63">
        <f t="shared" si="59"/>
        <v>-1368781.87</v>
      </c>
      <c r="H263" s="63">
        <f t="shared" si="59"/>
        <v>636030.34000000008</v>
      </c>
      <c r="I263" s="63">
        <f t="shared" si="59"/>
        <v>-732751.53000000026</v>
      </c>
      <c r="J263" s="151" t="s">
        <v>564</v>
      </c>
    </row>
    <row r="264" spans="1:10" ht="15" thickBot="1" x14ac:dyDescent="0.35">
      <c r="A264" s="64" t="s">
        <v>276</v>
      </c>
      <c r="B264" s="68">
        <f>B247+B252+B255+B263</f>
        <v>32895562.940000001</v>
      </c>
      <c r="C264" s="68">
        <f t="shared" ref="C264:I264" si="60">C247+C252+C255+C263</f>
        <v>12086524.530000001</v>
      </c>
      <c r="D264" s="68">
        <f t="shared" si="60"/>
        <v>11839297.68</v>
      </c>
      <c r="E264" s="68">
        <f t="shared" si="60"/>
        <v>7843534.7149999999</v>
      </c>
      <c r="F264" s="68">
        <f t="shared" si="60"/>
        <v>3995762.9649999994</v>
      </c>
      <c r="G264" s="68">
        <f t="shared" si="60"/>
        <v>40739097.655000001</v>
      </c>
      <c r="H264" s="68">
        <f t="shared" si="60"/>
        <v>16082287.495000001</v>
      </c>
      <c r="I264" s="68">
        <f t="shared" si="60"/>
        <v>56821385.149999999</v>
      </c>
      <c r="J264" s="151" t="s">
        <v>555</v>
      </c>
    </row>
    <row r="265" spans="1:10" ht="15" thickTop="1" x14ac:dyDescent="0.3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3">
      <c r="A266" s="65" t="s">
        <v>670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3">
      <c r="A267" s="64" t="s">
        <v>671</v>
      </c>
      <c r="B267" s="61">
        <v>16833003.77</v>
      </c>
      <c r="C267" s="61">
        <v>6521804.2300000004</v>
      </c>
      <c r="D267" s="61">
        <v>602430.91</v>
      </c>
      <c r="E267" s="61">
        <v>390929.83</v>
      </c>
      <c r="F267" s="61">
        <v>211501.08</v>
      </c>
      <c r="G267" s="61">
        <f t="shared" ref="G267:H267" si="61">B267+E267</f>
        <v>17223933.599999998</v>
      </c>
      <c r="H267" s="61">
        <f t="shared" si="61"/>
        <v>6733305.3100000005</v>
      </c>
      <c r="I267" s="61">
        <f t="shared" ref="I267" si="62">SUM(G267:H267)</f>
        <v>23957238.909999996</v>
      </c>
      <c r="J267" s="142" t="s">
        <v>574</v>
      </c>
    </row>
    <row r="268" spans="1:10" x14ac:dyDescent="0.3">
      <c r="A268" s="64" t="s">
        <v>672</v>
      </c>
      <c r="B268" s="63">
        <f>SUM(B267)</f>
        <v>16833003.77</v>
      </c>
      <c r="C268" s="63">
        <f t="shared" ref="C268:I268" si="63">SUM(C267)</f>
        <v>6521804.2300000004</v>
      </c>
      <c r="D268" s="63">
        <f t="shared" si="63"/>
        <v>602430.91</v>
      </c>
      <c r="E268" s="63">
        <f t="shared" si="63"/>
        <v>390929.83</v>
      </c>
      <c r="F268" s="63">
        <f t="shared" si="63"/>
        <v>211501.08</v>
      </c>
      <c r="G268" s="63">
        <f>SUM(G267)</f>
        <v>17223933.599999998</v>
      </c>
      <c r="H268" s="63">
        <f t="shared" si="63"/>
        <v>6733305.3100000005</v>
      </c>
      <c r="I268" s="63">
        <f t="shared" si="63"/>
        <v>23957238.909999996</v>
      </c>
      <c r="J268" s="151" t="s">
        <v>573</v>
      </c>
    </row>
    <row r="269" spans="1:10" x14ac:dyDescent="0.3">
      <c r="A269" s="65" t="s">
        <v>673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3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3">
      <c r="A271" s="64" t="s">
        <v>674</v>
      </c>
      <c r="B271" s="63">
        <v>4565.74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4">B271+E271</f>
        <v>4565.74</v>
      </c>
      <c r="H271" s="63">
        <f t="shared" si="64"/>
        <v>0</v>
      </c>
      <c r="I271" s="63">
        <f t="shared" ref="I271:I272" si="65">SUM(G271:H271)</f>
        <v>4565.74</v>
      </c>
      <c r="J271" s="142" t="s">
        <v>643</v>
      </c>
    </row>
    <row r="272" spans="1:10" x14ac:dyDescent="0.3">
      <c r="A272" s="64" t="s">
        <v>674</v>
      </c>
      <c r="B272" s="61">
        <v>3612075.4</v>
      </c>
      <c r="C272" s="61">
        <v>2406756.5299999998</v>
      </c>
      <c r="D272" s="61">
        <v>0</v>
      </c>
      <c r="E272" s="61">
        <v>0</v>
      </c>
      <c r="F272" s="61">
        <v>0</v>
      </c>
      <c r="G272" s="61">
        <f t="shared" si="64"/>
        <v>3612075.4</v>
      </c>
      <c r="H272" s="61">
        <f t="shared" si="64"/>
        <v>2406756.5299999998</v>
      </c>
      <c r="I272" s="61">
        <f t="shared" si="65"/>
        <v>6018831.9299999997</v>
      </c>
      <c r="J272" s="142" t="s">
        <v>576</v>
      </c>
    </row>
    <row r="273" spans="1:10" x14ac:dyDescent="0.3">
      <c r="A273" s="64" t="s">
        <v>278</v>
      </c>
      <c r="B273" s="63">
        <f>SUM(B270:B272)</f>
        <v>3616641.14</v>
      </c>
      <c r="C273" s="63">
        <f t="shared" ref="C273:H273" si="66">SUM(C270:C272)</f>
        <v>2406756.5299999998</v>
      </c>
      <c r="D273" s="63">
        <f t="shared" si="66"/>
        <v>0</v>
      </c>
      <c r="E273" s="63">
        <f t="shared" si="66"/>
        <v>0</v>
      </c>
      <c r="F273" s="63">
        <f t="shared" si="66"/>
        <v>0</v>
      </c>
      <c r="G273" s="63">
        <f t="shared" si="66"/>
        <v>3616641.14</v>
      </c>
      <c r="H273" s="63">
        <f t="shared" si="66"/>
        <v>2406756.5299999998</v>
      </c>
      <c r="I273" s="63">
        <f>SUM(I270:I272)</f>
        <v>6023397.6699999999</v>
      </c>
      <c r="J273" s="151" t="s">
        <v>575</v>
      </c>
    </row>
    <row r="274" spans="1:10" x14ac:dyDescent="0.3">
      <c r="A274" s="65" t="s">
        <v>675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3">
      <c r="A275" s="64" t="s">
        <v>676</v>
      </c>
      <c r="B275" s="63">
        <v>3094098.18</v>
      </c>
      <c r="C275" s="63">
        <v>1327077.8400000001</v>
      </c>
      <c r="D275" s="63">
        <v>0</v>
      </c>
      <c r="E275" s="63">
        <v>0</v>
      </c>
      <c r="F275" s="63">
        <v>0</v>
      </c>
      <c r="G275" s="63">
        <f t="shared" ref="G275:H277" si="67">B275+E275</f>
        <v>3094098.18</v>
      </c>
      <c r="H275" s="63">
        <f t="shared" si="67"/>
        <v>1327077.8400000001</v>
      </c>
      <c r="I275" s="63">
        <f t="shared" ref="I275:I277" si="68">SUM(G275:H275)</f>
        <v>4421176.0200000005</v>
      </c>
      <c r="J275" s="142" t="s">
        <v>578</v>
      </c>
    </row>
    <row r="276" spans="1:10" x14ac:dyDescent="0.3">
      <c r="A276" s="64" t="s">
        <v>677</v>
      </c>
      <c r="B276" s="63">
        <v>-5569426.4400000004</v>
      </c>
      <c r="C276" s="63">
        <v>-3546490.27</v>
      </c>
      <c r="D276" s="63">
        <v>0</v>
      </c>
      <c r="E276" s="63">
        <v>0</v>
      </c>
      <c r="F276" s="63">
        <v>0</v>
      </c>
      <c r="G276" s="63">
        <f t="shared" si="67"/>
        <v>-5569426.4400000004</v>
      </c>
      <c r="H276" s="63">
        <f t="shared" si="67"/>
        <v>-3546490.27</v>
      </c>
      <c r="I276" s="63">
        <f t="shared" si="68"/>
        <v>-9115916.7100000009</v>
      </c>
      <c r="J276" s="142" t="s">
        <v>579</v>
      </c>
    </row>
    <row r="277" spans="1:10" x14ac:dyDescent="0.3">
      <c r="A277" s="64" t="s">
        <v>678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67"/>
        <v>0</v>
      </c>
      <c r="H277" s="61">
        <f t="shared" si="67"/>
        <v>0</v>
      </c>
      <c r="I277" s="61">
        <f t="shared" si="68"/>
        <v>0</v>
      </c>
      <c r="J277" s="142" t="s">
        <v>644</v>
      </c>
    </row>
    <row r="278" spans="1:10" x14ac:dyDescent="0.3">
      <c r="A278" s="64" t="s">
        <v>279</v>
      </c>
      <c r="B278" s="63">
        <f>SUM(B275:B277)</f>
        <v>-2475328.2600000002</v>
      </c>
      <c r="C278" s="63">
        <f t="shared" ref="C278:I278" si="69">SUM(C275:C277)</f>
        <v>-2219412.4299999997</v>
      </c>
      <c r="D278" s="63">
        <f t="shared" si="69"/>
        <v>0</v>
      </c>
      <c r="E278" s="63">
        <f t="shared" si="69"/>
        <v>0</v>
      </c>
      <c r="F278" s="63">
        <f t="shared" si="69"/>
        <v>0</v>
      </c>
      <c r="G278" s="63">
        <f t="shared" si="69"/>
        <v>-2475328.2600000002</v>
      </c>
      <c r="H278" s="63">
        <f t="shared" si="69"/>
        <v>-2219412.4299999997</v>
      </c>
      <c r="I278" s="63">
        <f t="shared" si="69"/>
        <v>-4694740.6900000004</v>
      </c>
      <c r="J278" s="151" t="s">
        <v>577</v>
      </c>
    </row>
    <row r="279" spans="1:10" x14ac:dyDescent="0.3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" thickBot="1" x14ac:dyDescent="0.35">
      <c r="A280" s="60" t="s">
        <v>6</v>
      </c>
      <c r="B280" s="59">
        <f t="shared" ref="B280:I280" si="70">B65-B241-B264-B268-B273-B278</f>
        <v>27620975.540000014</v>
      </c>
      <c r="C280" s="59">
        <f t="shared" si="70"/>
        <v>10494622.129999993</v>
      </c>
      <c r="D280" s="59">
        <f t="shared" si="70"/>
        <v>-26048893.430000003</v>
      </c>
      <c r="E280" s="59">
        <f t="shared" si="70"/>
        <v>-16973197.439999998</v>
      </c>
      <c r="F280" s="59">
        <f t="shared" si="70"/>
        <v>-9075695.9900000002</v>
      </c>
      <c r="G280" s="59">
        <f t="shared" si="70"/>
        <v>10647778.100000015</v>
      </c>
      <c r="H280" s="59">
        <f t="shared" si="70"/>
        <v>1418926.1399999927</v>
      </c>
      <c r="I280" s="59">
        <f t="shared" si="70"/>
        <v>12066704.240000006</v>
      </c>
      <c r="J280" s="151" t="s">
        <v>386</v>
      </c>
    </row>
    <row r="281" spans="1:10" ht="15" thickTop="1" x14ac:dyDescent="0.3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3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3">
      <c r="A283" s="65" t="s">
        <v>666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3">
      <c r="A284" s="64" t="s">
        <v>667</v>
      </c>
      <c r="B284" s="63">
        <v>-5803643.5800000001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1">B284+E284</f>
        <v>-5803643.5800000001</v>
      </c>
      <c r="H284" s="63">
        <f t="shared" si="71"/>
        <v>0</v>
      </c>
      <c r="I284" s="63">
        <f t="shared" ref="I284:I285" si="72">SUM(G284:H284)</f>
        <v>-5803643.5800000001</v>
      </c>
      <c r="J284" s="145" t="s">
        <v>571</v>
      </c>
    </row>
    <row r="285" spans="1:10" x14ac:dyDescent="0.3">
      <c r="A285" s="64" t="s">
        <v>668</v>
      </c>
      <c r="B285" s="61">
        <v>7117914.7400000002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1"/>
        <v>7117914.7400000002</v>
      </c>
      <c r="H285" s="61">
        <f t="shared" si="71"/>
        <v>0</v>
      </c>
      <c r="I285" s="61">
        <f t="shared" si="72"/>
        <v>7117914.7400000002</v>
      </c>
      <c r="J285" s="145" t="s">
        <v>572</v>
      </c>
    </row>
    <row r="286" spans="1:10" x14ac:dyDescent="0.3">
      <c r="A286" s="64" t="s">
        <v>669</v>
      </c>
      <c r="B286" s="63">
        <f>SUM(B284:B285)</f>
        <v>1314271.1600000001</v>
      </c>
      <c r="C286" s="63">
        <f t="shared" ref="C286:I286" si="73">SUM(C284:C285)</f>
        <v>0</v>
      </c>
      <c r="D286" s="63">
        <f t="shared" si="73"/>
        <v>0</v>
      </c>
      <c r="E286" s="63">
        <f t="shared" si="73"/>
        <v>0</v>
      </c>
      <c r="F286" s="63">
        <f t="shared" si="73"/>
        <v>0</v>
      </c>
      <c r="G286" s="63">
        <f t="shared" si="73"/>
        <v>1314271.1600000001</v>
      </c>
      <c r="H286" s="63">
        <f t="shared" si="73"/>
        <v>0</v>
      </c>
      <c r="I286" s="63">
        <f t="shared" si="73"/>
        <v>1314271.1600000001</v>
      </c>
      <c r="J286" s="151" t="s">
        <v>570</v>
      </c>
    </row>
    <row r="287" spans="1:10" x14ac:dyDescent="0.3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3">
      <c r="A288" s="64" t="s">
        <v>281</v>
      </c>
      <c r="B288" s="63">
        <v>32097.34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4">B288+E288</f>
        <v>32097.34</v>
      </c>
      <c r="H288" s="63">
        <f t="shared" si="74"/>
        <v>0</v>
      </c>
      <c r="I288" s="63">
        <f t="shared" ref="I288:I311" si="75">SUM(G288:H288)</f>
        <v>32097.34</v>
      </c>
      <c r="J288" s="148" t="s">
        <v>582</v>
      </c>
    </row>
    <row r="289" spans="1:10" x14ac:dyDescent="0.3">
      <c r="A289" s="64" t="s">
        <v>282</v>
      </c>
      <c r="B289" s="63">
        <v>0</v>
      </c>
      <c r="C289" s="63">
        <v>0</v>
      </c>
      <c r="D289" s="63">
        <v>-1604877.25</v>
      </c>
      <c r="E289" s="63">
        <v>-1063231.18</v>
      </c>
      <c r="F289" s="63">
        <v>-541646.06999999995</v>
      </c>
      <c r="G289" s="63">
        <f t="shared" si="74"/>
        <v>-1063231.18</v>
      </c>
      <c r="H289" s="63">
        <f t="shared" si="74"/>
        <v>-541646.06999999995</v>
      </c>
      <c r="I289" s="63">
        <f t="shared" si="75"/>
        <v>-1604877.25</v>
      </c>
      <c r="J289" s="148" t="s">
        <v>583</v>
      </c>
    </row>
    <row r="290" spans="1:10" x14ac:dyDescent="0.3">
      <c r="A290" s="64" t="s">
        <v>283</v>
      </c>
      <c r="B290" s="63">
        <v>0</v>
      </c>
      <c r="C290" s="63">
        <v>0</v>
      </c>
      <c r="D290" s="63">
        <v>-204526.84</v>
      </c>
      <c r="E290" s="63">
        <v>-135499.03</v>
      </c>
      <c r="F290" s="63">
        <v>-69027.81</v>
      </c>
      <c r="G290" s="63">
        <f t="shared" si="74"/>
        <v>-135499.03</v>
      </c>
      <c r="H290" s="63">
        <f t="shared" si="74"/>
        <v>-69027.81</v>
      </c>
      <c r="I290" s="63">
        <f t="shared" si="75"/>
        <v>-204526.84</v>
      </c>
      <c r="J290" s="148" t="s">
        <v>584</v>
      </c>
    </row>
    <row r="291" spans="1:10" x14ac:dyDescent="0.3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4"/>
        <v>0</v>
      </c>
      <c r="H291" s="63">
        <f t="shared" si="74"/>
        <v>0</v>
      </c>
      <c r="I291" s="63">
        <f t="shared" si="75"/>
        <v>0</v>
      </c>
      <c r="J291" s="148" t="s">
        <v>645</v>
      </c>
    </row>
    <row r="292" spans="1:10" x14ac:dyDescent="0.3">
      <c r="A292" s="64" t="s">
        <v>285</v>
      </c>
      <c r="B292" s="63">
        <v>0</v>
      </c>
      <c r="C292" s="63">
        <v>0</v>
      </c>
      <c r="D292" s="63">
        <v>-9827.98</v>
      </c>
      <c r="E292" s="63">
        <v>-6511.04</v>
      </c>
      <c r="F292" s="63">
        <v>-3316.94</v>
      </c>
      <c r="G292" s="63">
        <f t="shared" si="74"/>
        <v>-6511.04</v>
      </c>
      <c r="H292" s="63">
        <f t="shared" si="74"/>
        <v>-3316.94</v>
      </c>
      <c r="I292" s="63">
        <f t="shared" si="75"/>
        <v>-9827.98</v>
      </c>
      <c r="J292" s="148" t="s">
        <v>585</v>
      </c>
    </row>
    <row r="293" spans="1:10" x14ac:dyDescent="0.3">
      <c r="A293" s="64" t="s">
        <v>286</v>
      </c>
      <c r="B293" s="78">
        <v>0</v>
      </c>
      <c r="C293" s="78">
        <v>3213.57</v>
      </c>
      <c r="D293" s="78">
        <v>9237.51</v>
      </c>
      <c r="E293" s="78">
        <v>6119.87</v>
      </c>
      <c r="F293" s="78">
        <v>3117.64</v>
      </c>
      <c r="G293" s="63">
        <f t="shared" si="74"/>
        <v>6119.87</v>
      </c>
      <c r="H293" s="63">
        <f t="shared" si="74"/>
        <v>6331.21</v>
      </c>
      <c r="I293" s="63">
        <f t="shared" ref="I293" si="76">SUM(G293:H293)</f>
        <v>12451.08</v>
      </c>
      <c r="J293" s="148" t="s">
        <v>691</v>
      </c>
    </row>
    <row r="294" spans="1:10" x14ac:dyDescent="0.3">
      <c r="A294" s="64" t="s">
        <v>287</v>
      </c>
      <c r="B294" s="63">
        <v>0</v>
      </c>
      <c r="C294" s="63">
        <v>-1693.07</v>
      </c>
      <c r="D294" s="63">
        <v>-3318227.63</v>
      </c>
      <c r="E294" s="63">
        <v>-2198325.7999999998</v>
      </c>
      <c r="F294" s="63">
        <v>-1119901.83</v>
      </c>
      <c r="G294" s="63">
        <f t="shared" si="74"/>
        <v>-2198325.7999999998</v>
      </c>
      <c r="H294" s="63">
        <f t="shared" si="74"/>
        <v>-1121594.9000000001</v>
      </c>
      <c r="I294" s="63">
        <f t="shared" si="75"/>
        <v>-3319920.7</v>
      </c>
      <c r="J294" s="148" t="s">
        <v>586</v>
      </c>
    </row>
    <row r="295" spans="1:10" x14ac:dyDescent="0.3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4"/>
        <v>0</v>
      </c>
      <c r="H295" s="63">
        <f t="shared" si="74"/>
        <v>0</v>
      </c>
      <c r="I295" s="63">
        <f t="shared" si="75"/>
        <v>0</v>
      </c>
      <c r="J295" s="149"/>
    </row>
    <row r="296" spans="1:10" x14ac:dyDescent="0.3">
      <c r="A296" s="64" t="s">
        <v>289</v>
      </c>
      <c r="B296" s="78">
        <v>0</v>
      </c>
      <c r="C296" s="78">
        <v>0</v>
      </c>
      <c r="D296" s="78">
        <v>2257187.41</v>
      </c>
      <c r="E296" s="78">
        <v>1495386.66</v>
      </c>
      <c r="F296" s="78">
        <v>761800.75</v>
      </c>
      <c r="G296" s="63">
        <f t="shared" si="74"/>
        <v>1495386.66</v>
      </c>
      <c r="H296" s="63">
        <f t="shared" si="74"/>
        <v>761800.75</v>
      </c>
      <c r="I296" s="63">
        <f t="shared" si="75"/>
        <v>2257187.41</v>
      </c>
      <c r="J296" s="148" t="s">
        <v>587</v>
      </c>
    </row>
    <row r="297" spans="1:10" x14ac:dyDescent="0.3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4"/>
        <v>0</v>
      </c>
      <c r="H297" s="63">
        <f t="shared" si="74"/>
        <v>0</v>
      </c>
      <c r="I297" s="63">
        <f t="shared" si="75"/>
        <v>0</v>
      </c>
      <c r="J297" s="148" t="s">
        <v>588</v>
      </c>
    </row>
    <row r="298" spans="1:10" x14ac:dyDescent="0.3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4"/>
        <v>0</v>
      </c>
      <c r="H298" s="63">
        <f t="shared" si="74"/>
        <v>0</v>
      </c>
      <c r="I298" s="63">
        <f t="shared" si="75"/>
        <v>0</v>
      </c>
      <c r="J298" s="148" t="s">
        <v>589</v>
      </c>
    </row>
    <row r="299" spans="1:10" x14ac:dyDescent="0.3">
      <c r="A299" s="64" t="s">
        <v>292</v>
      </c>
      <c r="B299" s="63">
        <v>214010.92</v>
      </c>
      <c r="C299" s="63">
        <v>38175.82</v>
      </c>
      <c r="D299" s="63">
        <v>-673096.18</v>
      </c>
      <c r="E299" s="63">
        <v>-445926.22</v>
      </c>
      <c r="F299" s="63">
        <v>-227169.96</v>
      </c>
      <c r="G299" s="63">
        <f t="shared" si="74"/>
        <v>-231915.29999999996</v>
      </c>
      <c r="H299" s="63">
        <f t="shared" si="74"/>
        <v>-188994.13999999998</v>
      </c>
      <c r="I299" s="63">
        <f t="shared" si="75"/>
        <v>-420909.43999999994</v>
      </c>
      <c r="J299" s="148" t="s">
        <v>590</v>
      </c>
    </row>
    <row r="300" spans="1:10" x14ac:dyDescent="0.3">
      <c r="A300" s="64" t="s">
        <v>293</v>
      </c>
      <c r="B300" s="63">
        <v>-1172883.1399999999</v>
      </c>
      <c r="C300" s="63">
        <v>-923447.12</v>
      </c>
      <c r="D300" s="63">
        <v>-223156.21</v>
      </c>
      <c r="E300" s="63">
        <v>-147840.99</v>
      </c>
      <c r="F300" s="63">
        <v>-75315.22</v>
      </c>
      <c r="G300" s="63">
        <f t="shared" si="74"/>
        <v>-1320724.1299999999</v>
      </c>
      <c r="H300" s="63">
        <f t="shared" si="74"/>
        <v>-998762.34</v>
      </c>
      <c r="I300" s="63">
        <f t="shared" si="75"/>
        <v>-2319486.4699999997</v>
      </c>
      <c r="J300" s="148" t="s">
        <v>591</v>
      </c>
    </row>
    <row r="301" spans="1:10" x14ac:dyDescent="0.3">
      <c r="A301" s="64" t="s">
        <v>294</v>
      </c>
      <c r="B301" s="63">
        <v>-6841.54</v>
      </c>
      <c r="C301" s="63">
        <v>0</v>
      </c>
      <c r="D301" s="63">
        <v>-716.9</v>
      </c>
      <c r="E301" s="63">
        <v>-474.95</v>
      </c>
      <c r="F301" s="63">
        <v>-241.95</v>
      </c>
      <c r="G301" s="63">
        <f t="shared" si="74"/>
        <v>-7316.49</v>
      </c>
      <c r="H301" s="63">
        <f t="shared" si="74"/>
        <v>-241.95</v>
      </c>
      <c r="I301" s="63">
        <f t="shared" si="75"/>
        <v>-7558.44</v>
      </c>
      <c r="J301" s="148" t="s">
        <v>592</v>
      </c>
    </row>
    <row r="302" spans="1:10" x14ac:dyDescent="0.3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4"/>
        <v>0</v>
      </c>
      <c r="H302" s="63">
        <f t="shared" si="74"/>
        <v>0</v>
      </c>
      <c r="I302" s="63">
        <f t="shared" si="75"/>
        <v>0</v>
      </c>
      <c r="J302" s="148" t="s">
        <v>646</v>
      </c>
    </row>
    <row r="303" spans="1:10" x14ac:dyDescent="0.3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4"/>
        <v>0</v>
      </c>
      <c r="H303" s="63">
        <f t="shared" si="74"/>
        <v>0</v>
      </c>
      <c r="I303" s="63">
        <f t="shared" si="75"/>
        <v>0</v>
      </c>
      <c r="J303" s="148" t="s">
        <v>647</v>
      </c>
    </row>
    <row r="304" spans="1:10" x14ac:dyDescent="0.3">
      <c r="A304" s="64" t="s">
        <v>297</v>
      </c>
      <c r="B304" s="63">
        <v>-390541.63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4"/>
        <v>-390541.63</v>
      </c>
      <c r="H304" s="63">
        <f t="shared" si="74"/>
        <v>0</v>
      </c>
      <c r="I304" s="63">
        <f t="shared" si="75"/>
        <v>-390541.63</v>
      </c>
      <c r="J304" s="148" t="s">
        <v>593</v>
      </c>
    </row>
    <row r="305" spans="1:10" x14ac:dyDescent="0.3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4"/>
        <v>0</v>
      </c>
      <c r="H305" s="63">
        <f t="shared" si="74"/>
        <v>0</v>
      </c>
      <c r="I305" s="63">
        <f t="shared" si="75"/>
        <v>0</v>
      </c>
      <c r="J305" s="149"/>
    </row>
    <row r="306" spans="1:10" x14ac:dyDescent="0.3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4"/>
        <v>0</v>
      </c>
      <c r="H306" s="63">
        <f t="shared" si="74"/>
        <v>0</v>
      </c>
      <c r="I306" s="63">
        <f t="shared" si="75"/>
        <v>0</v>
      </c>
      <c r="J306" s="148" t="s">
        <v>648</v>
      </c>
    </row>
    <row r="307" spans="1:10" x14ac:dyDescent="0.3">
      <c r="A307" s="64" t="s">
        <v>300</v>
      </c>
      <c r="B307" s="63">
        <v>0</v>
      </c>
      <c r="C307" s="63">
        <v>0</v>
      </c>
      <c r="D307" s="63">
        <v>1260</v>
      </c>
      <c r="E307" s="63">
        <v>834.76</v>
      </c>
      <c r="F307" s="63">
        <v>425.24</v>
      </c>
      <c r="G307" s="63">
        <f t="shared" si="74"/>
        <v>834.76</v>
      </c>
      <c r="H307" s="63">
        <f t="shared" si="74"/>
        <v>425.24</v>
      </c>
      <c r="I307" s="63">
        <f t="shared" si="75"/>
        <v>1260</v>
      </c>
      <c r="J307" s="148" t="s">
        <v>594</v>
      </c>
    </row>
    <row r="308" spans="1:10" x14ac:dyDescent="0.3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4"/>
        <v>0</v>
      </c>
      <c r="H308" s="63">
        <f t="shared" si="74"/>
        <v>0</v>
      </c>
      <c r="I308" s="63">
        <f t="shared" si="75"/>
        <v>0</v>
      </c>
      <c r="J308" s="148" t="s">
        <v>595</v>
      </c>
    </row>
    <row r="309" spans="1:10" x14ac:dyDescent="0.3">
      <c r="A309" s="64" t="s">
        <v>302</v>
      </c>
      <c r="B309" s="63">
        <v>0</v>
      </c>
      <c r="C309" s="63">
        <v>-5000</v>
      </c>
      <c r="D309" s="63">
        <v>0</v>
      </c>
      <c r="E309" s="63">
        <v>0</v>
      </c>
      <c r="F309" s="63">
        <v>0</v>
      </c>
      <c r="G309" s="63">
        <f t="shared" si="74"/>
        <v>0</v>
      </c>
      <c r="H309" s="63">
        <f t="shared" si="74"/>
        <v>-5000</v>
      </c>
      <c r="I309" s="63">
        <f t="shared" si="75"/>
        <v>-5000</v>
      </c>
      <c r="J309" s="148" t="s">
        <v>596</v>
      </c>
    </row>
    <row r="310" spans="1:10" x14ac:dyDescent="0.3">
      <c r="A310" s="64" t="s">
        <v>303</v>
      </c>
      <c r="B310" s="63">
        <v>0</v>
      </c>
      <c r="C310" s="63">
        <v>3636.97</v>
      </c>
      <c r="D310" s="63">
        <v>431229.07</v>
      </c>
      <c r="E310" s="63">
        <v>285689.23</v>
      </c>
      <c r="F310" s="63">
        <v>145539.84</v>
      </c>
      <c r="G310" s="63">
        <f t="shared" si="74"/>
        <v>285689.23</v>
      </c>
      <c r="H310" s="63">
        <f t="shared" si="74"/>
        <v>149176.81</v>
      </c>
      <c r="I310" s="63">
        <f t="shared" si="75"/>
        <v>434866.04</v>
      </c>
      <c r="J310" s="148" t="s">
        <v>597</v>
      </c>
    </row>
    <row r="311" spans="1:10" x14ac:dyDescent="0.3">
      <c r="A311" s="64" t="s">
        <v>304</v>
      </c>
      <c r="B311" s="166">
        <v>0</v>
      </c>
      <c r="C311" s="166">
        <v>0</v>
      </c>
      <c r="D311" s="166">
        <v>545091.59</v>
      </c>
      <c r="E311" s="166">
        <v>361123.17</v>
      </c>
      <c r="F311" s="166">
        <v>183968.42</v>
      </c>
      <c r="G311" s="61">
        <f t="shared" si="74"/>
        <v>361123.17</v>
      </c>
      <c r="H311" s="61">
        <f t="shared" si="74"/>
        <v>183968.42</v>
      </c>
      <c r="I311" s="61">
        <f t="shared" si="75"/>
        <v>545091.59</v>
      </c>
      <c r="J311" s="148" t="s">
        <v>598</v>
      </c>
    </row>
    <row r="312" spans="1:10" x14ac:dyDescent="0.3">
      <c r="A312" s="64" t="s">
        <v>305</v>
      </c>
      <c r="B312" s="63">
        <f>SUM(B288:B311)</f>
        <v>-1324158.0499999998</v>
      </c>
      <c r="C312" s="63">
        <f t="shared" ref="C312:I312" si="77">SUM(C288:C311)</f>
        <v>-885113.83000000007</v>
      </c>
      <c r="D312" s="63">
        <f t="shared" si="77"/>
        <v>-2790423.4099999997</v>
      </c>
      <c r="E312" s="63">
        <f t="shared" si="77"/>
        <v>-1848655.52</v>
      </c>
      <c r="F312" s="63">
        <f t="shared" si="77"/>
        <v>-941767.88999999955</v>
      </c>
      <c r="G312" s="63">
        <f t="shared" si="77"/>
        <v>-3172813.5700000003</v>
      </c>
      <c r="H312" s="63">
        <f t="shared" si="77"/>
        <v>-1826881.7199999997</v>
      </c>
      <c r="I312" s="63">
        <f t="shared" si="77"/>
        <v>-4999695.29</v>
      </c>
      <c r="J312" s="151" t="s">
        <v>581</v>
      </c>
    </row>
    <row r="313" spans="1:10" x14ac:dyDescent="0.3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3">
      <c r="A314" s="64" t="s">
        <v>307</v>
      </c>
      <c r="B314" s="63">
        <v>0</v>
      </c>
      <c r="C314" s="63">
        <v>0</v>
      </c>
      <c r="D314" s="63">
        <v>18932069.5</v>
      </c>
      <c r="E314" s="63">
        <v>12542496.050000001</v>
      </c>
      <c r="F314" s="63">
        <v>6389573.4500000002</v>
      </c>
      <c r="G314" s="63">
        <f t="shared" ref="G314:H322" si="78">B314+E314</f>
        <v>12542496.050000001</v>
      </c>
      <c r="H314" s="63">
        <f t="shared" si="78"/>
        <v>6389573.4500000002</v>
      </c>
      <c r="I314" s="63">
        <f t="shared" ref="I314:I322" si="79">SUM(G314:H314)</f>
        <v>18932069.5</v>
      </c>
      <c r="J314" s="148" t="s">
        <v>600</v>
      </c>
    </row>
    <row r="315" spans="1:10" x14ac:dyDescent="0.3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78"/>
        <v>0</v>
      </c>
      <c r="H315" s="63">
        <f t="shared" si="78"/>
        <v>0</v>
      </c>
      <c r="I315" s="63">
        <f t="shared" si="79"/>
        <v>0</v>
      </c>
      <c r="J315" s="150"/>
    </row>
    <row r="316" spans="1:10" x14ac:dyDescent="0.3">
      <c r="A316" s="64" t="s">
        <v>309</v>
      </c>
      <c r="B316" s="63">
        <v>0</v>
      </c>
      <c r="C316" s="63">
        <v>0</v>
      </c>
      <c r="D316" s="63">
        <v>206805.33</v>
      </c>
      <c r="E316" s="63">
        <v>137013.73000000001</v>
      </c>
      <c r="F316" s="63">
        <v>69791.600000000006</v>
      </c>
      <c r="G316" s="63">
        <f t="shared" si="78"/>
        <v>137013.73000000001</v>
      </c>
      <c r="H316" s="63">
        <f t="shared" si="78"/>
        <v>69791.600000000006</v>
      </c>
      <c r="I316" s="63">
        <f t="shared" si="79"/>
        <v>206805.33000000002</v>
      </c>
      <c r="J316" s="148" t="s">
        <v>601</v>
      </c>
    </row>
    <row r="317" spans="1:10" x14ac:dyDescent="0.3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120170.28</v>
      </c>
      <c r="F317" s="63">
        <v>61218.8</v>
      </c>
      <c r="G317" s="63">
        <f t="shared" si="78"/>
        <v>120675.58</v>
      </c>
      <c r="H317" s="63">
        <f t="shared" si="78"/>
        <v>61515.57</v>
      </c>
      <c r="I317" s="63">
        <f t="shared" si="79"/>
        <v>182191.15</v>
      </c>
      <c r="J317" s="148" t="s">
        <v>602</v>
      </c>
    </row>
    <row r="318" spans="1:10" x14ac:dyDescent="0.3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78"/>
        <v>0</v>
      </c>
      <c r="H318" s="63">
        <f t="shared" si="78"/>
        <v>0</v>
      </c>
      <c r="I318" s="63">
        <f t="shared" si="79"/>
        <v>0</v>
      </c>
      <c r="J318" s="148" t="s">
        <v>649</v>
      </c>
    </row>
    <row r="319" spans="1:10" x14ac:dyDescent="0.3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78"/>
        <v>0</v>
      </c>
      <c r="H319" s="63">
        <f t="shared" si="78"/>
        <v>0</v>
      </c>
      <c r="I319" s="63">
        <f t="shared" si="79"/>
        <v>0</v>
      </c>
      <c r="J319" s="148" t="s">
        <v>650</v>
      </c>
    </row>
    <row r="320" spans="1:10" x14ac:dyDescent="0.3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78"/>
        <v>0</v>
      </c>
      <c r="H320" s="63">
        <f t="shared" si="78"/>
        <v>0</v>
      </c>
      <c r="I320" s="63">
        <f t="shared" si="79"/>
        <v>0</v>
      </c>
      <c r="J320" s="148" t="s">
        <v>651</v>
      </c>
    </row>
    <row r="321" spans="1:10" x14ac:dyDescent="0.3">
      <c r="A321" s="64" t="s">
        <v>314</v>
      </c>
      <c r="B321" s="63">
        <v>1081724.6200000001</v>
      </c>
      <c r="C321" s="63">
        <v>9135.4</v>
      </c>
      <c r="D321" s="63">
        <v>296717.07</v>
      </c>
      <c r="E321" s="63">
        <v>196575.06</v>
      </c>
      <c r="F321" s="63">
        <v>100142.01</v>
      </c>
      <c r="G321" s="63">
        <f t="shared" si="78"/>
        <v>1278299.6800000002</v>
      </c>
      <c r="H321" s="63">
        <f t="shared" si="78"/>
        <v>109277.40999999999</v>
      </c>
      <c r="I321" s="63">
        <f t="shared" si="79"/>
        <v>1387577.09</v>
      </c>
      <c r="J321" s="148" t="s">
        <v>603</v>
      </c>
    </row>
    <row r="322" spans="1:10" x14ac:dyDescent="0.3">
      <c r="A322" s="64" t="s">
        <v>315</v>
      </c>
      <c r="B322" s="61">
        <v>-696396.09</v>
      </c>
      <c r="C322" s="61">
        <v>-573013.79</v>
      </c>
      <c r="D322" s="61">
        <v>-134685.59</v>
      </c>
      <c r="E322" s="61">
        <v>-89229.2</v>
      </c>
      <c r="F322" s="61">
        <v>-45456.39</v>
      </c>
      <c r="G322" s="61">
        <f t="shared" si="78"/>
        <v>-785625.28999999992</v>
      </c>
      <c r="H322" s="61">
        <f t="shared" si="78"/>
        <v>-618470.18000000005</v>
      </c>
      <c r="I322" s="61">
        <f t="shared" si="79"/>
        <v>-1404095.47</v>
      </c>
      <c r="J322" s="148" t="s">
        <v>604</v>
      </c>
    </row>
    <row r="323" spans="1:10" x14ac:dyDescent="0.3">
      <c r="A323" s="64" t="s">
        <v>316</v>
      </c>
      <c r="B323" s="63">
        <f>SUM(B314:B322)</f>
        <v>385833.83000000019</v>
      </c>
      <c r="C323" s="63">
        <f t="shared" ref="C323:I323" si="80">SUM(C314:C322)</f>
        <v>-563581.62</v>
      </c>
      <c r="D323" s="63">
        <f t="shared" si="80"/>
        <v>19482295.389999997</v>
      </c>
      <c r="E323" s="63">
        <f t="shared" si="80"/>
        <v>12907025.920000002</v>
      </c>
      <c r="F323" s="63">
        <f t="shared" si="80"/>
        <v>6575269.4699999997</v>
      </c>
      <c r="G323" s="63">
        <f t="shared" si="80"/>
        <v>13292859.750000002</v>
      </c>
      <c r="H323" s="63">
        <f t="shared" si="80"/>
        <v>6011687.8500000006</v>
      </c>
      <c r="I323" s="63">
        <f t="shared" si="80"/>
        <v>19304547.599999998</v>
      </c>
      <c r="J323" s="152" t="s">
        <v>599</v>
      </c>
    </row>
    <row r="324" spans="1:10" x14ac:dyDescent="0.3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3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1">B325+E325</f>
        <v>0</v>
      </c>
      <c r="H325" s="63">
        <f t="shared" si="81"/>
        <v>0</v>
      </c>
      <c r="I325" s="63">
        <f t="shared" ref="I325:I326" si="82">SUM(G325:H325)</f>
        <v>0</v>
      </c>
      <c r="J325" s="138"/>
    </row>
    <row r="326" spans="1:10" x14ac:dyDescent="0.3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1"/>
        <v>0</v>
      </c>
      <c r="H326" s="61">
        <f t="shared" si="81"/>
        <v>0</v>
      </c>
      <c r="I326" s="61">
        <f t="shared" si="82"/>
        <v>0</v>
      </c>
      <c r="J326" s="148" t="s">
        <v>652</v>
      </c>
    </row>
    <row r="327" spans="1:10" x14ac:dyDescent="0.3">
      <c r="A327" s="64" t="s">
        <v>320</v>
      </c>
      <c r="B327" s="63">
        <f>SUM(B325:B326)</f>
        <v>0</v>
      </c>
      <c r="C327" s="63">
        <f t="shared" ref="C327:I327" si="83">SUM(C325:C326)</f>
        <v>0</v>
      </c>
      <c r="D327" s="63">
        <f t="shared" si="83"/>
        <v>0</v>
      </c>
      <c r="E327" s="63">
        <f t="shared" si="83"/>
        <v>0</v>
      </c>
      <c r="F327" s="63">
        <f t="shared" si="83"/>
        <v>0</v>
      </c>
      <c r="G327" s="63">
        <f t="shared" si="83"/>
        <v>0</v>
      </c>
      <c r="H327" s="63">
        <f t="shared" si="83"/>
        <v>0</v>
      </c>
      <c r="I327" s="63">
        <f t="shared" si="83"/>
        <v>0</v>
      </c>
      <c r="J327" s="150"/>
    </row>
    <row r="328" spans="1:10" x14ac:dyDescent="0.3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3">
      <c r="A329" s="60" t="s">
        <v>1</v>
      </c>
      <c r="B329" s="63">
        <f>B286+B312+B323+B327</f>
        <v>375946.94000000053</v>
      </c>
      <c r="C329" s="63">
        <f t="shared" ref="C329:I329" si="84">C286+C312+C323+C327</f>
        <v>-1448695.4500000002</v>
      </c>
      <c r="D329" s="63">
        <f t="shared" si="84"/>
        <v>16691871.979999997</v>
      </c>
      <c r="E329" s="63">
        <f t="shared" si="84"/>
        <v>11058370.400000002</v>
      </c>
      <c r="F329" s="63">
        <f t="shared" si="84"/>
        <v>5633501.5800000001</v>
      </c>
      <c r="G329" s="63">
        <f t="shared" si="84"/>
        <v>11434317.340000002</v>
      </c>
      <c r="H329" s="63">
        <f t="shared" si="84"/>
        <v>4184806.1300000008</v>
      </c>
      <c r="I329" s="63">
        <f t="shared" si="84"/>
        <v>15619123.469999999</v>
      </c>
      <c r="J329" s="154" t="s">
        <v>580</v>
      </c>
    </row>
    <row r="330" spans="1:10" x14ac:dyDescent="0.3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" thickBot="1" x14ac:dyDescent="0.35">
      <c r="A331" s="60" t="s">
        <v>0</v>
      </c>
      <c r="B331" s="135">
        <f>B280-B329</f>
        <v>27245028.600000013</v>
      </c>
      <c r="C331" s="135">
        <f t="shared" ref="C331:I331" si="85">C280-C329</f>
        <v>11943317.579999994</v>
      </c>
      <c r="D331" s="135">
        <f t="shared" si="85"/>
        <v>-42740765.409999996</v>
      </c>
      <c r="E331" s="135">
        <f t="shared" si="85"/>
        <v>-28031567.84</v>
      </c>
      <c r="F331" s="135">
        <f t="shared" si="85"/>
        <v>-14709197.57</v>
      </c>
      <c r="G331" s="135">
        <f t="shared" si="85"/>
        <v>-786539.23999998719</v>
      </c>
      <c r="H331" s="135">
        <f t="shared" si="85"/>
        <v>-2765879.9900000081</v>
      </c>
      <c r="I331" s="135">
        <f t="shared" si="85"/>
        <v>-3552419.229999993</v>
      </c>
      <c r="J331" s="153" t="s">
        <v>385</v>
      </c>
    </row>
    <row r="332" spans="1:10" ht="15" thickTop="1" x14ac:dyDescent="0.3">
      <c r="I332" s="167">
        <f>'Unallocated Summary'!F48-I331</f>
        <v>-2.6077032089233398E-8</v>
      </c>
      <c r="J332" s="146"/>
    </row>
    <row r="333" spans="1:10" x14ac:dyDescent="0.3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3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BF011D1C1A814398175F05D76ACF3C" ma:contentTypeVersion="44" ma:contentTypeDescription="" ma:contentTypeScope="" ma:versionID="d60a8cd7a150f288a644dc1cc4c212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65DE91-80BC-4AF8-A2A4-C7BBAB36B9F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4BDD611-4A52-4305-BF4E-2E25F941193A}"/>
</file>

<file path=customXml/itemProps3.xml><?xml version="1.0" encoding="utf-8"?>
<ds:datastoreItem xmlns:ds="http://schemas.openxmlformats.org/officeDocument/2006/customXml" ds:itemID="{D72193D2-A627-4AE6-A6EB-D37C5FF982C9}"/>
</file>

<file path=customXml/itemProps4.xml><?xml version="1.0" encoding="utf-8"?>
<ds:datastoreItem xmlns:ds="http://schemas.openxmlformats.org/officeDocument/2006/customXml" ds:itemID="{1FF33213-66EC-402E-9743-D996E5AA7E79}"/>
</file>

<file path=customXml/itemProps5.xml><?xml version="1.0" encoding="utf-8"?>
<ds:datastoreItem xmlns:ds="http://schemas.openxmlformats.org/officeDocument/2006/customXml" ds:itemID="{6136DFE4-B3CD-4BC9-A465-2F7BECA1B0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2021-08-06T21:04:19Z</cp:lastPrinted>
  <dcterms:created xsi:type="dcterms:W3CDTF">2017-10-30T16:51:04Z</dcterms:created>
  <dcterms:modified xsi:type="dcterms:W3CDTF">2021-08-06T21:06:10Z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0x0101006E56B4D1795A2E4DB2F0B01679ED314A00BFBF011D1C1A814398175F05D76ACF3C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